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455" windowWidth="15135" windowHeight="7890" tabRatio="790" activeTab="0"/>
  </bookViews>
  <sheets>
    <sheet name="Indice" sheetId="1" r:id="rId1"/>
    <sheet name="Portada" sheetId="2" r:id="rId2"/>
    <sheet name="Resumen" sheetId="3" r:id="rId3"/>
    <sheet name="Resumen Gráficos" sheetId="4" r:id="rId4"/>
    <sheet name="DEP-C1" sheetId="5" r:id="rId5"/>
    <sheet name="DEP-C2" sheetId="6" r:id="rId6"/>
    <sheet name="DEP-C3" sheetId="7" r:id="rId7"/>
    <sheet name="DEP-C4" sheetId="8" r:id="rId8"/>
    <sheet name="DEP-C5" sheetId="9" r:id="rId9"/>
    <sheet name="DEP-C6" sheetId="10" r:id="rId10"/>
    <sheet name="DEP-C7" sheetId="11" r:id="rId11"/>
    <sheet name="DEP-C8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A_impresión_IM" localSheetId="11">#REF!</definedName>
    <definedName name="A_impresión_IM">#REF!</definedName>
    <definedName name="_xlnm.Print_Area" localSheetId="4">'DEP-C1'!$A$1:$AK$49</definedName>
    <definedName name="_xlnm.Print_Area" localSheetId="5">'DEP-C2'!$B$1:$D$47</definedName>
    <definedName name="_xlnm.Print_Area" localSheetId="6">'DEP-C3'!$B$5:$D$62</definedName>
    <definedName name="_xlnm.Print_Area" localSheetId="7">'DEP-C4'!$B$1:$D$87</definedName>
    <definedName name="_xlnm.Print_Area" localSheetId="8">'DEP-C5'!$B$1:$D$51</definedName>
    <definedName name="_xlnm.Print_Area" localSheetId="9">'DEP-C6'!$B$1:$E$81</definedName>
    <definedName name="_xlnm.Print_Area" localSheetId="10">'DEP-C7'!$B$1:$E$89</definedName>
    <definedName name="_xlnm.Print_Area" localSheetId="11">'DEP-C8'!$B$1:$D$130</definedName>
    <definedName name="_xlnm.Print_Area" localSheetId="0">'Indice'!$B$1:$H$20</definedName>
    <definedName name="_xlnm.Print_Area" localSheetId="1">'Portada'!$B$1:$H$43</definedName>
    <definedName name="_xlnm.Print_Area" localSheetId="2">'Resumen'!$A$1:$K$38</definedName>
    <definedName name="_xlnm.Print_Area" localSheetId="3">'Resumen Gráficos'!$B$1:$H$71</definedName>
    <definedName name="b" localSheetId="4">#REF!</definedName>
    <definedName name="BAS" localSheetId="11">'[1]ADEUDADO'!#REF!</definedName>
    <definedName name="BAS">'[1]ADEUDADO'!#REF!</definedName>
    <definedName name="BASE" localSheetId="11">'[1]ADEUDADO'!#REF!</definedName>
    <definedName name="BASE">'[1]ADEUDADO'!#REF!</definedName>
    <definedName name="basedatos" localSheetId="9">#REF!</definedName>
    <definedName name="basedatos" localSheetId="11">#REF!</definedName>
    <definedName name="basedatos" localSheetId="0">#REF!</definedName>
    <definedName name="basedatos" localSheetId="2">#REF!</definedName>
    <definedName name="basedatos" localSheetId="3">#REF!</definedName>
    <definedName name="basedatos">#REF!</definedName>
    <definedName name="BUSS" localSheetId="4">#REF!</definedName>
    <definedName name="DESEM" localSheetId="4">#N/A</definedName>
    <definedName name="DeudaNom9604" localSheetId="11">#REF!</definedName>
    <definedName name="DeudaNom9604">#REF!</definedName>
    <definedName name="DeudaPorc9604" localSheetId="11">#REF!</definedName>
    <definedName name="DeudaPorc9604">#REF!</definedName>
    <definedName name="ENTI" localSheetId="4">#REF!</definedName>
    <definedName name="ENTI" localSheetId="5">#REF!</definedName>
    <definedName name="ENTI" localSheetId="6">#REF!</definedName>
    <definedName name="ENTI" localSheetId="7">#REF!</definedName>
    <definedName name="ENTI" localSheetId="8">#REF!</definedName>
    <definedName name="ENTI" localSheetId="9">#REF!</definedName>
    <definedName name="ENTIDAD" localSheetId="4">'[2]DSG_HIST_ADEUDADO'!#REF!</definedName>
    <definedName name="ENTIDAD" localSheetId="5">'[2]DSG_HIST_ADEUDADO'!#REF!</definedName>
    <definedName name="ENTIDAD" localSheetId="6">'[2]DSG_HIST_ADEUDADO'!#REF!</definedName>
    <definedName name="ENTIDAD" localSheetId="7">'[2]DSG_HIST_ADEUDADO'!#REF!</definedName>
    <definedName name="ENTIDAD" localSheetId="8">'[2]DSG_HIST_ADEUDADO'!#REF!</definedName>
    <definedName name="ENTIDAD" localSheetId="9">'[2]DSG_HIST_ADEUDADO'!#REF!</definedName>
    <definedName name="entidad" localSheetId="11">#REF!</definedName>
    <definedName name="entidad" localSheetId="0">#REF!</definedName>
    <definedName name="entidad" localSheetId="2">#REF!</definedName>
    <definedName name="entidad" localSheetId="3">#REF!</definedName>
    <definedName name="entidad">#REF!</definedName>
    <definedName name="GRUPO" localSheetId="4">#REF!</definedName>
    <definedName name="Imprimir_área_IM" localSheetId="11">#REF!</definedName>
    <definedName name="Imprimir_área_IM">#REF!</definedName>
    <definedName name="M_OI" localSheetId="11">'[4]SERV. ATENDIDO'!$F$2:$F$5010</definedName>
    <definedName name="M_OI">#N/A</definedName>
    <definedName name="P_C" localSheetId="11">'[4]SERV. ATENDIDO'!$E$2:$E$5010</definedName>
    <definedName name="P_C">#N/A</definedName>
    <definedName name="pepe" localSheetId="11">#REF!</definedName>
    <definedName name="pepe">#REF!</definedName>
    <definedName name="Principal" localSheetId="11">'[4]SERV. ATENDIDO'!$C$2:$C$5010</definedName>
    <definedName name="Principal">#N/A</definedName>
    <definedName name="q" localSheetId="4">#REF!</definedName>
    <definedName name="saldos" localSheetId="4">#REF!</definedName>
    <definedName name="saldos" localSheetId="9">#REF!</definedName>
    <definedName name="saldos" localSheetId="11">#REF!</definedName>
    <definedName name="saldos" localSheetId="0">#REF!</definedName>
    <definedName name="saldos" localSheetId="2">#REF!</definedName>
    <definedName name="saldos" localSheetId="3">#REF!</definedName>
    <definedName name="saldos">#REF!</definedName>
    <definedName name="STOCK" localSheetId="9">#REF!</definedName>
    <definedName name="STOCK" localSheetId="11">#REF!</definedName>
    <definedName name="STOCK" localSheetId="2">#REF!</definedName>
    <definedName name="STOCK">#REF!</definedName>
    <definedName name="t" localSheetId="4">#REF!</definedName>
    <definedName name="TIPO" localSheetId="4">#REF!</definedName>
    <definedName name="TIPO" localSheetId="5">#REF!</definedName>
    <definedName name="TIPO" localSheetId="6">#REF!</definedName>
    <definedName name="TIPO" localSheetId="7">#REF!</definedName>
    <definedName name="TIPO" localSheetId="8">#REF!</definedName>
    <definedName name="TIPO" localSheetId="9">#REF!</definedName>
    <definedName name="v" localSheetId="4">'[3]Dinam'!#REF!</definedName>
    <definedName name="w" localSheetId="4">#REF!</definedName>
    <definedName name="z" localSheetId="4">#REF!</definedName>
  </definedNames>
  <calcPr fullCalcOnLoad="1"/>
</workbook>
</file>

<file path=xl/sharedStrings.xml><?xml version="1.0" encoding="utf-8"?>
<sst xmlns="http://schemas.openxmlformats.org/spreadsheetml/2006/main" count="621" uniqueCount="265">
  <si>
    <t>FONAFE</t>
  </si>
  <si>
    <t>POR GRUPO EMPRESARIAL DEL DEUDOR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</si>
  <si>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</si>
  <si>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</si>
  <si>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</si>
  <si>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</si>
  <si>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</si>
  <si>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</si>
  <si>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</si>
  <si>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</si>
  <si>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</si>
  <si>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</si>
  <si>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</si>
  <si>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</si>
  <si>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</si>
  <si>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7</t>
  </si>
  <si>
    <t>Cuadro 8</t>
  </si>
  <si>
    <t>Mensual</t>
  </si>
  <si>
    <t>DEUDA DE LAS EMPRESAS PÚBLICAS</t>
  </si>
  <si>
    <t>DEUDA INTERNA</t>
  </si>
  <si>
    <t>DEUDA EXTERNA</t>
  </si>
  <si>
    <t>Moneda</t>
  </si>
  <si>
    <t>Plazo</t>
  </si>
  <si>
    <t>Tipo de cambio</t>
  </si>
  <si>
    <t>Empresas No Financieras</t>
  </si>
  <si>
    <t>Empresas Financieras</t>
  </si>
  <si>
    <t>Tipo Empresa</t>
  </si>
  <si>
    <t>%</t>
  </si>
  <si>
    <t>TOTAL</t>
  </si>
  <si>
    <t>TIPO DE EMPRESA DEUDORA</t>
  </si>
  <si>
    <t>PLAZO</t>
  </si>
  <si>
    <t>TIPO DE INSTRUMENTO</t>
  </si>
  <si>
    <t>POR TIPO DE EMPRESA Y ACREEDOR</t>
  </si>
  <si>
    <t>Deuda Externa</t>
  </si>
  <si>
    <t>Deuda Interna</t>
  </si>
  <si>
    <t xml:space="preserve">Banca Comercial </t>
  </si>
  <si>
    <t>Otras Fuentes</t>
  </si>
  <si>
    <t>POR TIPO DE MONEDA</t>
  </si>
  <si>
    <t>Activos Mineros</t>
  </si>
  <si>
    <t>Entidad Prestadora de Servicios de Saneamiento de Agua Potable y Alcantarrillado de Loreto</t>
  </si>
  <si>
    <t>Empresa de Servicio de Agua Potable y Alcantarillado de Arequipa</t>
  </si>
  <si>
    <t>Entidad Municipal Prestadora de Servicios de Saneamiento del  Cusco</t>
  </si>
  <si>
    <t>Entidad Prestadora de Servicios de Saneamiento de Lambayeque</t>
  </si>
  <si>
    <t>Entidad Prestadora de Servicios de Ilo</t>
  </si>
  <si>
    <t>Empresa Municipal de Saneamiento Básico de Puno</t>
  </si>
  <si>
    <t>Empresa Prestadora de Servicio de Saneamiento de Cajamarca</t>
  </si>
  <si>
    <t>Empresa Municipal de Servicios de Agua Potable y Alcantarillado de Huánuco</t>
  </si>
  <si>
    <t>Empresa Municipal de Agua Potable y Alcantarillado de Huancavelica</t>
  </si>
  <si>
    <t>Entidad Prestadora de Servicios de Saneamiento Ayacucho</t>
  </si>
  <si>
    <t>Empresa Municipal de Servicios de Agua Potable y Alcantarillado de Amazonas</t>
  </si>
  <si>
    <t>Entidad Prestadora de Servicios de Saneamiento de Moquegua</t>
  </si>
  <si>
    <t>Entidad Prestadora de Servicios de Saneamiento Chavín</t>
  </si>
  <si>
    <t>Empresa Municipal de Agua Potable y Alcantarrillado de  Cañete</t>
  </si>
  <si>
    <t>Emp.Municipal Prestadora de Servicio de Saneamiento de las Provincias Alto Andinas</t>
  </si>
  <si>
    <t>Entidad Prestadora de Servicios de Saneamiento Selva Central</t>
  </si>
  <si>
    <t>Empresa Municipal de Agua Potable y Alcantarrillado de Huaral</t>
  </si>
  <si>
    <t>Entidad Prestadora de Servicios de Saneamiento de Moyobamba</t>
  </si>
  <si>
    <t>Entidad Prestadora de Servicios de Saneamiento Sierra Central</t>
  </si>
  <si>
    <t>POR GRUPO EMPRESARIAL Y ENTIDAD DEUDORA</t>
  </si>
  <si>
    <t>POR TIPO DE CONCERTACIÓN Y TIPO DE EMPRESA</t>
  </si>
  <si>
    <t>Cuadro 6</t>
  </si>
  <si>
    <t xml:space="preserve">  T O T A L</t>
  </si>
  <si>
    <t>TIPO DE MONEDA</t>
  </si>
  <si>
    <t>II. MONEDA EXTRANJERA</t>
  </si>
  <si>
    <t>I.  MONEDA LOCAL</t>
  </si>
  <si>
    <t xml:space="preserve"> Empresas Financieras</t>
  </si>
  <si>
    <t xml:space="preserve"> Empresas No Financieras</t>
  </si>
  <si>
    <t>PORTADA</t>
  </si>
  <si>
    <t>GRUPO DEL ACREEDOR</t>
  </si>
  <si>
    <t>Aguas de Tumbes - ATUSA</t>
  </si>
  <si>
    <t>Nota</t>
  </si>
  <si>
    <t>En algunos cuadros el total no coincide con la suma de los componentes, debido al redondeo de las cifras.</t>
  </si>
  <si>
    <t>Interna</t>
  </si>
  <si>
    <t>Externa</t>
  </si>
  <si>
    <t>Créditos</t>
  </si>
  <si>
    <t>Bonos</t>
  </si>
  <si>
    <t>Banca Comercial</t>
  </si>
  <si>
    <t>US Dólares</t>
  </si>
  <si>
    <t>Yenes</t>
  </si>
  <si>
    <t>Euros</t>
  </si>
  <si>
    <t>Mediano y Largo Plazo</t>
  </si>
  <si>
    <t>Corto Plazo</t>
  </si>
  <si>
    <t>Valoración</t>
  </si>
  <si>
    <t>Dirección General de Endeudamiento y Tesoro Público.</t>
  </si>
  <si>
    <t>La información se presenta a valor nominal.</t>
  </si>
  <si>
    <t xml:space="preserve"> FONDO NACIONAL DE FINANCIAMIENTO DE LA ACTIVIDAD EMPRES. DEL ESTADO</t>
  </si>
  <si>
    <t xml:space="preserve"> OTROS</t>
  </si>
  <si>
    <t>Miles de US dólares</t>
  </si>
  <si>
    <t xml:space="preserve">Ministerio de Economía y Finanzas   </t>
  </si>
  <si>
    <t>I. EMPRESAS NO FINANCIERAS</t>
  </si>
  <si>
    <t>II. EMPRESAS FINANCIERAS</t>
  </si>
  <si>
    <t>Cuadro 5</t>
  </si>
  <si>
    <t>Financieras</t>
  </si>
  <si>
    <t>No Financieras</t>
  </si>
  <si>
    <t>Tipo de Moneda</t>
  </si>
  <si>
    <t>Tipo de Empresa / Acreedor</t>
  </si>
  <si>
    <t>Grupo Empresarial / Entidad Deudora</t>
  </si>
  <si>
    <t>Tipo de Concertación / Tipo de Empresa</t>
  </si>
  <si>
    <t>Ene</t>
  </si>
  <si>
    <t>Feb</t>
  </si>
  <si>
    <t xml:space="preserve">  TOTAL</t>
  </si>
  <si>
    <t>Tipo de deuda</t>
  </si>
  <si>
    <t>DI</t>
  </si>
  <si>
    <t>DE</t>
  </si>
  <si>
    <t>Mar</t>
  </si>
  <si>
    <t xml:space="preserve">POR TIPO DE EMPRESA Y GRUPO DEL ACREEDOR </t>
  </si>
  <si>
    <t>Abr</t>
  </si>
  <si>
    <t>Corporación Financiera de Desarrollo (COFIDE)</t>
  </si>
  <si>
    <t>Servicio de Agua Potable y Alcantarillado de Lima (SEDAPAL)</t>
  </si>
  <si>
    <t>Empresa Nacional de Telecomunicaciones</t>
  </si>
  <si>
    <t xml:space="preserve"> May</t>
  </si>
  <si>
    <t xml:space="preserve">Empresas No Financieras   </t>
  </si>
  <si>
    <r>
      <t xml:space="preserve"> II. DEUDA DIRECTA CON GARANTÍA  </t>
    </r>
    <r>
      <rPr>
        <sz val="8"/>
        <rFont val="Arial"/>
        <family val="2"/>
      </rPr>
      <t xml:space="preserve"> </t>
    </r>
  </si>
  <si>
    <t>(En millones de US dólares)</t>
  </si>
  <si>
    <t>EVOLUCIÓN DE LA DEUDA DE LAS EMPRESAS PÚBLICAS</t>
  </si>
  <si>
    <t xml:space="preserve"> EMPRESAS Y OPD's DE LOS GOBIERNOS REGIONALES Y LOCALES </t>
  </si>
  <si>
    <t>Cuadro 2A</t>
  </si>
  <si>
    <t>Cuadro 3A</t>
  </si>
  <si>
    <t>Cuadro 4A</t>
  </si>
  <si>
    <t>Cuadro 5A</t>
  </si>
  <si>
    <t>Cuadro 6A</t>
  </si>
  <si>
    <t>Cuadro 7A</t>
  </si>
  <si>
    <t>Cuadro 8A</t>
  </si>
  <si>
    <t>Jun</t>
  </si>
  <si>
    <t>Banco Agropecuario</t>
  </si>
  <si>
    <t>Banca Estatal Nacional</t>
  </si>
  <si>
    <t>Banco Estatal Nacional</t>
  </si>
  <si>
    <t xml:space="preserve">Se presenta la deuda de corto plazo y mediano y largo plazo.                                                         </t>
  </si>
  <si>
    <t xml:space="preserve">No se incluye la deuda de corto plazo de las Empresas Públicas Financieras de acuerdo al TUO de la </t>
  </si>
  <si>
    <t xml:space="preserve">Ley Nº28563, art. 66º, que indica que las operaciones de endeudamiento de corto plazo acordadas por </t>
  </si>
  <si>
    <t>las empresas financieras del Estado están exceptuadas del registro respectivo.</t>
  </si>
  <si>
    <r>
      <t xml:space="preserve">Deuda Externa: </t>
    </r>
    <r>
      <rPr>
        <sz val="10"/>
        <rFont val="Arial"/>
        <family val="2"/>
      </rPr>
      <t>deuda directa contratada por las Empresas Públicas sin la garantía del Gobierno Nacional.</t>
    </r>
  </si>
  <si>
    <r>
      <rPr>
        <b/>
        <sz val="10"/>
        <rFont val="Arial"/>
        <family val="2"/>
      </rPr>
      <t xml:space="preserve">Deuda Interna: </t>
    </r>
    <r>
      <rPr>
        <sz val="10"/>
        <rFont val="Arial"/>
        <family val="2"/>
      </rPr>
      <t>deuda directa contratada por las Empresas Públicas sin la garantía del Gobierno Nacional</t>
    </r>
  </si>
  <si>
    <t xml:space="preserve">y deuda contratada por el Gobierno Nacional y trasladada a las empresas públicas,  a través de Convenios  </t>
  </si>
  <si>
    <t>de Traspaso de Recursos.</t>
  </si>
  <si>
    <t>DE MEDIANO Y LARGO PLAZO</t>
  </si>
  <si>
    <t xml:space="preserve">DEUDA DE LAS EMPRESAS PÚBLICAS </t>
  </si>
  <si>
    <t>DE CORTO PLAZO</t>
  </si>
  <si>
    <r>
      <t xml:space="preserve"> II.TRASPASOS DEL GOBIERNO NACIONAL </t>
    </r>
    <r>
      <rPr>
        <b/>
        <sz val="8"/>
        <rFont val="Arial"/>
        <family val="2"/>
      </rPr>
      <t xml:space="preserve">  2/</t>
    </r>
  </si>
  <si>
    <r>
      <t xml:space="preserve">Nota:  </t>
    </r>
    <r>
      <rPr>
        <sz val="10"/>
        <rFont val="Arial"/>
        <family val="2"/>
      </rPr>
      <t>No se incluye la deuda de corto plazo de las Empresas Públicas Financieras de acuerdo</t>
    </r>
  </si>
  <si>
    <t xml:space="preserve">           al TUO de la Ley Nº28563, art. 66º</t>
  </si>
  <si>
    <t>Residencia del Acreedor</t>
  </si>
  <si>
    <t>Jul</t>
  </si>
  <si>
    <t>Comprende el saldo de la deuda de las Empresas Públicas Financieras y No Financieras del Fondo Nacional de Financiamiento de la Actividad Empresarial del Estado (FONAFE), empresas y Organismos Públicos Descentralizados (OPD's) de los Gobiernos Regionales y Gobiernos Locales. No incluye la deuda de las Empresas Financieras de los Gobiernos Locales (cajas municipales).</t>
  </si>
  <si>
    <t>Ago</t>
  </si>
  <si>
    <t>Servicio de Agua Potable y Alcantarillado de La Libertad</t>
  </si>
  <si>
    <t>Set</t>
  </si>
  <si>
    <t xml:space="preserve">DEUDA INTERNA  </t>
  </si>
  <si>
    <t xml:space="preserve">DEUDA EXTERNA  </t>
  </si>
  <si>
    <t>Oct</t>
  </si>
  <si>
    <t>Grupo Empresarial del Deudor</t>
  </si>
  <si>
    <t>Nov</t>
  </si>
  <si>
    <t xml:space="preserve">La deuda directa de las empresas acordada sin la garantía del Gobierno Nacional ha sido tomada del Módulo de Deuda Web de la DGETP; y los Convenios de Traspasos de Recursos del Sistema Integrado de Gestión y Administración de la Deuda - SIAD. </t>
  </si>
  <si>
    <t>POR TIPO DE DEUDA Y TIPO DE EMPRESA</t>
  </si>
  <si>
    <t>TIPO DE DEUDA</t>
  </si>
  <si>
    <t>POR TIPO DE DEUDA</t>
  </si>
  <si>
    <t>Tipo de Deuda /                            Tipo de Empresa</t>
  </si>
  <si>
    <t>BBVA Banco Continental</t>
  </si>
  <si>
    <t>Empresa de Generación Eléctrica del Sur</t>
  </si>
  <si>
    <t>OTROS</t>
  </si>
  <si>
    <t>Dirección de Programación, Presupuesto y Contabilidad - Equipo de Trabajo de Estadística.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</si>
  <si>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</si>
  <si>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</si>
  <si>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</si>
  <si>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</si>
  <si>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DE CORTO, MEDIANO Y LARGO PLAZO</t>
  </si>
  <si>
    <t>Agencia Francesa De Desarrollo</t>
  </si>
  <si>
    <t>Corporacion Andina De Fomento</t>
  </si>
  <si>
    <t>Sociedad Electrica del Sur Oeste</t>
  </si>
  <si>
    <t>Empresa Regional de Servicio Público de Electricidad del Norte</t>
  </si>
  <si>
    <t>Fondo Hipotecario de Promocion de la Vivienda - Fondo MIVIVIENDA</t>
  </si>
  <si>
    <t>Empresa de Servicio Público de Electricidad Electro Norte Medio</t>
  </si>
  <si>
    <t>Tipo de cambio bancario venta al final del mes de diciembre, según la Superintendencia de Banca y Seguros -  SBS.</t>
  </si>
  <si>
    <t>Dic</t>
  </si>
  <si>
    <t>CUADROS RESUMEN</t>
  </si>
  <si>
    <t>RESUMEN GRÁFICOS</t>
  </si>
  <si>
    <t>Dólar Estadounidense (US$)</t>
  </si>
  <si>
    <t>Yen (¥)</t>
  </si>
  <si>
    <t>Unión Económica y Monetaria Europea (EURO)</t>
  </si>
  <si>
    <t>Corporacion Andina de Fomento</t>
  </si>
  <si>
    <t>Agencia Francesa de Desarrollo</t>
  </si>
  <si>
    <t>Banco de La Nación</t>
  </si>
  <si>
    <t>Fondo Nacional de Vivienda</t>
  </si>
  <si>
    <t>Comisión Nacional de Zonas Francas de Desarrollo</t>
  </si>
  <si>
    <t>Banco Internacional del Perú</t>
  </si>
  <si>
    <t>Banco de la Nación</t>
  </si>
  <si>
    <t>American Family Life Assurance Company</t>
  </si>
  <si>
    <t>Banco de Credito del Perú</t>
  </si>
  <si>
    <t>Scotiabank Perú</t>
  </si>
  <si>
    <r>
      <t xml:space="preserve">EMPRESAS DE LOS GR Y GL   </t>
    </r>
    <r>
      <rPr>
        <b/>
        <sz val="9"/>
        <rFont val="Arial"/>
        <family val="2"/>
      </rPr>
      <t>1/</t>
    </r>
  </si>
  <si>
    <r>
      <t xml:space="preserve">OTROS   </t>
    </r>
    <r>
      <rPr>
        <b/>
        <sz val="9"/>
        <rFont val="Arial"/>
        <family val="2"/>
      </rPr>
      <t>2/</t>
    </r>
  </si>
  <si>
    <t xml:space="preserve"> 1/  Incluye OPD'S: Organismos Públicos Descentralizados de los Gobiernos Regionales y Locales.</t>
  </si>
  <si>
    <t xml:space="preserve"> 2/  La deuda corresponde sólo a PetroPerú.</t>
  </si>
  <si>
    <t>Empresa Regional de Servicio Publico de Electricidad del Oriente</t>
  </si>
  <si>
    <t>Empresa Regional de Servicio Público de Electricidad del Sur</t>
  </si>
  <si>
    <t>Empresa Regional de Servicio Público de Electricidad Electronoroeste</t>
  </si>
  <si>
    <t>Servicios Industriales de la Marina</t>
  </si>
  <si>
    <t>Empresa Municipal de Servicios de Agua Potable y Alcantarillado de Huanuco</t>
  </si>
  <si>
    <t>Entidad Municipal Prestadora de Servicios de Saneamiento del Cusco</t>
  </si>
  <si>
    <t>Entidad Prestadora de Servicio de Saneamiento Grau</t>
  </si>
  <si>
    <t>Empresa Regional de Servicio Público de Electricidad del Oriente</t>
  </si>
  <si>
    <t>Petróleos del Perú</t>
  </si>
  <si>
    <r>
      <t xml:space="preserve">  I. DEUDA DIRECTA SIN GARANTÍA   </t>
    </r>
    <r>
      <rPr>
        <b/>
        <sz val="9"/>
        <rFont val="Arial"/>
        <family val="2"/>
      </rPr>
      <t>1/</t>
    </r>
  </si>
  <si>
    <r>
      <t xml:space="preserve"> II.TRASPASOS DEL GOBIERNO NACIONAL </t>
    </r>
    <r>
      <rPr>
        <b/>
        <sz val="8"/>
        <rFont val="Arial"/>
        <family val="2"/>
      </rPr>
      <t xml:space="preserve">  </t>
    </r>
    <r>
      <rPr>
        <b/>
        <sz val="9"/>
        <rFont val="Arial"/>
        <family val="2"/>
      </rPr>
      <t>2/</t>
    </r>
  </si>
  <si>
    <t xml:space="preserve"> 1/  Deuda contratada por las empresas públicas sin la garantía del Gobierno Nacional.</t>
  </si>
  <si>
    <t xml:space="preserve"> 2/  Deuda contratada por el Gobierno Nacional y trasladada a las empresas públicas con Convenios de Traspaso de Recursos.</t>
  </si>
  <si>
    <t>Entidad Prestadora de Servicios de Saneamiento de Agua Potable y Alcantarillado de Loreto</t>
  </si>
  <si>
    <t>Empresa Municipal de Agua Potable y Alcantarillado de Huaral</t>
  </si>
  <si>
    <t>Empresa Municipal de Agua Potable y Alcantarillado Cañete</t>
  </si>
  <si>
    <t>Servicio de Agua Potable y Alcantarillado de Lima - SEDAPAL</t>
  </si>
  <si>
    <t>Corporación Financiera de Desarrollo - COFIDE</t>
  </si>
  <si>
    <t>Corporacion Financiera de Desarrollo - COFIDE</t>
  </si>
  <si>
    <t xml:space="preserve"> Tipo de Empresa /</t>
  </si>
  <si>
    <t>Grupo del Acreedor</t>
  </si>
  <si>
    <t>Equiv. miles soles</t>
  </si>
  <si>
    <t>Ministerio de Economía y Finanzas</t>
  </si>
  <si>
    <t>EVOLUCIÓN DE LA DEUDA DE LAS EMPRESAS PÚBLICAS - POR TIPO DE DEUDA</t>
  </si>
  <si>
    <r>
      <t xml:space="preserve"> FONDO NACIONAL DE FINANCIAMIENTO DE LA ACTIVIDAD EMPRES. DEL ESTADO</t>
    </r>
    <r>
      <rPr>
        <b/>
        <sz val="11"/>
        <rFont val="Arial"/>
        <family val="2"/>
      </rPr>
      <t xml:space="preserve"> (FONAFE)</t>
    </r>
  </si>
  <si>
    <t>Empresa Regional de Servicio Público de Electricidad del Centro</t>
  </si>
  <si>
    <r>
      <t xml:space="preserve">Bonistas Externos  </t>
    </r>
    <r>
      <rPr>
        <b/>
        <sz val="9"/>
        <rFont val="Arial"/>
        <family val="2"/>
      </rPr>
      <t>3/</t>
    </r>
  </si>
  <si>
    <r>
      <t xml:space="preserve">Bonistas Externos </t>
    </r>
    <r>
      <rPr>
        <b/>
        <sz val="9"/>
        <rFont val="Arial"/>
        <family val="2"/>
      </rPr>
      <t xml:space="preserve"> 1/</t>
    </r>
  </si>
  <si>
    <r>
      <t xml:space="preserve">Ministerio de Economía y Finanzas  </t>
    </r>
    <r>
      <rPr>
        <b/>
        <sz val="9"/>
        <rFont val="Arial"/>
        <family val="2"/>
      </rPr>
      <t>2/</t>
    </r>
  </si>
  <si>
    <t xml:space="preserve"> 1/  Incluye: Bonos PETROPERU por US$ 2 000,0 millones.</t>
  </si>
  <si>
    <r>
      <t xml:space="preserve">Bonistas Internos  </t>
    </r>
    <r>
      <rPr>
        <b/>
        <sz val="9"/>
        <rFont val="Arial"/>
        <family val="2"/>
      </rPr>
      <t>4/</t>
    </r>
  </si>
  <si>
    <t xml:space="preserve"> 2/  Incluye deuda contratada por el Gobierno Nacional y trasladada a las Empresas Públicas con Convenio de Traspasos de Recursos.</t>
  </si>
  <si>
    <r>
      <t xml:space="preserve">Bonistas Externos   </t>
    </r>
    <r>
      <rPr>
        <b/>
        <sz val="8"/>
        <rFont val="Arial"/>
        <family val="2"/>
      </rPr>
      <t>1/</t>
    </r>
  </si>
  <si>
    <r>
      <t xml:space="preserve">Ministerio de Economía y Finanzas   </t>
    </r>
    <r>
      <rPr>
        <b/>
        <sz val="8"/>
        <rFont val="Arial"/>
        <family val="2"/>
      </rPr>
      <t xml:space="preserve">2/ </t>
    </r>
  </si>
  <si>
    <r>
      <t xml:space="preserve">Bonistas Externos   </t>
    </r>
    <r>
      <rPr>
        <b/>
        <sz val="8"/>
        <rFont val="Arial"/>
        <family val="2"/>
      </rPr>
      <t>3/</t>
    </r>
  </si>
  <si>
    <r>
      <t xml:space="preserve">Bonistas Internos   </t>
    </r>
    <r>
      <rPr>
        <b/>
        <sz val="8"/>
        <rFont val="Arial"/>
        <family val="2"/>
      </rPr>
      <t>4/</t>
    </r>
  </si>
  <si>
    <t>Servicio de Abastecimiento de Agua Potable y Alcantarillado Juliaca</t>
  </si>
  <si>
    <r>
      <t xml:space="preserve">   </t>
    </r>
    <r>
      <rPr>
        <b/>
        <u val="single"/>
        <sz val="10"/>
        <rFont val="Arial"/>
        <family val="2"/>
      </rPr>
      <t>%</t>
    </r>
  </si>
  <si>
    <t xml:space="preserve">Empresa Regional de Servicio Público de Electricidad del Norte </t>
  </si>
  <si>
    <t>Deutsche Bank S.A.E</t>
  </si>
  <si>
    <t>Empresa Municipal de Servicio de Agua Potable y Alcantarillado de Chimbote, Casma y Huarmey</t>
  </si>
  <si>
    <t>Kreditanstalt Fur Wiederaufbau - KFW</t>
  </si>
  <si>
    <t>Instituto de Crédito Oficial de España</t>
  </si>
  <si>
    <t>May</t>
  </si>
  <si>
    <t>II. EMPRESAS NO FINANCIERAS</t>
  </si>
  <si>
    <t>Fábrica de Armas y Municiones del Ejército</t>
  </si>
  <si>
    <t>I.  EMPRESAS FINANCIERAS</t>
  </si>
  <si>
    <t>Scotiabank</t>
  </si>
  <si>
    <t>Empresa de Servicio Público de Electricidad del Sur</t>
  </si>
  <si>
    <t>Servicios Postales del Peru</t>
  </si>
  <si>
    <t>Empresa de Servicio Público de Electricidad Electro Norte Medio S.A.</t>
  </si>
  <si>
    <t>Empresa Regional de Servicio Público de Electricidad Electronoroeste S.A.</t>
  </si>
  <si>
    <t>Empresa Regional de Servicios Publico de Electricidad del Centro S.A.</t>
  </si>
  <si>
    <t>Empresa Regional de Servicio Público de Electricidad del Norte S.A.</t>
  </si>
  <si>
    <t>Empresa Regional de Servicios Público de Electricidad del Oriente S.A.</t>
  </si>
  <si>
    <t>Empresa Regional de Servicio Público de Electricidad del Sur S.A.</t>
  </si>
  <si>
    <t>Servicios Postales del Peru S.A.</t>
  </si>
  <si>
    <t>Banco Interamericano de Finanzas</t>
  </si>
  <si>
    <t>Sep</t>
  </si>
  <si>
    <t>Citibank</t>
  </si>
  <si>
    <t>Itau Corpbanca New York Branch</t>
  </si>
  <si>
    <t>DZ Bank AG, New York Branch</t>
  </si>
  <si>
    <t>Empresa Electricidad del Perú</t>
  </si>
  <si>
    <t>Corporacion Peruana de Aeropuertos y Aviacion Comercial S.A.</t>
  </si>
  <si>
    <t>Petroleos del Peru</t>
  </si>
  <si>
    <t>AL 30 DE SEPTIEMBRE 2021</t>
  </si>
  <si>
    <t>Al 30 de septiembre de 2021</t>
  </si>
  <si>
    <t xml:space="preserve"> 3/  Incluye: Bonos COFIDE por US$ 1 347,8 millones y Bonos Fondo MIVIVIENDA por US$ 1 012,7 millones.</t>
  </si>
  <si>
    <t xml:space="preserve"> 4/  Incluye: Bonos COFIDE por US$ 334,6 millones y Bonos Fondo MIVIVIENDA por US$ 193,5 millones.</t>
  </si>
  <si>
    <t>Sumitomo Mitsui Banking Corporation</t>
  </si>
  <si>
    <t>Empresa Nacional de la Coca</t>
  </si>
  <si>
    <t>Período: De 2009 al 30 de septiembre de 2021</t>
  </si>
</sst>
</file>

<file path=xl/styles.xml><?xml version="1.0" encoding="utf-8"?>
<styleSheet xmlns="http://schemas.openxmlformats.org/spreadsheetml/2006/main">
  <numFmts count="6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&quot;S/.&quot;\ * #,##0_ ;_ &quot;S/.&quot;\ * \-#,##0_ ;_ &quot;S/.&quot;\ * &quot;-&quot;_ ;_ @_ "/>
    <numFmt numFmtId="167" formatCode="_ &quot;S/.&quot;\ * #,##0.00_ ;_ &quot;S/.&quot;\ * \-#,##0.00_ ;_ &quot;S/.&quot;\ * &quot;-&quot;??_ ;_ @_ "/>
    <numFmt numFmtId="168" formatCode="_([$€]\ * #,##0.00_);_([$€]\ * \(#,##0.00\);_([$€]\ * &quot;-&quot;??_);_(@_)"/>
    <numFmt numFmtId="169" formatCode="#\ ###\ ###;[Red]\-#,\ ###,\ ###,000"/>
    <numFmt numFmtId="170" formatCode="_ * #,##0_ ;_ * \-#,##0_ ;_ * &quot;-&quot;??_ ;_ @_ "/>
    <numFmt numFmtId="171" formatCode="_ * #,##0_ ;_ * \-#,##0_ ;_ * &quot;0&quot;??_ ;_ @_ "/>
    <numFmt numFmtId="172" formatCode="###,###,###,###,###"/>
    <numFmt numFmtId="173" formatCode="0.0%"/>
    <numFmt numFmtId="174" formatCode="0.000"/>
    <numFmt numFmtId="175" formatCode="_ * #,##0.0_ ;_ * \-#,##0.0_ ;_ * &quot;-&quot;??_ ;_ @_ "/>
    <numFmt numFmtId="176" formatCode="0.0000"/>
    <numFmt numFmtId="177" formatCode="#,##0.00000000;[Red]\-#,##0.00000000"/>
    <numFmt numFmtId="178" formatCode="_ * #,##0.000_ ;_ * \-#,##0.000_ ;_ * &quot;-&quot;??_ ;_ @_ "/>
    <numFmt numFmtId="179" formatCode="#,##0.000000000;[Red]\-#,##0.000000000"/>
    <numFmt numFmtId="180" formatCode="#,##0.00000000000;[Red]\-#,##0.00000000000"/>
    <numFmt numFmtId="181" formatCode="#,##0.000000000000000;[Red]\-#,##0.000000000000000"/>
    <numFmt numFmtId="182" formatCode="0.00000"/>
    <numFmt numFmtId="183" formatCode="0.0000000"/>
    <numFmt numFmtId="184" formatCode="0.000000000"/>
    <numFmt numFmtId="185" formatCode="###,###,###,###,###.0"/>
    <numFmt numFmtId="186" formatCode="0.0000000000"/>
    <numFmt numFmtId="187" formatCode="0.00000000000"/>
    <numFmt numFmtId="188" formatCode="0.0000000000000"/>
    <numFmt numFmtId="189" formatCode="0.00000000000000"/>
    <numFmt numFmtId="190" formatCode="0.000000000000000"/>
    <numFmt numFmtId="191" formatCode="0.000000"/>
    <numFmt numFmtId="192" formatCode="0.00000000"/>
    <numFmt numFmtId="193" formatCode="0.000000000000"/>
    <numFmt numFmtId="194" formatCode="#,##0.0000000000;[Red]\-#,##0.0000000000"/>
    <numFmt numFmtId="195" formatCode="#,##0.0000000000000;[Red]\-#,##0.0000000000000"/>
    <numFmt numFmtId="196" formatCode="#.#;[Red]\-#.###0"/>
    <numFmt numFmtId="197" formatCode="#,##0.0;[Red]\-#,##0.0"/>
    <numFmt numFmtId="198" formatCode="#,##0.0"/>
    <numFmt numFmtId="199" formatCode="0.0_ ;[Red]\-0.0\ "/>
    <numFmt numFmtId="200" formatCode="#,##0.00000000000"/>
    <numFmt numFmtId="201" formatCode="#,##0.000000;[Red]\-#,##0.000000"/>
    <numFmt numFmtId="202" formatCode="#,##0.0000000;[Red]\-#,##0.0000000"/>
    <numFmt numFmtId="203" formatCode="###,###,###,###.0000"/>
    <numFmt numFmtId="204" formatCode="#,##0.00000;[Red]\-#,##0.00000"/>
    <numFmt numFmtId="205" formatCode="#,##0.000;[Red]\-#,##0.000"/>
    <numFmt numFmtId="206" formatCode="#,##0.00000000"/>
    <numFmt numFmtId="207" formatCode="#,##0.000000000000;[Red]\-#,##0.000000000000"/>
    <numFmt numFmtId="208" formatCode="#,##0.000000;\-#,##0.000000"/>
    <numFmt numFmtId="209" formatCode="#,##0.0000;[Red]\-#,##0.0000"/>
    <numFmt numFmtId="210" formatCode="#,##0.0000000000;\-#,##0.0000000000"/>
    <numFmt numFmtId="211" formatCode="#,##0.00000000;\-#,##0.00000000"/>
    <numFmt numFmtId="212" formatCode="#,##0.0_ ;[Red]\-#,##0.0\ "/>
    <numFmt numFmtId="213" formatCode="#,##0_ ;[Red]\-#,##0\ "/>
    <numFmt numFmtId="214" formatCode="#,##0.000"/>
    <numFmt numFmtId="215" formatCode="#,##0.00000"/>
    <numFmt numFmtId="216" formatCode="#,##0;[Red]#,##0"/>
    <numFmt numFmtId="217" formatCode="#,##0.00000_);[Red]\(#,##0.00000\)"/>
    <numFmt numFmtId="218" formatCode="#,##0.000000"/>
    <numFmt numFmtId="219" formatCode="#,##0.00000;\-#,##0.00000"/>
    <numFmt numFmtId="220" formatCode="#,##0.000000_ ;\-#,##0.000000\ "/>
    <numFmt numFmtId="221" formatCode="#,##0.000000000"/>
    <numFmt numFmtId="222" formatCode="#,##0.0000000000_ ;\-#,##0.0000000000\ "/>
    <numFmt numFmtId="223" formatCode="#,##0.0000;\-#,##0.0000"/>
    <numFmt numFmtId="224" formatCode="#,##0_);\(#,##0\)"/>
  </numFmts>
  <fonts count="10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sz val="12.5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8"/>
      <color indexed="2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9"/>
      <color indexed="9"/>
      <name val="Arial"/>
      <family val="2"/>
    </font>
    <font>
      <sz val="11"/>
      <color indexed="22"/>
      <name val="Arial"/>
      <family val="2"/>
    </font>
    <font>
      <sz val="9"/>
      <color indexed="10"/>
      <name val="Arial"/>
      <family val="2"/>
    </font>
    <font>
      <sz val="13"/>
      <color indexed="10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55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3"/>
      <color theme="0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9"/>
      <color theme="0"/>
      <name val="Arial"/>
      <family val="2"/>
    </font>
    <font>
      <sz val="11"/>
      <color theme="0" tint="-0.1499900072813034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3"/>
      <color rgb="FFFF0000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 tint="-0.24997000396251678"/>
      <name val="Arial"/>
      <family val="2"/>
    </font>
    <font>
      <sz val="11"/>
      <color theme="10"/>
      <name val="Arial"/>
      <family val="2"/>
    </font>
    <font>
      <sz val="8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indexed="23"/>
      </right>
      <top style="thin">
        <color indexed="23"/>
      </top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55"/>
      </top>
      <bottom/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rgb="FF808080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indexed="23"/>
      </right>
      <top/>
      <bottom/>
    </border>
    <border>
      <left style="thin">
        <color rgb="FF808080"/>
      </left>
      <right style="thin">
        <color indexed="23"/>
      </right>
      <top/>
      <bottom style="thin">
        <color indexed="2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rgb="FF808080"/>
      </right>
      <top/>
      <bottom style="thin">
        <color indexed="23"/>
      </bottom>
    </border>
    <border>
      <left/>
      <right style="thin">
        <color rgb="FF808080"/>
      </right>
      <top style="thin">
        <color indexed="23"/>
      </top>
      <bottom/>
    </border>
    <border>
      <left/>
      <right style="thin">
        <color rgb="FF808080"/>
      </right>
      <top/>
      <bottom/>
    </border>
    <border>
      <left style="thin">
        <color rgb="FF808080"/>
      </left>
      <right/>
      <top/>
      <bottom style="thin">
        <color indexed="23"/>
      </bottom>
    </border>
    <border>
      <left style="thin">
        <color rgb="FF808080"/>
      </left>
      <right/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indexed="23"/>
      </bottom>
    </border>
    <border>
      <left style="thin">
        <color rgb="FF808080"/>
      </left>
      <right/>
      <top/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indexed="23"/>
      </left>
      <right style="thin">
        <color rgb="FF808080"/>
      </right>
      <top/>
      <bottom style="thin">
        <color indexed="23"/>
      </bottom>
    </border>
    <border>
      <left style="thin">
        <color rgb="FF808080"/>
      </left>
      <right/>
      <top style="thin">
        <color rgb="FF808080"/>
      </top>
      <bottom style="thin">
        <color indexed="23"/>
      </bottom>
    </border>
    <border>
      <left/>
      <right/>
      <top style="thin">
        <color rgb="FF808080"/>
      </top>
      <bottom style="thin">
        <color indexed="23"/>
      </bottom>
    </border>
    <border>
      <left/>
      <right style="thin">
        <color rgb="FF808080"/>
      </right>
      <top style="thin">
        <color rgb="FF808080"/>
      </top>
      <bottom style="thin">
        <color indexed="23"/>
      </bottom>
    </border>
    <border>
      <left style="thin">
        <color rgb="FF808080"/>
      </left>
      <right/>
      <top style="thin">
        <color rgb="FF808080"/>
      </top>
      <bottom/>
    </border>
    <border>
      <left style="thin">
        <color rgb="FF808080"/>
      </left>
      <right style="thin">
        <color indexed="23"/>
      </right>
      <top style="thin">
        <color rgb="FF808080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3"/>
      </top>
      <bottom/>
    </border>
    <border>
      <left style="thin">
        <color indexed="55"/>
      </left>
      <right style="thin">
        <color indexed="55"/>
      </right>
      <top/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</borders>
  <cellStyleXfs count="4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6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0" fillId="0" borderId="0">
      <alignment/>
      <protection/>
    </xf>
    <xf numFmtId="0" fontId="67" fillId="29" borderId="3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6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6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6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64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71" fillId="41" borderId="1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75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8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27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70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</cellStyleXfs>
  <cellXfs count="636">
    <xf numFmtId="0" fontId="0" fillId="0" borderId="0" xfId="0" applyAlignment="1">
      <alignment/>
    </xf>
    <xf numFmtId="0" fontId="10" fillId="47" borderId="0" xfId="0" applyFont="1" applyFill="1" applyAlignment="1">
      <alignment/>
    </xf>
    <xf numFmtId="0" fontId="0" fillId="47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0" fillId="47" borderId="0" xfId="323" applyFont="1" applyFill="1" applyAlignment="1">
      <alignment vertical="center"/>
      <protection/>
    </xf>
    <xf numFmtId="0" fontId="2" fillId="47" borderId="0" xfId="0" applyFont="1" applyFill="1" applyAlignment="1">
      <alignment horizontal="left" vertical="center"/>
    </xf>
    <xf numFmtId="0" fontId="0" fillId="47" borderId="0" xfId="0" applyFont="1" applyFill="1" applyAlignment="1">
      <alignment vertical="center"/>
    </xf>
    <xf numFmtId="0" fontId="8" fillId="47" borderId="0" xfId="0" applyFont="1" applyFill="1" applyAlignment="1">
      <alignment vertical="center"/>
    </xf>
    <xf numFmtId="0" fontId="2" fillId="47" borderId="0" xfId="329" applyFont="1" applyFill="1" applyAlignment="1">
      <alignment horizontal="left"/>
      <protection/>
    </xf>
    <xf numFmtId="0" fontId="0" fillId="47" borderId="0" xfId="323" applyFont="1" applyFill="1">
      <alignment/>
      <protection/>
    </xf>
    <xf numFmtId="170" fontId="0" fillId="47" borderId="0" xfId="300" applyNumberFormat="1" applyFont="1" applyFill="1" applyAlignment="1">
      <alignment/>
    </xf>
    <xf numFmtId="0" fontId="10" fillId="47" borderId="0" xfId="323" applyFont="1" applyFill="1">
      <alignment/>
      <protection/>
    </xf>
    <xf numFmtId="0" fontId="11" fillId="47" borderId="0" xfId="0" applyFont="1" applyFill="1" applyBorder="1" applyAlignment="1">
      <alignment horizontal="justify" vertical="center" wrapText="1"/>
    </xf>
    <xf numFmtId="0" fontId="8" fillId="47" borderId="0" xfId="0" applyFont="1" applyFill="1" applyAlignment="1">
      <alignment/>
    </xf>
    <xf numFmtId="0" fontId="5" fillId="47" borderId="0" xfId="0" applyFont="1" applyFill="1" applyBorder="1" applyAlignment="1">
      <alignment horizontal="left" vertical="center"/>
    </xf>
    <xf numFmtId="0" fontId="33" fillId="47" borderId="19" xfId="0" applyFont="1" applyFill="1" applyBorder="1" applyAlignment="1">
      <alignment horizontal="left" vertical="center" indent="2"/>
    </xf>
    <xf numFmtId="0" fontId="7" fillId="47" borderId="0" xfId="0" applyFont="1" applyFill="1" applyAlignment="1">
      <alignment/>
    </xf>
    <xf numFmtId="0" fontId="6" fillId="47" borderId="20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left" vertical="center" indent="1"/>
    </xf>
    <xf numFmtId="0" fontId="11" fillId="47" borderId="21" xfId="0" applyFont="1" applyFill="1" applyBorder="1" applyAlignment="1">
      <alignment horizontal="center" vertical="center" wrapText="1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 horizontal="left" vertical="center"/>
    </xf>
    <xf numFmtId="0" fontId="4" fillId="47" borderId="0" xfId="323" applyFont="1" applyFill="1" applyAlignment="1">
      <alignment horizontal="left" vertical="center" wrapText="1"/>
      <protection/>
    </xf>
    <xf numFmtId="0" fontId="7" fillId="47" borderId="0" xfId="0" applyFont="1" applyFill="1" applyAlignment="1">
      <alignment vertical="center"/>
    </xf>
    <xf numFmtId="0" fontId="0" fillId="47" borderId="0" xfId="323" applyFont="1" applyFill="1" applyBorder="1" applyAlignment="1">
      <alignment horizontal="justify" vertical="top" wrapText="1"/>
      <protection/>
    </xf>
    <xf numFmtId="0" fontId="8" fillId="47" borderId="0" xfId="323" applyFont="1" applyFill="1">
      <alignment/>
      <protection/>
    </xf>
    <xf numFmtId="0" fontId="6" fillId="47" borderId="21" xfId="323" applyFont="1" applyFill="1" applyBorder="1" applyAlignment="1">
      <alignment horizontal="center" vertical="center" wrapText="1"/>
      <protection/>
    </xf>
    <xf numFmtId="0" fontId="7" fillId="47" borderId="0" xfId="323" applyFont="1" applyFill="1">
      <alignment/>
      <protection/>
    </xf>
    <xf numFmtId="0" fontId="3" fillId="47" borderId="0" xfId="0" applyFont="1" applyFill="1" applyAlignment="1">
      <alignment/>
    </xf>
    <xf numFmtId="0" fontId="0" fillId="47" borderId="0" xfId="0" applyFont="1" applyFill="1" applyAlignment="1">
      <alignment vertical="top"/>
    </xf>
    <xf numFmtId="0" fontId="0" fillId="47" borderId="0" xfId="0" applyFill="1" applyAlignment="1">
      <alignment/>
    </xf>
    <xf numFmtId="0" fontId="6" fillId="47" borderId="21" xfId="323" applyFont="1" applyFill="1" applyBorder="1" applyAlignment="1">
      <alignment horizontal="right" vertical="center" wrapText="1" indent="1"/>
      <protection/>
    </xf>
    <xf numFmtId="37" fontId="33" fillId="47" borderId="22" xfId="300" applyNumberFormat="1" applyFont="1" applyFill="1" applyBorder="1" applyAlignment="1">
      <alignment horizontal="right" vertical="center" wrapText="1" indent="2"/>
    </xf>
    <xf numFmtId="37" fontId="33" fillId="47" borderId="22" xfId="300" applyNumberFormat="1" applyFont="1" applyFill="1" applyBorder="1" applyAlignment="1">
      <alignment horizontal="right" vertical="center" wrapText="1" indent="1"/>
    </xf>
    <xf numFmtId="37" fontId="8" fillId="47" borderId="23" xfId="300" applyNumberFormat="1" applyFont="1" applyFill="1" applyBorder="1" applyAlignment="1">
      <alignment horizontal="right" vertical="center" wrapText="1" indent="2"/>
    </xf>
    <xf numFmtId="37" fontId="8" fillId="47" borderId="23" xfId="300" applyNumberFormat="1" applyFont="1" applyFill="1" applyBorder="1" applyAlignment="1">
      <alignment horizontal="right" vertical="center" wrapText="1" indent="1"/>
    </xf>
    <xf numFmtId="0" fontId="3" fillId="47" borderId="0" xfId="323" applyFont="1" applyFill="1" applyBorder="1" applyAlignment="1">
      <alignment horizontal="center" vertical="center" wrapText="1"/>
      <protection/>
    </xf>
    <xf numFmtId="37" fontId="3" fillId="47" borderId="0" xfId="300" applyNumberFormat="1" applyFont="1" applyFill="1" applyBorder="1" applyAlignment="1">
      <alignment horizontal="center" vertical="center" wrapText="1"/>
    </xf>
    <xf numFmtId="178" fontId="0" fillId="47" borderId="0" xfId="300" applyNumberFormat="1" applyFont="1" applyFill="1" applyAlignment="1">
      <alignment/>
    </xf>
    <xf numFmtId="0" fontId="0" fillId="47" borderId="0" xfId="0" applyFont="1" applyFill="1" applyAlignment="1" quotePrefix="1">
      <alignment vertical="center"/>
    </xf>
    <xf numFmtId="165" fontId="0" fillId="47" borderId="0" xfId="305" applyFont="1" applyFill="1" applyAlignment="1">
      <alignment horizontal="center"/>
    </xf>
    <xf numFmtId="170" fontId="0" fillId="47" borderId="0" xfId="305" applyNumberFormat="1" applyFont="1" applyFill="1" applyAlignment="1">
      <alignment/>
    </xf>
    <xf numFmtId="0" fontId="0" fillId="47" borderId="0" xfId="323" applyFont="1" applyFill="1" applyBorder="1" applyAlignment="1">
      <alignment wrapText="1"/>
      <protection/>
    </xf>
    <xf numFmtId="170" fontId="0" fillId="47" borderId="0" xfId="300" applyNumberFormat="1" applyFont="1" applyFill="1" applyBorder="1" applyAlignment="1">
      <alignment wrapText="1"/>
    </xf>
    <xf numFmtId="165" fontId="0" fillId="47" borderId="0" xfId="305" applyFont="1" applyFill="1" applyAlignment="1">
      <alignment horizontal="left" indent="2"/>
    </xf>
    <xf numFmtId="170" fontId="0" fillId="47" borderId="0" xfId="300" applyNumberFormat="1" applyFont="1" applyFill="1" applyAlignment="1">
      <alignment horizontal="left" indent="2"/>
    </xf>
    <xf numFmtId="37" fontId="0" fillId="47" borderId="0" xfId="323" applyNumberFormat="1" applyFont="1" applyFill="1">
      <alignment/>
      <protection/>
    </xf>
    <xf numFmtId="0" fontId="3" fillId="47" borderId="0" xfId="323" applyFont="1" applyFill="1" applyAlignment="1">
      <alignment vertical="center"/>
      <protection/>
    </xf>
    <xf numFmtId="0" fontId="12" fillId="47" borderId="0" xfId="323" applyFont="1" applyFill="1" applyBorder="1" applyAlignment="1">
      <alignment horizontal="left" vertical="center" wrapText="1"/>
      <protection/>
    </xf>
    <xf numFmtId="0" fontId="13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vertical="center"/>
    </xf>
    <xf numFmtId="0" fontId="3" fillId="47" borderId="0" xfId="0" applyFont="1" applyFill="1" applyAlignment="1">
      <alignment vertical="top"/>
    </xf>
    <xf numFmtId="0" fontId="0" fillId="47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 indent="1"/>
    </xf>
    <xf numFmtId="0" fontId="3" fillId="47" borderId="0" xfId="0" applyFont="1" applyFill="1" applyAlignment="1">
      <alignment vertical="center"/>
    </xf>
    <xf numFmtId="0" fontId="37" fillId="47" borderId="0" xfId="0" applyFont="1" applyFill="1" applyAlignment="1">
      <alignment vertical="center"/>
    </xf>
    <xf numFmtId="0" fontId="3" fillId="47" borderId="0" xfId="0" applyFont="1" applyFill="1" applyAlignment="1">
      <alignment horizontal="left" vertical="top"/>
    </xf>
    <xf numFmtId="0" fontId="3" fillId="47" borderId="0" xfId="0" applyFont="1" applyFill="1" applyAlignment="1">
      <alignment horizontal="left" vertical="center"/>
    </xf>
    <xf numFmtId="0" fontId="41" fillId="47" borderId="0" xfId="289" applyFont="1" applyFill="1" applyAlignment="1" applyProtection="1">
      <alignment vertical="center"/>
      <protection/>
    </xf>
    <xf numFmtId="0" fontId="39" fillId="47" borderId="0" xfId="289" applyFont="1" applyFill="1" applyAlignment="1" applyProtection="1">
      <alignment vertical="center"/>
      <protection/>
    </xf>
    <xf numFmtId="14" fontId="0" fillId="47" borderId="0" xfId="0" applyNumberFormat="1" applyFont="1" applyFill="1" applyAlignment="1">
      <alignment horizontal="left" vertical="center"/>
    </xf>
    <xf numFmtId="0" fontId="0" fillId="47" borderId="0" xfId="0" applyNumberFormat="1" applyFont="1" applyFill="1" applyAlignment="1">
      <alignment vertical="top"/>
    </xf>
    <xf numFmtId="0" fontId="5" fillId="48" borderId="22" xfId="0" applyFont="1" applyFill="1" applyBorder="1" applyAlignment="1">
      <alignment horizontal="left" vertical="center" indent="1"/>
    </xf>
    <xf numFmtId="0" fontId="8" fillId="48" borderId="22" xfId="0" applyFont="1" applyFill="1" applyBorder="1" applyAlignment="1">
      <alignment horizontal="left" vertical="center" indent="2"/>
    </xf>
    <xf numFmtId="0" fontId="8" fillId="48" borderId="0" xfId="0" applyFont="1" applyFill="1" applyAlignment="1">
      <alignment/>
    </xf>
    <xf numFmtId="0" fontId="8" fillId="48" borderId="22" xfId="0" applyFont="1" applyFill="1" applyBorder="1" applyAlignment="1">
      <alignment horizontal="left" vertical="center" indent="1"/>
    </xf>
    <xf numFmtId="0" fontId="6" fillId="48" borderId="19" xfId="0" applyFont="1" applyFill="1" applyBorder="1" applyAlignment="1">
      <alignment horizontal="left" vertical="center" indent="1"/>
    </xf>
    <xf numFmtId="0" fontId="33" fillId="48" borderId="19" xfId="0" applyFont="1" applyFill="1" applyBorder="1" applyAlignment="1">
      <alignment horizontal="left" vertical="center" indent="2"/>
    </xf>
    <xf numFmtId="0" fontId="8" fillId="48" borderId="19" xfId="0" applyFont="1" applyFill="1" applyBorder="1" applyAlignment="1">
      <alignment horizontal="left" vertical="center" indent="2"/>
    </xf>
    <xf numFmtId="0" fontId="33" fillId="48" borderId="19" xfId="0" applyFont="1" applyFill="1" applyBorder="1" applyAlignment="1">
      <alignment horizontal="left" vertical="center" indent="1"/>
    </xf>
    <xf numFmtId="0" fontId="8" fillId="48" borderId="0" xfId="0" applyFont="1" applyFill="1" applyAlignment="1">
      <alignment vertical="center"/>
    </xf>
    <xf numFmtId="0" fontId="33" fillId="48" borderId="22" xfId="0" applyFont="1" applyFill="1" applyBorder="1" applyAlignment="1">
      <alignment horizontal="center" vertical="center"/>
    </xf>
    <xf numFmtId="0" fontId="5" fillId="48" borderId="19" xfId="0" applyFont="1" applyFill="1" applyBorder="1" applyAlignment="1">
      <alignment horizontal="left" vertical="center" indent="2"/>
    </xf>
    <xf numFmtId="0" fontId="0" fillId="48" borderId="19" xfId="0" applyFont="1" applyFill="1" applyBorder="1" applyAlignment="1">
      <alignment horizontal="left" vertical="center" indent="2"/>
    </xf>
    <xf numFmtId="0" fontId="5" fillId="48" borderId="19" xfId="0" applyFont="1" applyFill="1" applyBorder="1" applyAlignment="1">
      <alignment horizontal="left" vertical="center" indent="1"/>
    </xf>
    <xf numFmtId="0" fontId="33" fillId="48" borderId="19" xfId="323" applyFont="1" applyFill="1" applyBorder="1" applyAlignment="1">
      <alignment horizontal="left" vertical="center" indent="2"/>
      <protection/>
    </xf>
    <xf numFmtId="0" fontId="8" fillId="48" borderId="0" xfId="323" applyFont="1" applyFill="1">
      <alignment/>
      <protection/>
    </xf>
    <xf numFmtId="0" fontId="11" fillId="48" borderId="19" xfId="323" applyFont="1" applyFill="1" applyBorder="1" applyAlignment="1">
      <alignment horizontal="left" vertical="center" indent="2"/>
      <protection/>
    </xf>
    <xf numFmtId="0" fontId="6" fillId="48" borderId="19" xfId="323" applyFont="1" applyFill="1" applyBorder="1" applyAlignment="1">
      <alignment horizontal="left" vertical="center"/>
      <protection/>
    </xf>
    <xf numFmtId="0" fontId="33" fillId="48" borderId="22" xfId="0" applyFont="1" applyFill="1" applyBorder="1" applyAlignment="1">
      <alignment horizontal="left" vertical="center" indent="3"/>
    </xf>
    <xf numFmtId="0" fontId="7" fillId="48" borderId="0" xfId="0" applyFont="1" applyFill="1" applyAlignment="1">
      <alignment/>
    </xf>
    <xf numFmtId="0" fontId="33" fillId="48" borderId="22" xfId="0" applyFont="1" applyFill="1" applyBorder="1" applyAlignment="1">
      <alignment horizontal="left" vertical="center" indent="2"/>
    </xf>
    <xf numFmtId="0" fontId="8" fillId="48" borderId="22" xfId="0" applyFont="1" applyFill="1" applyBorder="1" applyAlignment="1">
      <alignment horizontal="center" vertical="center"/>
    </xf>
    <xf numFmtId="0" fontId="8" fillId="48" borderId="24" xfId="0" applyFont="1" applyFill="1" applyBorder="1" applyAlignment="1">
      <alignment horizontal="left" vertical="center" indent="1"/>
    </xf>
    <xf numFmtId="0" fontId="8" fillId="48" borderId="23" xfId="0" applyFont="1" applyFill="1" applyBorder="1" applyAlignment="1">
      <alignment horizontal="left" vertical="center" indent="1"/>
    </xf>
    <xf numFmtId="0" fontId="0" fillId="48" borderId="0" xfId="0" applyFont="1" applyFill="1" applyAlignment="1">
      <alignment vertical="center"/>
    </xf>
    <xf numFmtId="0" fontId="0" fillId="48" borderId="0" xfId="0" applyFont="1" applyFill="1" applyAlignment="1">
      <alignment/>
    </xf>
    <xf numFmtId="0" fontId="9" fillId="48" borderId="0" xfId="0" applyFont="1" applyFill="1" applyAlignment="1">
      <alignment vertical="center"/>
    </xf>
    <xf numFmtId="0" fontId="9" fillId="48" borderId="0" xfId="0" applyFont="1" applyFill="1" applyAlignment="1">
      <alignment/>
    </xf>
    <xf numFmtId="0" fontId="7" fillId="48" borderId="0" xfId="0" applyFont="1" applyFill="1" applyAlignment="1">
      <alignment vertical="center"/>
    </xf>
    <xf numFmtId="0" fontId="33" fillId="48" borderId="0" xfId="0" applyFont="1" applyFill="1" applyAlignment="1">
      <alignment vertical="center"/>
    </xf>
    <xf numFmtId="0" fontId="33" fillId="48" borderId="0" xfId="0" applyFont="1" applyFill="1" applyAlignment="1">
      <alignment/>
    </xf>
    <xf numFmtId="0" fontId="8" fillId="48" borderId="19" xfId="0" applyFont="1" applyFill="1" applyBorder="1" applyAlignment="1">
      <alignment horizontal="left" vertical="center" indent="1"/>
    </xf>
    <xf numFmtId="0" fontId="11" fillId="48" borderId="25" xfId="0" applyFont="1" applyFill="1" applyBorder="1" applyAlignment="1">
      <alignment horizontal="center" vertical="center" wrapText="1"/>
    </xf>
    <xf numFmtId="0" fontId="10" fillId="48" borderId="0" xfId="0" applyFont="1" applyFill="1" applyAlignment="1">
      <alignment vertical="center" wrapText="1"/>
    </xf>
    <xf numFmtId="0" fontId="6" fillId="48" borderId="22" xfId="0" applyFont="1" applyFill="1" applyBorder="1" applyAlignment="1">
      <alignment horizontal="center" vertical="center" wrapText="1"/>
    </xf>
    <xf numFmtId="169" fontId="3" fillId="48" borderId="0" xfId="300" applyNumberFormat="1" applyFont="1" applyFill="1" applyBorder="1" applyAlignment="1">
      <alignment horizontal="center" vertical="center"/>
    </xf>
    <xf numFmtId="193" fontId="0" fillId="48" borderId="0" xfId="0" applyNumberFormat="1" applyFont="1" applyFill="1" applyAlignment="1">
      <alignment/>
    </xf>
    <xf numFmtId="0" fontId="0" fillId="48" borderId="0" xfId="323" applyFont="1" applyFill="1">
      <alignment/>
      <protection/>
    </xf>
    <xf numFmtId="0" fontId="6" fillId="48" borderId="22" xfId="323" applyFont="1" applyFill="1" applyBorder="1" applyAlignment="1">
      <alignment horizontal="center" vertical="center" wrapText="1"/>
      <protection/>
    </xf>
    <xf numFmtId="38" fontId="5" fillId="48" borderId="0" xfId="300" applyNumberFormat="1" applyFont="1" applyFill="1" applyBorder="1" applyAlignment="1">
      <alignment horizontal="center" vertical="center"/>
    </xf>
    <xf numFmtId="177" fontId="0" fillId="48" borderId="0" xfId="0" applyNumberFormat="1" applyFont="1" applyFill="1" applyAlignment="1">
      <alignment/>
    </xf>
    <xf numFmtId="0" fontId="2" fillId="48" borderId="0" xfId="0" applyFont="1" applyFill="1" applyAlignment="1">
      <alignment/>
    </xf>
    <xf numFmtId="0" fontId="11" fillId="48" borderId="22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left" vertical="center"/>
    </xf>
    <xf numFmtId="172" fontId="6" fillId="48" borderId="0" xfId="300" applyNumberFormat="1" applyFont="1" applyFill="1" applyBorder="1" applyAlignment="1">
      <alignment horizontal="right" vertical="center" indent="2"/>
    </xf>
    <xf numFmtId="0" fontId="6" fillId="47" borderId="26" xfId="323" applyFont="1" applyFill="1" applyBorder="1" applyAlignment="1">
      <alignment horizontal="center" vertical="center" wrapText="1"/>
      <protection/>
    </xf>
    <xf numFmtId="0" fontId="6" fillId="47" borderId="26" xfId="323" applyFont="1" applyFill="1" applyBorder="1" applyAlignment="1">
      <alignment horizontal="right" vertical="center" wrapText="1" indent="1"/>
      <protection/>
    </xf>
    <xf numFmtId="1" fontId="8" fillId="48" borderId="0" xfId="0" applyNumberFormat="1" applyFont="1" applyFill="1" applyAlignment="1">
      <alignment/>
    </xf>
    <xf numFmtId="0" fontId="6" fillId="48" borderId="20" xfId="0" applyFont="1" applyFill="1" applyBorder="1" applyAlignment="1">
      <alignment horizontal="center" vertical="center"/>
    </xf>
    <xf numFmtId="0" fontId="7" fillId="48" borderId="0" xfId="323" applyFont="1" applyFill="1">
      <alignment/>
      <protection/>
    </xf>
    <xf numFmtId="0" fontId="6" fillId="48" borderId="27" xfId="323" applyFont="1" applyFill="1" applyBorder="1" applyAlignment="1">
      <alignment horizontal="center" vertical="center" wrapText="1"/>
      <protection/>
    </xf>
    <xf numFmtId="0" fontId="6" fillId="47" borderId="28" xfId="323" applyFont="1" applyFill="1" applyBorder="1" applyAlignment="1">
      <alignment vertical="center" wrapText="1"/>
      <protection/>
    </xf>
    <xf numFmtId="0" fontId="6" fillId="47" borderId="29" xfId="323" applyFont="1" applyFill="1" applyBorder="1" applyAlignment="1">
      <alignment vertical="center" wrapText="1"/>
      <protection/>
    </xf>
    <xf numFmtId="0" fontId="10" fillId="48" borderId="0" xfId="0" applyFont="1" applyFill="1" applyAlignment="1">
      <alignment horizontal="left" vertical="center"/>
    </xf>
    <xf numFmtId="0" fontId="10" fillId="48" borderId="0" xfId="323" applyFont="1" applyFill="1">
      <alignment/>
      <protection/>
    </xf>
    <xf numFmtId="170" fontId="0" fillId="48" borderId="0" xfId="300" applyNumberFormat="1" applyFont="1" applyFill="1" applyAlignment="1">
      <alignment/>
    </xf>
    <xf numFmtId="0" fontId="0" fillId="48" borderId="0" xfId="331" applyFont="1" applyFill="1" applyAlignment="1">
      <alignment vertical="center"/>
      <protection/>
    </xf>
    <xf numFmtId="0" fontId="35" fillId="48" borderId="0" xfId="331" applyFont="1" applyFill="1">
      <alignment/>
      <protection/>
    </xf>
    <xf numFmtId="0" fontId="0" fillId="48" borderId="0" xfId="331" applyFont="1" applyFill="1" applyBorder="1" applyAlignment="1">
      <alignment vertical="center"/>
      <protection/>
    </xf>
    <xf numFmtId="0" fontId="3" fillId="48" borderId="30" xfId="331" applyFont="1" applyFill="1" applyBorder="1" applyAlignment="1">
      <alignment horizontal="center" vertical="center"/>
      <protection/>
    </xf>
    <xf numFmtId="0" fontId="3" fillId="48" borderId="0" xfId="331" applyFont="1" applyFill="1" applyBorder="1" applyAlignment="1">
      <alignment horizontal="right" vertical="center"/>
      <protection/>
    </xf>
    <xf numFmtId="0" fontId="3" fillId="48" borderId="0" xfId="331" applyFont="1" applyFill="1" applyBorder="1" applyAlignment="1">
      <alignment horizontal="center" vertical="center"/>
      <protection/>
    </xf>
    <xf numFmtId="0" fontId="3" fillId="48" borderId="30" xfId="331" applyFont="1" applyFill="1" applyBorder="1" applyAlignment="1">
      <alignment horizontal="center" vertical="center" wrapText="1"/>
      <protection/>
    </xf>
    <xf numFmtId="0" fontId="0" fillId="48" borderId="30" xfId="331" applyFont="1" applyFill="1" applyBorder="1" applyAlignment="1">
      <alignment horizontal="left" vertical="center" indent="1"/>
      <protection/>
    </xf>
    <xf numFmtId="0" fontId="3" fillId="48" borderId="31" xfId="331" applyFont="1" applyFill="1" applyBorder="1" applyAlignment="1">
      <alignment horizontal="center" vertical="center"/>
      <protection/>
    </xf>
    <xf numFmtId="170" fontId="0" fillId="48" borderId="0" xfId="331" applyNumberFormat="1" applyFont="1" applyFill="1" applyBorder="1" applyAlignment="1">
      <alignment vertical="center"/>
      <protection/>
    </xf>
    <xf numFmtId="0" fontId="38" fillId="48" borderId="0" xfId="331" applyFont="1" applyFill="1" applyBorder="1" applyAlignment="1">
      <alignment vertical="center"/>
      <protection/>
    </xf>
    <xf numFmtId="0" fontId="10" fillId="48" borderId="0" xfId="0" applyFont="1" applyFill="1" applyAlignment="1">
      <alignment vertical="center"/>
    </xf>
    <xf numFmtId="0" fontId="0" fillId="48" borderId="0" xfId="323" applyFont="1" applyFill="1" applyAlignment="1">
      <alignment vertical="center"/>
      <protection/>
    </xf>
    <xf numFmtId="179" fontId="0" fillId="48" borderId="0" xfId="0" applyNumberFormat="1" applyFont="1" applyFill="1" applyAlignment="1">
      <alignment/>
    </xf>
    <xf numFmtId="0" fontId="82" fillId="48" borderId="0" xfId="0" applyFont="1" applyFill="1" applyAlignment="1">
      <alignment/>
    </xf>
    <xf numFmtId="0" fontId="5" fillId="48" borderId="0" xfId="0" applyFont="1" applyFill="1" applyBorder="1" applyAlignment="1">
      <alignment vertical="center"/>
    </xf>
    <xf numFmtId="203" fontId="33" fillId="48" borderId="0" xfId="300" applyNumberFormat="1" applyFont="1" applyFill="1" applyBorder="1" applyAlignment="1">
      <alignment horizontal="right" vertical="center" indent="3"/>
    </xf>
    <xf numFmtId="0" fontId="4" fillId="48" borderId="0" xfId="0" applyFont="1" applyFill="1" applyAlignment="1">
      <alignment vertical="center" wrapText="1"/>
    </xf>
    <xf numFmtId="0" fontId="10" fillId="48" borderId="0" xfId="0" applyFont="1" applyFill="1" applyAlignment="1">
      <alignment/>
    </xf>
    <xf numFmtId="0" fontId="11" fillId="48" borderId="0" xfId="0" applyFont="1" applyFill="1" applyBorder="1" applyAlignment="1">
      <alignment horizontal="justify" vertical="center" wrapText="1"/>
    </xf>
    <xf numFmtId="0" fontId="11" fillId="48" borderId="27" xfId="0" applyFont="1" applyFill="1" applyBorder="1" applyAlignment="1">
      <alignment horizontal="center" vertical="center" wrapText="1"/>
    </xf>
    <xf numFmtId="170" fontId="6" fillId="48" borderId="0" xfId="300" applyNumberFormat="1" applyFont="1" applyFill="1" applyBorder="1" applyAlignment="1">
      <alignment horizontal="center" vertical="center"/>
    </xf>
    <xf numFmtId="0" fontId="11" fillId="48" borderId="32" xfId="0" applyFont="1" applyFill="1" applyBorder="1" applyAlignment="1">
      <alignment horizontal="center" vertical="center" wrapText="1"/>
    </xf>
    <xf numFmtId="0" fontId="0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 vertical="center" wrapText="1"/>
    </xf>
    <xf numFmtId="0" fontId="8" fillId="48" borderId="24" xfId="0" applyFont="1" applyFill="1" applyBorder="1" applyAlignment="1">
      <alignment horizontal="left" vertical="center" indent="2"/>
    </xf>
    <xf numFmtId="0" fontId="0" fillId="48" borderId="24" xfId="0" applyFont="1" applyFill="1" applyBorder="1" applyAlignment="1">
      <alignment horizontal="left" vertical="center" indent="2"/>
    </xf>
    <xf numFmtId="0" fontId="6" fillId="48" borderId="32" xfId="0" applyFont="1" applyFill="1" applyBorder="1" applyAlignment="1">
      <alignment horizontal="left" vertical="center"/>
    </xf>
    <xf numFmtId="0" fontId="6" fillId="48" borderId="26" xfId="0" applyFont="1" applyFill="1" applyBorder="1" applyAlignment="1">
      <alignment horizontal="left" vertical="center"/>
    </xf>
    <xf numFmtId="0" fontId="3" fillId="48" borderId="0" xfId="0" applyFont="1" applyFill="1" applyBorder="1" applyAlignment="1">
      <alignment horizontal="center" vertical="center"/>
    </xf>
    <xf numFmtId="0" fontId="2" fillId="48" borderId="0" xfId="323" applyFont="1" applyFill="1">
      <alignment/>
      <protection/>
    </xf>
    <xf numFmtId="0" fontId="6" fillId="48" borderId="19" xfId="323" applyFont="1" applyFill="1" applyBorder="1" applyAlignment="1">
      <alignment horizontal="center" vertical="center" wrapText="1"/>
      <protection/>
    </xf>
    <xf numFmtId="0" fontId="8" fillId="48" borderId="19" xfId="323" applyFont="1" applyFill="1" applyBorder="1" applyAlignment="1">
      <alignment horizontal="left" vertical="center" indent="2"/>
      <protection/>
    </xf>
    <xf numFmtId="0" fontId="5" fillId="48" borderId="0" xfId="323" applyFont="1" applyFill="1" applyBorder="1" applyAlignment="1">
      <alignment horizontal="center" vertical="center"/>
      <protection/>
    </xf>
    <xf numFmtId="0" fontId="2" fillId="48" borderId="0" xfId="331" applyFont="1" applyFill="1" applyAlignment="1">
      <alignment horizontal="left" vertical="center"/>
      <protection/>
    </xf>
    <xf numFmtId="0" fontId="35" fillId="48" borderId="0" xfId="331" applyFont="1" applyFill="1">
      <alignment/>
      <protection/>
    </xf>
    <xf numFmtId="0" fontId="63" fillId="48" borderId="0" xfId="331" applyFill="1">
      <alignment/>
      <protection/>
    </xf>
    <xf numFmtId="182" fontId="35" fillId="48" borderId="0" xfId="331" applyNumberFormat="1" applyFont="1" applyFill="1">
      <alignment/>
      <protection/>
    </xf>
    <xf numFmtId="193" fontId="0" fillId="48" borderId="0" xfId="331" applyNumberFormat="1" applyFont="1" applyFill="1" applyBorder="1" applyAlignment="1">
      <alignment vertical="center"/>
      <protection/>
    </xf>
    <xf numFmtId="184" fontId="0" fillId="48" borderId="0" xfId="331" applyNumberFormat="1" applyFont="1" applyFill="1" applyBorder="1" applyAlignment="1">
      <alignment vertical="center"/>
      <protection/>
    </xf>
    <xf numFmtId="186" fontId="0" fillId="48" borderId="0" xfId="331" applyNumberFormat="1" applyFont="1" applyFill="1" applyBorder="1" applyAlignment="1">
      <alignment vertical="center"/>
      <protection/>
    </xf>
    <xf numFmtId="188" fontId="0" fillId="48" borderId="0" xfId="0" applyNumberFormat="1" applyFont="1" applyFill="1" applyAlignment="1">
      <alignment vertical="center"/>
    </xf>
    <xf numFmtId="186" fontId="0" fillId="47" borderId="0" xfId="300" applyNumberFormat="1" applyFont="1" applyFill="1" applyAlignment="1">
      <alignment/>
    </xf>
    <xf numFmtId="38" fontId="8" fillId="48" borderId="27" xfId="300" applyNumberFormat="1" applyFont="1" applyFill="1" applyBorder="1" applyAlignment="1">
      <alignment horizontal="center" vertical="center"/>
    </xf>
    <xf numFmtId="38" fontId="8" fillId="48" borderId="22" xfId="300" applyNumberFormat="1" applyFont="1" applyFill="1" applyBorder="1" applyAlignment="1">
      <alignment horizontal="center" vertical="center"/>
    </xf>
    <xf numFmtId="0" fontId="6" fillId="48" borderId="22" xfId="0" applyFont="1" applyFill="1" applyBorder="1" applyAlignment="1">
      <alignment horizontal="left" vertical="center" indent="1"/>
    </xf>
    <xf numFmtId="0" fontId="0" fillId="48" borderId="33" xfId="331" applyFont="1" applyFill="1" applyBorder="1" applyAlignment="1">
      <alignment horizontal="left" vertical="center" indent="1"/>
      <protection/>
    </xf>
    <xf numFmtId="0" fontId="83" fillId="48" borderId="0" xfId="0" applyFont="1" applyFill="1" applyAlignment="1">
      <alignment/>
    </xf>
    <xf numFmtId="0" fontId="84" fillId="48" borderId="0" xfId="0" applyFont="1" applyFill="1" applyAlignment="1">
      <alignment/>
    </xf>
    <xf numFmtId="0" fontId="0" fillId="48" borderId="0" xfId="323" applyFont="1" applyFill="1" applyAlignment="1">
      <alignment horizontal="right"/>
      <protection/>
    </xf>
    <xf numFmtId="206" fontId="0" fillId="48" borderId="0" xfId="0" applyNumberFormat="1" applyFont="1" applyFill="1" applyAlignment="1">
      <alignment/>
    </xf>
    <xf numFmtId="165" fontId="8" fillId="48" borderId="0" xfId="300" applyFont="1" applyFill="1" applyAlignment="1">
      <alignment/>
    </xf>
    <xf numFmtId="192" fontId="0" fillId="48" borderId="0" xfId="331" applyNumberFormat="1" applyFont="1" applyFill="1" applyBorder="1" applyAlignment="1">
      <alignment vertical="center"/>
      <protection/>
    </xf>
    <xf numFmtId="0" fontId="12" fillId="47" borderId="0" xfId="0" applyFont="1" applyFill="1" applyAlignment="1">
      <alignment/>
    </xf>
    <xf numFmtId="0" fontId="4" fillId="48" borderId="0" xfId="323" applyFont="1" applyFill="1" applyAlignment="1">
      <alignment horizontal="left" vertical="center" wrapText="1"/>
      <protection/>
    </xf>
    <xf numFmtId="0" fontId="11" fillId="48" borderId="19" xfId="0" applyFont="1" applyFill="1" applyBorder="1" applyAlignment="1">
      <alignment horizontal="center" vertical="center" wrapText="1"/>
    </xf>
    <xf numFmtId="0" fontId="11" fillId="48" borderId="34" xfId="0" applyFont="1" applyFill="1" applyBorder="1" applyAlignment="1">
      <alignment horizontal="center" vertical="center" wrapText="1"/>
    </xf>
    <xf numFmtId="0" fontId="6" fillId="48" borderId="20" xfId="323" applyFont="1" applyFill="1" applyBorder="1" applyAlignment="1">
      <alignment horizontal="center" vertical="center"/>
      <protection/>
    </xf>
    <xf numFmtId="0" fontId="6" fillId="48" borderId="22" xfId="323" applyFont="1" applyFill="1" applyBorder="1" applyAlignment="1" quotePrefix="1">
      <alignment horizontal="center" vertical="center" wrapText="1"/>
      <protection/>
    </xf>
    <xf numFmtId="0" fontId="6" fillId="48" borderId="0" xfId="323" applyFont="1" applyFill="1" applyBorder="1" applyAlignment="1">
      <alignment horizontal="center" vertical="center" wrapText="1"/>
      <protection/>
    </xf>
    <xf numFmtId="0" fontId="33" fillId="48" borderId="19" xfId="323" applyFont="1" applyFill="1" applyBorder="1" applyAlignment="1">
      <alignment horizontal="left" vertical="center" wrapText="1" indent="1"/>
      <protection/>
    </xf>
    <xf numFmtId="0" fontId="33" fillId="48" borderId="24" xfId="323" applyFont="1" applyFill="1" applyBorder="1" applyAlignment="1">
      <alignment horizontal="left" vertical="center" wrapText="1" indent="1"/>
      <protection/>
    </xf>
    <xf numFmtId="183" fontId="0" fillId="47" borderId="0" xfId="300" applyNumberFormat="1" applyFont="1" applyFill="1" applyAlignment="1">
      <alignment/>
    </xf>
    <xf numFmtId="210" fontId="0" fillId="47" borderId="0" xfId="300" applyNumberFormat="1" applyFont="1" applyFill="1" applyAlignment="1">
      <alignment/>
    </xf>
    <xf numFmtId="0" fontId="7" fillId="47" borderId="21" xfId="323" applyFont="1" applyFill="1" applyBorder="1">
      <alignment/>
      <protection/>
    </xf>
    <xf numFmtId="0" fontId="5" fillId="48" borderId="0" xfId="0" applyFont="1" applyFill="1" applyAlignment="1">
      <alignment vertical="center"/>
    </xf>
    <xf numFmtId="0" fontId="11" fillId="48" borderId="0" xfId="0" applyFont="1" applyFill="1" applyAlignment="1">
      <alignment vertical="center"/>
    </xf>
    <xf numFmtId="0" fontId="36" fillId="48" borderId="0" xfId="289" applyFont="1" applyFill="1" applyAlignment="1" applyProtection="1">
      <alignment vertical="center"/>
      <protection/>
    </xf>
    <xf numFmtId="0" fontId="34" fillId="48" borderId="0" xfId="0" applyFont="1" applyFill="1" applyAlignment="1">
      <alignment vertical="center"/>
    </xf>
    <xf numFmtId="0" fontId="3" fillId="48" borderId="0" xfId="0" applyFont="1" applyFill="1" applyAlignment="1">
      <alignment vertical="top"/>
    </xf>
    <xf numFmtId="211" fontId="8" fillId="47" borderId="0" xfId="323" applyNumberFormat="1" applyFont="1" applyFill="1">
      <alignment/>
      <protection/>
    </xf>
    <xf numFmtId="0" fontId="82" fillId="47" borderId="0" xfId="0" applyFont="1" applyFill="1" applyAlignment="1">
      <alignment/>
    </xf>
    <xf numFmtId="0" fontId="85" fillId="48" borderId="0" xfId="0" applyFont="1" applyFill="1" applyAlignment="1">
      <alignment/>
    </xf>
    <xf numFmtId="0" fontId="6" fillId="48" borderId="20" xfId="0" applyFont="1" applyFill="1" applyBorder="1" applyAlignment="1">
      <alignment horizontal="center" vertical="center" wrapText="1"/>
    </xf>
    <xf numFmtId="202" fontId="0" fillId="48" borderId="0" xfId="0" applyNumberFormat="1" applyFont="1" applyFill="1" applyAlignment="1">
      <alignment/>
    </xf>
    <xf numFmtId="204" fontId="0" fillId="48" borderId="0" xfId="0" applyNumberFormat="1" applyFont="1" applyFill="1" applyAlignment="1">
      <alignment/>
    </xf>
    <xf numFmtId="0" fontId="8" fillId="48" borderId="23" xfId="0" applyFont="1" applyFill="1" applyBorder="1" applyAlignment="1">
      <alignment horizontal="left" vertical="center" indent="2"/>
    </xf>
    <xf numFmtId="38" fontId="8" fillId="48" borderId="21" xfId="300" applyNumberFormat="1" applyFont="1" applyFill="1" applyBorder="1" applyAlignment="1">
      <alignment horizontal="center" vertical="center"/>
    </xf>
    <xf numFmtId="0" fontId="86" fillId="48" borderId="0" xfId="323" applyFont="1" applyFill="1">
      <alignment/>
      <protection/>
    </xf>
    <xf numFmtId="0" fontId="87" fillId="48" borderId="0" xfId="323" applyFont="1" applyFill="1">
      <alignment/>
      <protection/>
    </xf>
    <xf numFmtId="0" fontId="88" fillId="48" borderId="0" xfId="323" applyFont="1" applyFill="1">
      <alignment/>
      <protection/>
    </xf>
    <xf numFmtId="178" fontId="3" fillId="48" borderId="0" xfId="307" applyNumberFormat="1" applyFont="1" applyFill="1" applyBorder="1" applyAlignment="1">
      <alignment vertical="center"/>
    </xf>
    <xf numFmtId="165" fontId="0" fillId="48" borderId="0" xfId="331" applyNumberFormat="1" applyFont="1" applyFill="1" applyBorder="1" applyAlignment="1">
      <alignment vertical="center"/>
      <protection/>
    </xf>
    <xf numFmtId="187" fontId="0" fillId="48" borderId="0" xfId="331" applyNumberFormat="1" applyFont="1" applyFill="1" applyBorder="1" applyAlignment="1">
      <alignment vertical="center"/>
      <protection/>
    </xf>
    <xf numFmtId="177" fontId="0" fillId="48" borderId="0" xfId="331" applyNumberFormat="1" applyFont="1" applyFill="1" applyBorder="1" applyAlignment="1">
      <alignment vertical="center"/>
      <protection/>
    </xf>
    <xf numFmtId="208" fontId="8" fillId="47" borderId="0" xfId="323" applyNumberFormat="1" applyFont="1" applyFill="1">
      <alignment/>
      <protection/>
    </xf>
    <xf numFmtId="0" fontId="12" fillId="47" borderId="0" xfId="0" applyFont="1" applyFill="1" applyBorder="1" applyAlignment="1">
      <alignment/>
    </xf>
    <xf numFmtId="38" fontId="0" fillId="48" borderId="0" xfId="0" applyNumberFormat="1" applyFont="1" applyFill="1" applyAlignment="1">
      <alignment/>
    </xf>
    <xf numFmtId="9" fontId="7" fillId="48" borderId="0" xfId="344" applyFont="1" applyFill="1" applyAlignment="1">
      <alignment/>
    </xf>
    <xf numFmtId="185" fontId="8" fillId="48" borderId="0" xfId="0" applyNumberFormat="1" applyFont="1" applyFill="1" applyAlignment="1">
      <alignment/>
    </xf>
    <xf numFmtId="165" fontId="8" fillId="48" borderId="0" xfId="0" applyNumberFormat="1" applyFont="1" applyFill="1" applyAlignment="1">
      <alignment/>
    </xf>
    <xf numFmtId="202" fontId="8" fillId="48" borderId="0" xfId="0" applyNumberFormat="1" applyFont="1" applyFill="1" applyAlignment="1">
      <alignment/>
    </xf>
    <xf numFmtId="9" fontId="8" fillId="48" borderId="0" xfId="344" applyFont="1" applyFill="1" applyAlignment="1">
      <alignment/>
    </xf>
    <xf numFmtId="193" fontId="0" fillId="48" borderId="0" xfId="0" applyNumberFormat="1" applyFont="1" applyFill="1" applyBorder="1" applyAlignment="1">
      <alignment/>
    </xf>
    <xf numFmtId="0" fontId="8" fillId="48" borderId="0" xfId="323" applyFont="1" applyFill="1" applyAlignment="1">
      <alignment horizontal="right"/>
      <protection/>
    </xf>
    <xf numFmtId="0" fontId="7" fillId="48" borderId="0" xfId="323" applyFont="1" applyFill="1" applyAlignment="1">
      <alignment horizontal="right"/>
      <protection/>
    </xf>
    <xf numFmtId="193" fontId="0" fillId="48" borderId="0" xfId="300" applyNumberFormat="1" applyFont="1" applyFill="1" applyBorder="1" applyAlignment="1">
      <alignment horizontal="right" vertical="center" indent="2"/>
    </xf>
    <xf numFmtId="183" fontId="8" fillId="48" borderId="0" xfId="0" applyNumberFormat="1" applyFont="1" applyFill="1" applyAlignment="1">
      <alignment/>
    </xf>
    <xf numFmtId="186" fontId="7" fillId="48" borderId="0" xfId="0" applyNumberFormat="1" applyFont="1" applyFill="1" applyAlignment="1">
      <alignment/>
    </xf>
    <xf numFmtId="174" fontId="8" fillId="48" borderId="0" xfId="0" applyNumberFormat="1" applyFont="1" applyFill="1" applyAlignment="1">
      <alignment/>
    </xf>
    <xf numFmtId="9" fontId="0" fillId="48" borderId="0" xfId="344" applyFont="1" applyFill="1" applyAlignment="1">
      <alignment/>
    </xf>
    <xf numFmtId="9" fontId="5" fillId="48" borderId="0" xfId="344" applyFont="1" applyFill="1" applyAlignment="1">
      <alignment/>
    </xf>
    <xf numFmtId="9" fontId="10" fillId="48" borderId="0" xfId="344" applyFont="1" applyFill="1" applyAlignment="1">
      <alignment/>
    </xf>
    <xf numFmtId="1" fontId="5" fillId="48" borderId="0" xfId="344" applyNumberFormat="1" applyFont="1" applyFill="1" applyAlignment="1">
      <alignment/>
    </xf>
    <xf numFmtId="0" fontId="2" fillId="48" borderId="0" xfId="0" applyFont="1" applyFill="1" applyAlignment="1">
      <alignment horizontal="left" vertical="center"/>
    </xf>
    <xf numFmtId="9" fontId="3" fillId="48" borderId="0" xfId="350" applyNumberFormat="1" applyFont="1" applyFill="1" applyBorder="1" applyAlignment="1">
      <alignment horizontal="center" vertical="center"/>
    </xf>
    <xf numFmtId="194" fontId="8" fillId="48" borderId="0" xfId="0" applyNumberFormat="1" applyFont="1" applyFill="1" applyAlignment="1">
      <alignment/>
    </xf>
    <xf numFmtId="0" fontId="0" fillId="48" borderId="0" xfId="331" applyFont="1" applyFill="1" applyBorder="1" applyAlignment="1">
      <alignment horizontal="left" vertical="center" indent="1"/>
      <protection/>
    </xf>
    <xf numFmtId="0" fontId="89" fillId="47" borderId="0" xfId="0" applyFont="1" applyFill="1" applyAlignment="1">
      <alignment/>
    </xf>
    <xf numFmtId="0" fontId="85" fillId="47" borderId="0" xfId="0" applyFont="1" applyFill="1" applyAlignment="1">
      <alignment/>
    </xf>
    <xf numFmtId="0" fontId="83" fillId="47" borderId="0" xfId="0" applyFont="1" applyFill="1" applyAlignment="1">
      <alignment/>
    </xf>
    <xf numFmtId="186" fontId="89" fillId="47" borderId="0" xfId="0" applyNumberFormat="1" applyFont="1" applyFill="1" applyAlignment="1">
      <alignment/>
    </xf>
    <xf numFmtId="0" fontId="82" fillId="47" borderId="0" xfId="0" applyFont="1" applyFill="1" applyBorder="1" applyAlignment="1">
      <alignment/>
    </xf>
    <xf numFmtId="0" fontId="84" fillId="47" borderId="0" xfId="0" applyFont="1" applyFill="1" applyAlignment="1">
      <alignment/>
    </xf>
    <xf numFmtId="38" fontId="89" fillId="47" borderId="0" xfId="0" applyNumberFormat="1" applyFont="1" applyFill="1" applyAlignment="1">
      <alignment/>
    </xf>
    <xf numFmtId="197" fontId="89" fillId="47" borderId="0" xfId="0" applyNumberFormat="1" applyFont="1" applyFill="1" applyAlignment="1">
      <alignment/>
    </xf>
    <xf numFmtId="1" fontId="89" fillId="48" borderId="0" xfId="0" applyNumberFormat="1" applyFont="1" applyFill="1" applyAlignment="1">
      <alignment/>
    </xf>
    <xf numFmtId="198" fontId="0" fillId="48" borderId="0" xfId="331" applyNumberFormat="1" applyFont="1" applyFill="1" applyBorder="1" applyAlignment="1">
      <alignment vertical="center"/>
      <protection/>
    </xf>
    <xf numFmtId="0" fontId="0" fillId="48" borderId="0" xfId="323" applyFont="1" applyFill="1" applyBorder="1" applyAlignment="1">
      <alignment vertical="center" wrapText="1"/>
      <protection/>
    </xf>
    <xf numFmtId="0" fontId="0" fillId="48" borderId="0" xfId="323" applyFont="1" applyFill="1" applyBorder="1" applyAlignment="1">
      <alignment horizontal="left" vertical="center" wrapText="1"/>
      <protection/>
    </xf>
    <xf numFmtId="171" fontId="0" fillId="48" borderId="0" xfId="307" applyNumberFormat="1" applyFont="1" applyFill="1" applyBorder="1" applyAlignment="1">
      <alignment horizontal="right" vertical="center"/>
    </xf>
    <xf numFmtId="184" fontId="3" fillId="48" borderId="0" xfId="0" applyNumberFormat="1" applyFont="1" applyFill="1" applyAlignment="1">
      <alignment horizontal="justify" vertical="center" wrapText="1"/>
    </xf>
    <xf numFmtId="184" fontId="0" fillId="48" borderId="0" xfId="0" applyNumberFormat="1" applyFont="1" applyFill="1" applyAlignment="1">
      <alignment horizontal="justify" vertical="center" wrapText="1"/>
    </xf>
    <xf numFmtId="0" fontId="0" fillId="48" borderId="0" xfId="0" applyFont="1" applyFill="1" applyAlignment="1">
      <alignment horizontal="justify" vertical="center" wrapText="1"/>
    </xf>
    <xf numFmtId="192" fontId="0" fillId="48" borderId="0" xfId="0" applyNumberFormat="1" applyFont="1" applyFill="1" applyAlignment="1">
      <alignment vertical="center"/>
    </xf>
    <xf numFmtId="184" fontId="0" fillId="48" borderId="0" xfId="0" applyNumberFormat="1" applyFont="1" applyFill="1" applyAlignment="1">
      <alignment vertical="center"/>
    </xf>
    <xf numFmtId="176" fontId="0" fillId="48" borderId="0" xfId="0" applyNumberFormat="1" applyFont="1" applyFill="1" applyAlignment="1">
      <alignment vertical="center"/>
    </xf>
    <xf numFmtId="187" fontId="0" fillId="48" borderId="0" xfId="0" applyNumberFormat="1" applyFont="1" applyFill="1" applyAlignment="1">
      <alignment/>
    </xf>
    <xf numFmtId="191" fontId="0" fillId="48" borderId="0" xfId="0" applyNumberFormat="1" applyFont="1" applyFill="1" applyAlignment="1">
      <alignment/>
    </xf>
    <xf numFmtId="186" fontId="0" fillId="48" borderId="0" xfId="0" applyNumberFormat="1" applyFont="1" applyFill="1" applyAlignment="1">
      <alignment/>
    </xf>
    <xf numFmtId="179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0" fillId="48" borderId="0" xfId="323" applyFont="1" applyFill="1" applyBorder="1" applyAlignment="1">
      <alignment horizontal="justify" vertical="top" wrapText="1"/>
      <protection/>
    </xf>
    <xf numFmtId="0" fontId="11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1" xfId="0" applyFont="1" applyFill="1" applyBorder="1" applyAlignment="1">
      <alignment horizontal="center" vertical="center"/>
    </xf>
    <xf numFmtId="0" fontId="40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182" fontId="8" fillId="48" borderId="0" xfId="300" applyNumberFormat="1" applyFont="1" applyFill="1" applyAlignment="1">
      <alignment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4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center" vertical="center"/>
    </xf>
    <xf numFmtId="0" fontId="5" fillId="48" borderId="0" xfId="0" applyFont="1" applyFill="1" applyBorder="1" applyAlignment="1">
      <alignment horizontal="left" vertical="center"/>
    </xf>
    <xf numFmtId="0" fontId="40" fillId="48" borderId="0" xfId="0" applyFont="1" applyFill="1" applyAlignment="1">
      <alignment horizontal="left" vertical="center" wrapText="1"/>
    </xf>
    <xf numFmtId="0" fontId="11" fillId="48" borderId="21" xfId="0" applyFont="1" applyFill="1" applyBorder="1" applyAlignment="1">
      <alignment horizontal="center" vertical="center" wrapText="1"/>
    </xf>
    <xf numFmtId="184" fontId="3" fillId="48" borderId="0" xfId="300" applyNumberFormat="1" applyFont="1" applyFill="1" applyBorder="1" applyAlignment="1">
      <alignment vertical="center"/>
    </xf>
    <xf numFmtId="184" fontId="3" fillId="48" borderId="0" xfId="307" applyNumberFormat="1" applyFont="1" applyFill="1" applyBorder="1" applyAlignment="1">
      <alignment vertical="center"/>
    </xf>
    <xf numFmtId="175" fontId="0" fillId="48" borderId="0" xfId="331" applyNumberFormat="1" applyFont="1" applyFill="1" applyBorder="1" applyAlignment="1">
      <alignment vertical="center"/>
      <protection/>
    </xf>
    <xf numFmtId="183" fontId="0" fillId="48" borderId="0" xfId="307" applyNumberFormat="1" applyFont="1" applyFill="1" applyBorder="1" applyAlignment="1">
      <alignment vertical="center"/>
    </xf>
    <xf numFmtId="183" fontId="3" fillId="48" borderId="0" xfId="307" applyNumberFormat="1" applyFont="1" applyFill="1" applyBorder="1" applyAlignment="1">
      <alignment vertical="center"/>
    </xf>
    <xf numFmtId="184" fontId="0" fillId="48" borderId="0" xfId="323" applyNumberFormat="1" applyFont="1" applyFill="1" applyBorder="1" applyAlignment="1">
      <alignment vertical="center" wrapText="1"/>
      <protection/>
    </xf>
    <xf numFmtId="187" fontId="0" fillId="48" borderId="0" xfId="323" applyNumberFormat="1" applyFont="1" applyFill="1" applyBorder="1" applyAlignment="1">
      <alignment vertical="center" wrapText="1"/>
      <protection/>
    </xf>
    <xf numFmtId="174" fontId="8" fillId="48" borderId="0" xfId="0" applyNumberFormat="1" applyFont="1" applyFill="1" applyAlignment="1">
      <alignment horizontal="right"/>
    </xf>
    <xf numFmtId="192" fontId="12" fillId="47" borderId="0" xfId="0" applyNumberFormat="1" applyFont="1" applyFill="1" applyAlignment="1">
      <alignment/>
    </xf>
    <xf numFmtId="186" fontId="12" fillId="47" borderId="0" xfId="0" applyNumberFormat="1" applyFont="1" applyFill="1" applyAlignment="1">
      <alignment/>
    </xf>
    <xf numFmtId="183" fontId="12" fillId="47" borderId="0" xfId="0" applyNumberFormat="1" applyFont="1" applyFill="1" applyBorder="1" applyAlignment="1">
      <alignment/>
    </xf>
    <xf numFmtId="189" fontId="12" fillId="47" borderId="0" xfId="0" applyNumberFormat="1" applyFont="1" applyFill="1" applyBorder="1" applyAlignment="1">
      <alignment/>
    </xf>
    <xf numFmtId="176" fontId="8" fillId="48" borderId="0" xfId="0" applyNumberFormat="1" applyFont="1" applyFill="1" applyAlignment="1">
      <alignment/>
    </xf>
    <xf numFmtId="197" fontId="7" fillId="48" borderId="0" xfId="0" applyNumberFormat="1" applyFont="1" applyFill="1" applyAlignment="1">
      <alignment/>
    </xf>
    <xf numFmtId="38" fontId="7" fillId="48" borderId="0" xfId="0" applyNumberFormat="1" applyFont="1" applyFill="1" applyAlignment="1">
      <alignment/>
    </xf>
    <xf numFmtId="212" fontId="7" fillId="48" borderId="0" xfId="0" applyNumberFormat="1" applyFont="1" applyFill="1" applyAlignment="1">
      <alignment/>
    </xf>
    <xf numFmtId="0" fontId="7" fillId="48" borderId="0" xfId="0" applyNumberFormat="1" applyFont="1" applyFill="1" applyAlignment="1">
      <alignment/>
    </xf>
    <xf numFmtId="183" fontId="0" fillId="48" borderId="0" xfId="0" applyNumberFormat="1" applyFont="1" applyFill="1" applyAlignment="1">
      <alignment/>
    </xf>
    <xf numFmtId="192" fontId="8" fillId="48" borderId="0" xfId="0" applyNumberFormat="1" applyFont="1" applyFill="1" applyAlignment="1">
      <alignment/>
    </xf>
    <xf numFmtId="200" fontId="0" fillId="48" borderId="0" xfId="0" applyNumberFormat="1" applyFont="1" applyFill="1" applyAlignment="1">
      <alignment/>
    </xf>
    <xf numFmtId="196" fontId="8" fillId="48" borderId="0" xfId="0" applyNumberFormat="1" applyFont="1" applyFill="1" applyAlignment="1">
      <alignment/>
    </xf>
    <xf numFmtId="199" fontId="8" fillId="48" borderId="0" xfId="0" applyNumberFormat="1" applyFont="1" applyFill="1" applyAlignment="1">
      <alignment/>
    </xf>
    <xf numFmtId="184" fontId="0" fillId="48" borderId="0" xfId="0" applyNumberFormat="1" applyFont="1" applyFill="1" applyAlignment="1">
      <alignment/>
    </xf>
    <xf numFmtId="0" fontId="0" fillId="48" borderId="0" xfId="0" applyNumberFormat="1" applyFont="1" applyFill="1" applyAlignment="1">
      <alignment/>
    </xf>
    <xf numFmtId="189" fontId="0" fillId="48" borderId="0" xfId="0" applyNumberFormat="1" applyFont="1" applyFill="1" applyAlignment="1">
      <alignment/>
    </xf>
    <xf numFmtId="174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vertical="center" wrapText="1"/>
      <protection/>
    </xf>
    <xf numFmtId="183" fontId="8" fillId="48" borderId="0" xfId="345" applyNumberFormat="1" applyFont="1" applyFill="1" applyAlignment="1">
      <alignment/>
    </xf>
    <xf numFmtId="0" fontId="0" fillId="48" borderId="22" xfId="323" applyFont="1" applyFill="1" applyBorder="1" applyAlignment="1">
      <alignment horizontal="left" vertical="center" indent="3"/>
      <protection/>
    </xf>
    <xf numFmtId="0" fontId="0" fillId="48" borderId="19" xfId="323" applyFont="1" applyFill="1" applyBorder="1" applyAlignment="1">
      <alignment horizontal="left" vertical="center" indent="3"/>
      <protection/>
    </xf>
    <xf numFmtId="9" fontId="8" fillId="48" borderId="0" xfId="345" applyFont="1" applyFill="1" applyAlignment="1">
      <alignment/>
    </xf>
    <xf numFmtId="0" fontId="0" fillId="48" borderId="0" xfId="323" applyFont="1" applyFill="1" applyBorder="1">
      <alignment/>
      <protection/>
    </xf>
    <xf numFmtId="0" fontId="0" fillId="48" borderId="0" xfId="323" applyFont="1" applyFill="1" applyAlignment="1">
      <alignment vertical="top"/>
      <protection/>
    </xf>
    <xf numFmtId="0" fontId="0" fillId="48" borderId="0" xfId="323" applyFont="1" applyFill="1" applyAlignment="1">
      <alignment/>
      <protection/>
    </xf>
    <xf numFmtId="180" fontId="35" fillId="48" borderId="0" xfId="323" applyNumberFormat="1" applyFont="1" applyFill="1" applyAlignment="1">
      <alignment vertical="top"/>
      <protection/>
    </xf>
    <xf numFmtId="207" fontId="0" fillId="48" borderId="0" xfId="323" applyNumberFormat="1" applyFont="1" applyFill="1" applyAlignment="1">
      <alignment/>
      <protection/>
    </xf>
    <xf numFmtId="194" fontId="0" fillId="48" borderId="0" xfId="323" applyNumberFormat="1" applyFont="1" applyFill="1">
      <alignment/>
      <protection/>
    </xf>
    <xf numFmtId="205" fontId="0" fillId="48" borderId="0" xfId="323" applyNumberFormat="1" applyFont="1" applyFill="1">
      <alignment/>
      <protection/>
    </xf>
    <xf numFmtId="169" fontId="0" fillId="48" borderId="0" xfId="323" applyNumberFormat="1" applyFont="1" applyFill="1">
      <alignment/>
      <protection/>
    </xf>
    <xf numFmtId="179" fontId="0" fillId="48" borderId="0" xfId="323" applyNumberFormat="1" applyFont="1" applyFill="1">
      <alignment/>
      <protection/>
    </xf>
    <xf numFmtId="38" fontId="0" fillId="48" borderId="0" xfId="323" applyNumberFormat="1" applyFont="1" applyFill="1">
      <alignment/>
      <protection/>
    </xf>
    <xf numFmtId="195" fontId="0" fillId="48" borderId="0" xfId="323" applyNumberFormat="1" applyFont="1" applyFill="1">
      <alignment/>
      <protection/>
    </xf>
    <xf numFmtId="177" fontId="0" fillId="48" borderId="0" xfId="323" applyNumberFormat="1" applyFont="1" applyFill="1">
      <alignment/>
      <protection/>
    </xf>
    <xf numFmtId="202" fontId="0" fillId="48" borderId="0" xfId="323" applyNumberFormat="1" applyFont="1" applyFill="1">
      <alignment/>
      <protection/>
    </xf>
    <xf numFmtId="4" fontId="7" fillId="48" borderId="0" xfId="323" applyNumberFormat="1" applyFont="1" applyFill="1">
      <alignment/>
      <protection/>
    </xf>
    <xf numFmtId="4" fontId="8" fillId="48" borderId="0" xfId="323" applyNumberFormat="1" applyFont="1" applyFill="1">
      <alignment/>
      <protection/>
    </xf>
    <xf numFmtId="0" fontId="43" fillId="48" borderId="0" xfId="289" applyFont="1" applyFill="1" applyAlignment="1" applyProtection="1">
      <alignment vertical="center"/>
      <protection/>
    </xf>
    <xf numFmtId="174" fontId="90" fillId="48" borderId="0" xfId="0" applyNumberFormat="1" applyFont="1" applyFill="1" applyAlignment="1">
      <alignment horizontal="center" vertical="center"/>
    </xf>
    <xf numFmtId="0" fontId="4" fillId="48" borderId="0" xfId="0" applyFont="1" applyFill="1" applyAlignment="1">
      <alignment vertical="center"/>
    </xf>
    <xf numFmtId="0" fontId="91" fillId="47" borderId="0" xfId="0" applyFont="1" applyFill="1" applyAlignment="1">
      <alignment/>
    </xf>
    <xf numFmtId="0" fontId="92" fillId="47" borderId="0" xfId="0" applyFont="1" applyFill="1" applyAlignment="1">
      <alignment/>
    </xf>
    <xf numFmtId="0" fontId="93" fillId="47" borderId="0" xfId="0" applyFont="1" applyFill="1" applyAlignment="1">
      <alignment/>
    </xf>
    <xf numFmtId="0" fontId="94" fillId="47" borderId="0" xfId="0" applyFont="1" applyFill="1" applyAlignment="1">
      <alignment/>
    </xf>
    <xf numFmtId="38" fontId="91" fillId="47" borderId="0" xfId="0" applyNumberFormat="1" applyFont="1" applyFill="1" applyAlignment="1">
      <alignment/>
    </xf>
    <xf numFmtId="197" fontId="91" fillId="47" borderId="0" xfId="0" applyNumberFormat="1" applyFont="1" applyFill="1" applyAlignment="1">
      <alignment/>
    </xf>
    <xf numFmtId="1" fontId="91" fillId="48" borderId="0" xfId="0" applyNumberFormat="1" applyFont="1" applyFill="1" applyAlignment="1">
      <alignment/>
    </xf>
    <xf numFmtId="182" fontId="91" fillId="47" borderId="0" xfId="0" applyNumberFormat="1" applyFont="1" applyFill="1" applyAlignment="1">
      <alignment/>
    </xf>
    <xf numFmtId="0" fontId="91" fillId="48" borderId="0" xfId="0" applyFont="1" applyFill="1" applyAlignment="1">
      <alignment/>
    </xf>
    <xf numFmtId="208" fontId="91" fillId="47" borderId="0" xfId="0" applyNumberFormat="1" applyFont="1" applyFill="1" applyAlignment="1">
      <alignment/>
    </xf>
    <xf numFmtId="186" fontId="91" fillId="47" borderId="0" xfId="0" applyNumberFormat="1" applyFont="1" applyFill="1" applyAlignment="1">
      <alignment/>
    </xf>
    <xf numFmtId="0" fontId="95" fillId="47" borderId="0" xfId="0" applyFont="1" applyFill="1" applyAlignment="1">
      <alignment/>
    </xf>
    <xf numFmtId="0" fontId="91" fillId="47" borderId="0" xfId="0" applyFont="1" applyFill="1" applyBorder="1" applyAlignment="1">
      <alignment/>
    </xf>
    <xf numFmtId="181" fontId="91" fillId="47" borderId="0" xfId="0" applyNumberFormat="1" applyFont="1" applyFill="1" applyBorder="1" applyAlignment="1">
      <alignment/>
    </xf>
    <xf numFmtId="0" fontId="92" fillId="47" borderId="0" xfId="0" applyFont="1" applyFill="1" applyBorder="1" applyAlignment="1">
      <alignment/>
    </xf>
    <xf numFmtId="0" fontId="92" fillId="47" borderId="0" xfId="0" applyFont="1" applyFill="1" applyAlignment="1" applyProtection="1">
      <alignment/>
      <protection/>
    </xf>
    <xf numFmtId="0" fontId="92" fillId="48" borderId="0" xfId="0" applyFont="1" applyFill="1" applyAlignment="1" applyProtection="1">
      <alignment/>
      <protection/>
    </xf>
    <xf numFmtId="179" fontId="92" fillId="48" borderId="0" xfId="0" applyNumberFormat="1" applyFont="1" applyFill="1" applyAlignment="1">
      <alignment/>
    </xf>
    <xf numFmtId="201" fontId="92" fillId="48" borderId="0" xfId="0" applyNumberFormat="1" applyFont="1" applyFill="1" applyAlignment="1">
      <alignment/>
    </xf>
    <xf numFmtId="209" fontId="92" fillId="47" borderId="0" xfId="0" applyNumberFormat="1" applyFont="1" applyFill="1" applyAlignment="1">
      <alignment/>
    </xf>
    <xf numFmtId="180" fontId="92" fillId="48" borderId="0" xfId="0" applyNumberFormat="1" applyFont="1" applyFill="1" applyAlignment="1">
      <alignment/>
    </xf>
    <xf numFmtId="204" fontId="92" fillId="48" borderId="0" xfId="0" applyNumberFormat="1" applyFont="1" applyFill="1" applyAlignment="1">
      <alignment/>
    </xf>
    <xf numFmtId="0" fontId="92" fillId="48" borderId="0" xfId="0" applyFont="1" applyFill="1" applyAlignment="1">
      <alignment/>
    </xf>
    <xf numFmtId="0" fontId="6" fillId="48" borderId="0" xfId="0" applyFont="1" applyFill="1" applyAlignment="1">
      <alignment vertical="center"/>
    </xf>
    <xf numFmtId="0" fontId="8" fillId="48" borderId="22" xfId="0" applyFont="1" applyFill="1" applyBorder="1" applyAlignment="1">
      <alignment horizontal="left" vertical="center" indent="3"/>
    </xf>
    <xf numFmtId="0" fontId="11" fillId="48" borderId="22" xfId="0" applyFont="1" applyFill="1" applyBorder="1" applyAlignment="1">
      <alignment horizontal="left" vertical="center" indent="4"/>
    </xf>
    <xf numFmtId="0" fontId="8" fillId="48" borderId="22" xfId="0" applyFont="1" applyFill="1" applyBorder="1" applyAlignment="1">
      <alignment horizontal="left" vertical="center" indent="4"/>
    </xf>
    <xf numFmtId="0" fontId="5" fillId="48" borderId="22" xfId="0" applyFont="1" applyFill="1" applyBorder="1" applyAlignment="1">
      <alignment horizontal="left" vertical="center" indent="4"/>
    </xf>
    <xf numFmtId="4" fontId="92" fillId="47" borderId="0" xfId="0" applyNumberFormat="1" applyFont="1" applyFill="1" applyAlignment="1">
      <alignment/>
    </xf>
    <xf numFmtId="4" fontId="96" fillId="47" borderId="0" xfId="0" applyNumberFormat="1" applyFont="1" applyFill="1" applyAlignment="1">
      <alignment/>
    </xf>
    <xf numFmtId="4" fontId="0" fillId="48" borderId="0" xfId="0" applyNumberFormat="1" applyFont="1" applyFill="1" applyAlignment="1">
      <alignment/>
    </xf>
    <xf numFmtId="0" fontId="11" fillId="48" borderId="22" xfId="0" applyFont="1" applyFill="1" applyBorder="1" applyAlignment="1">
      <alignment horizontal="left" vertical="center" indent="1"/>
    </xf>
    <xf numFmtId="0" fontId="11" fillId="48" borderId="22" xfId="0" applyFont="1" applyFill="1" applyBorder="1" applyAlignment="1">
      <alignment horizontal="left" vertical="center" indent="2"/>
    </xf>
    <xf numFmtId="0" fontId="0" fillId="0" borderId="0" xfId="0" applyNumberFormat="1" applyAlignment="1">
      <alignment/>
    </xf>
    <xf numFmtId="0" fontId="12" fillId="48" borderId="0" xfId="0" applyFont="1" applyFill="1" applyAlignment="1">
      <alignment/>
    </xf>
    <xf numFmtId="0" fontId="93" fillId="48" borderId="0" xfId="0" applyFont="1" applyFill="1" applyAlignment="1">
      <alignment/>
    </xf>
    <xf numFmtId="4" fontId="96" fillId="48" borderId="0" xfId="0" applyNumberFormat="1" applyFont="1" applyFill="1" applyAlignment="1">
      <alignment/>
    </xf>
    <xf numFmtId="206" fontId="77" fillId="48" borderId="0" xfId="0" applyNumberFormat="1" applyFont="1" applyFill="1" applyAlignment="1">
      <alignment/>
    </xf>
    <xf numFmtId="206" fontId="0" fillId="48" borderId="0" xfId="0" applyNumberFormat="1" applyFill="1" applyAlignment="1">
      <alignment/>
    </xf>
    <xf numFmtId="0" fontId="94" fillId="48" borderId="0" xfId="0" applyFont="1" applyFill="1" applyAlignment="1">
      <alignment/>
    </xf>
    <xf numFmtId="206" fontId="94" fillId="48" borderId="0" xfId="0" applyNumberFormat="1" applyFont="1" applyFill="1" applyAlignment="1">
      <alignment/>
    </xf>
    <xf numFmtId="0" fontId="81" fillId="0" borderId="0" xfId="0" applyNumberFormat="1" applyFont="1" applyAlignment="1">
      <alignment/>
    </xf>
    <xf numFmtId="0" fontId="11" fillId="48" borderId="19" xfId="0" applyFont="1" applyFill="1" applyBorder="1" applyAlignment="1">
      <alignment horizontal="left" vertical="center" indent="1"/>
    </xf>
    <xf numFmtId="0" fontId="40" fillId="48" borderId="0" xfId="0" applyFont="1" applyFill="1" applyAlignment="1">
      <alignment vertical="center"/>
    </xf>
    <xf numFmtId="0" fontId="11" fillId="48" borderId="0" xfId="0" applyFont="1" applyFill="1" applyBorder="1" applyAlignment="1">
      <alignment vertical="center"/>
    </xf>
    <xf numFmtId="0" fontId="10" fillId="48" borderId="0" xfId="0" applyFont="1" applyFill="1" applyBorder="1" applyAlignment="1">
      <alignment vertical="center"/>
    </xf>
    <xf numFmtId="0" fontId="4" fillId="48" borderId="0" xfId="0" applyFont="1" applyFill="1" applyBorder="1" applyAlignment="1">
      <alignment vertical="center"/>
    </xf>
    <xf numFmtId="0" fontId="40" fillId="48" borderId="0" xfId="0" applyFont="1" applyFill="1" applyBorder="1" applyAlignment="1">
      <alignment vertical="center"/>
    </xf>
    <xf numFmtId="0" fontId="6" fillId="48" borderId="0" xfId="0" applyFont="1" applyFill="1" applyBorder="1" applyAlignment="1">
      <alignment vertical="center"/>
    </xf>
    <xf numFmtId="0" fontId="11" fillId="48" borderId="19" xfId="0" applyFont="1" applyFill="1" applyBorder="1" applyAlignment="1">
      <alignment horizontal="left" vertical="center"/>
    </xf>
    <xf numFmtId="0" fontId="11" fillId="48" borderId="22" xfId="0" applyFont="1" applyFill="1" applyBorder="1" applyAlignment="1">
      <alignment horizontal="left" vertical="center"/>
    </xf>
    <xf numFmtId="206" fontId="92" fillId="48" borderId="0" xfId="0" applyNumberFormat="1" applyFont="1" applyFill="1" applyAlignment="1">
      <alignment/>
    </xf>
    <xf numFmtId="174" fontId="97" fillId="48" borderId="0" xfId="0" applyNumberFormat="1" applyFont="1" applyFill="1" applyAlignment="1">
      <alignment horizontal="center" vertical="center"/>
    </xf>
    <xf numFmtId="0" fontId="10" fillId="48" borderId="0" xfId="323" applyFont="1" applyFill="1" applyAlignment="1">
      <alignment vertical="center"/>
      <protection/>
    </xf>
    <xf numFmtId="0" fontId="4" fillId="48" borderId="0" xfId="323" applyFont="1" applyFill="1" applyAlignment="1">
      <alignment vertical="center"/>
      <protection/>
    </xf>
    <xf numFmtId="0" fontId="11" fillId="48" borderId="0" xfId="323" applyFont="1" applyFill="1" applyAlignment="1">
      <alignment vertical="center"/>
      <protection/>
    </xf>
    <xf numFmtId="0" fontId="5" fillId="48" borderId="0" xfId="323" applyFont="1" applyFill="1" applyBorder="1" applyAlignment="1">
      <alignment vertical="center"/>
      <protection/>
    </xf>
    <xf numFmtId="174" fontId="97" fillId="48" borderId="0" xfId="323" applyNumberFormat="1" applyFont="1" applyFill="1" applyAlignment="1">
      <alignment horizontal="center" vertical="center"/>
      <protection/>
    </xf>
    <xf numFmtId="0" fontId="6" fillId="48" borderId="0" xfId="323" applyFont="1" applyFill="1" applyAlignment="1">
      <alignment vertical="center"/>
      <protection/>
    </xf>
    <xf numFmtId="0" fontId="8" fillId="48" borderId="22" xfId="323" applyFont="1" applyFill="1" applyBorder="1" applyAlignment="1">
      <alignment horizontal="left" vertical="center" indent="3"/>
      <protection/>
    </xf>
    <xf numFmtId="0" fontId="8" fillId="48" borderId="19" xfId="0" applyFont="1" applyFill="1" applyBorder="1" applyAlignment="1">
      <alignment horizontal="left" vertical="center" indent="3"/>
    </xf>
    <xf numFmtId="3" fontId="11" fillId="48" borderId="22" xfId="300" applyNumberFormat="1" applyFont="1" applyFill="1" applyBorder="1" applyAlignment="1">
      <alignment horizontal="right" vertical="center" indent="1"/>
    </xf>
    <xf numFmtId="3" fontId="8" fillId="48" borderId="22" xfId="300" applyNumberFormat="1" applyFont="1" applyFill="1" applyBorder="1" applyAlignment="1">
      <alignment horizontal="right" vertical="center" indent="1"/>
    </xf>
    <xf numFmtId="3" fontId="6" fillId="48" borderId="22" xfId="300" applyNumberFormat="1" applyFont="1" applyFill="1" applyBorder="1" applyAlignment="1">
      <alignment horizontal="right" vertical="center" indent="1"/>
    </xf>
    <xf numFmtId="3" fontId="0" fillId="48" borderId="22" xfId="300" applyNumberFormat="1" applyFont="1" applyFill="1" applyBorder="1" applyAlignment="1">
      <alignment horizontal="right" vertical="center" indent="1"/>
    </xf>
    <xf numFmtId="3" fontId="81" fillId="0" borderId="0" xfId="0" applyNumberFormat="1" applyFont="1" applyAlignment="1">
      <alignment/>
    </xf>
    <xf numFmtId="3" fontId="8" fillId="48" borderId="0" xfId="323" applyNumberFormat="1" applyFont="1" applyFill="1">
      <alignment/>
      <protection/>
    </xf>
    <xf numFmtId="214" fontId="8" fillId="48" borderId="0" xfId="323" applyNumberFormat="1" applyFont="1" applyFill="1">
      <alignment/>
      <protection/>
    </xf>
    <xf numFmtId="0" fontId="0" fillId="48" borderId="19" xfId="0" applyFont="1" applyFill="1" applyBorder="1" applyAlignment="1">
      <alignment horizontal="left" vertical="center" indent="3"/>
    </xf>
    <xf numFmtId="3" fontId="33" fillId="48" borderId="22" xfId="300" applyNumberFormat="1" applyFont="1" applyFill="1" applyBorder="1" applyAlignment="1">
      <alignment horizontal="right" vertical="center" indent="1"/>
    </xf>
    <xf numFmtId="204" fontId="35" fillId="48" borderId="0" xfId="323" applyNumberFormat="1" applyFont="1" applyFill="1" applyAlignment="1">
      <alignment vertical="top"/>
      <protection/>
    </xf>
    <xf numFmtId="213" fontId="35" fillId="48" borderId="0" xfId="323" applyNumberFormat="1" applyFont="1" applyFill="1" applyAlignment="1">
      <alignment vertical="top"/>
      <protection/>
    </xf>
    <xf numFmtId="3" fontId="0" fillId="48" borderId="22" xfId="300" applyNumberFormat="1" applyFont="1" applyFill="1" applyBorder="1" applyAlignment="1">
      <alignment horizontal="right" vertical="center" indent="2"/>
    </xf>
    <xf numFmtId="0" fontId="0" fillId="48" borderId="22" xfId="0" applyFont="1" applyFill="1" applyBorder="1" applyAlignment="1">
      <alignment horizontal="left" vertical="center" indent="3"/>
    </xf>
    <xf numFmtId="0" fontId="6" fillId="48" borderId="35" xfId="0" applyFont="1" applyFill="1" applyBorder="1" applyAlignment="1">
      <alignment horizontal="left" vertical="center" indent="10"/>
    </xf>
    <xf numFmtId="0" fontId="6" fillId="48" borderId="36" xfId="0" applyFont="1" applyFill="1" applyBorder="1" applyAlignment="1">
      <alignment horizontal="left" vertical="center" indent="5"/>
    </xf>
    <xf numFmtId="216" fontId="11" fillId="48" borderId="22" xfId="300" applyNumberFormat="1" applyFont="1" applyFill="1" applyBorder="1" applyAlignment="1">
      <alignment horizontal="right" vertical="center" indent="2"/>
    </xf>
    <xf numFmtId="216" fontId="5" fillId="48" borderId="22" xfId="300" applyNumberFormat="1" applyFont="1" applyFill="1" applyBorder="1" applyAlignment="1">
      <alignment horizontal="right" vertical="center" indent="2"/>
    </xf>
    <xf numFmtId="216" fontId="8" fillId="48" borderId="23" xfId="300" applyNumberFormat="1" applyFont="1" applyFill="1" applyBorder="1" applyAlignment="1">
      <alignment horizontal="right" vertical="center" indent="2"/>
    </xf>
    <xf numFmtId="0" fontId="6" fillId="47" borderId="20" xfId="323" applyFont="1" applyFill="1" applyBorder="1" applyAlignment="1">
      <alignment horizontal="right" vertical="center" wrapText="1" indent="1"/>
      <protection/>
    </xf>
    <xf numFmtId="37" fontId="33" fillId="47" borderId="19" xfId="300" applyNumberFormat="1" applyFont="1" applyFill="1" applyBorder="1" applyAlignment="1">
      <alignment horizontal="right" vertical="center" wrapText="1" indent="1"/>
    </xf>
    <xf numFmtId="37" fontId="8" fillId="47" borderId="24" xfId="300" applyNumberFormat="1" applyFont="1" applyFill="1" applyBorder="1" applyAlignment="1">
      <alignment horizontal="right" vertical="center" wrapText="1" indent="1"/>
    </xf>
    <xf numFmtId="0" fontId="7" fillId="47" borderId="37" xfId="323" applyFont="1" applyFill="1" applyBorder="1">
      <alignment/>
      <protection/>
    </xf>
    <xf numFmtId="0" fontId="7" fillId="47" borderId="38" xfId="323" applyFont="1" applyFill="1" applyBorder="1">
      <alignment/>
      <protection/>
    </xf>
    <xf numFmtId="37" fontId="33" fillId="47" borderId="39" xfId="300" applyNumberFormat="1" applyFont="1" applyFill="1" applyBorder="1" applyAlignment="1">
      <alignment horizontal="right" vertical="center" wrapText="1" indent="1"/>
    </xf>
    <xf numFmtId="37" fontId="8" fillId="47" borderId="40" xfId="300" applyNumberFormat="1" applyFont="1" applyFill="1" applyBorder="1" applyAlignment="1">
      <alignment horizontal="right" vertical="center" wrapText="1" indent="1"/>
    </xf>
    <xf numFmtId="0" fontId="98" fillId="48" borderId="0" xfId="289" applyFont="1" applyFill="1" applyAlignment="1" applyProtection="1">
      <alignment vertical="center"/>
      <protection/>
    </xf>
    <xf numFmtId="0" fontId="5" fillId="48" borderId="0" xfId="0" applyFont="1" applyFill="1" applyBorder="1" applyAlignment="1">
      <alignment horizontal="left" vertical="center"/>
    </xf>
    <xf numFmtId="0" fontId="44" fillId="48" borderId="0" xfId="331" applyFont="1" applyFill="1" applyBorder="1" applyAlignment="1">
      <alignment horizontal="right" vertical="center"/>
      <protection/>
    </xf>
    <xf numFmtId="198" fontId="0" fillId="48" borderId="0" xfId="307" applyNumberFormat="1" applyFont="1" applyFill="1" applyBorder="1" applyAlignment="1">
      <alignment vertical="center"/>
    </xf>
    <xf numFmtId="198" fontId="3" fillId="48" borderId="33" xfId="307" applyNumberFormat="1" applyFont="1" applyFill="1" applyBorder="1" applyAlignment="1">
      <alignment vertical="center"/>
    </xf>
    <xf numFmtId="173" fontId="44" fillId="48" borderId="41" xfId="331" applyNumberFormat="1" applyFont="1" applyFill="1" applyBorder="1" applyAlignment="1">
      <alignment horizontal="right" vertical="center" indent="2"/>
      <protection/>
    </xf>
    <xf numFmtId="173" fontId="0" fillId="48" borderId="41" xfId="350" applyNumberFormat="1" applyFont="1" applyFill="1" applyBorder="1" applyAlignment="1">
      <alignment horizontal="right" vertical="center" indent="1"/>
    </xf>
    <xf numFmtId="173" fontId="3" fillId="48" borderId="42" xfId="350" applyNumberFormat="1" applyFont="1" applyFill="1" applyBorder="1" applyAlignment="1">
      <alignment horizontal="right" vertical="center" indent="1"/>
    </xf>
    <xf numFmtId="0" fontId="44" fillId="48" borderId="0" xfId="331" applyFont="1" applyFill="1" applyBorder="1" applyAlignment="1">
      <alignment horizontal="left" vertical="center" indent="3"/>
      <protection/>
    </xf>
    <xf numFmtId="0" fontId="44" fillId="48" borderId="0" xfId="331" applyFont="1" applyFill="1" applyBorder="1" applyAlignment="1">
      <alignment horizontal="left" vertical="center" indent="6"/>
      <protection/>
    </xf>
    <xf numFmtId="0" fontId="44" fillId="48" borderId="41" xfId="331" applyFont="1" applyFill="1" applyBorder="1" applyAlignment="1">
      <alignment horizontal="right" vertical="center" indent="2"/>
      <protection/>
    </xf>
    <xf numFmtId="0" fontId="3" fillId="48" borderId="41" xfId="331" applyFont="1" applyFill="1" applyBorder="1" applyAlignment="1">
      <alignment horizontal="right" vertical="center" indent="2"/>
      <protection/>
    </xf>
    <xf numFmtId="0" fontId="4" fillId="48" borderId="0" xfId="323" applyFont="1" applyFill="1" applyAlignment="1">
      <alignment horizontal="left" vertical="center"/>
      <protection/>
    </xf>
    <xf numFmtId="3" fontId="94" fillId="48" borderId="0" xfId="0" applyNumberFormat="1" applyFont="1" applyFill="1" applyAlignment="1">
      <alignment/>
    </xf>
    <xf numFmtId="0" fontId="8" fillId="48" borderId="0" xfId="0" applyFont="1" applyFill="1" applyBorder="1" applyAlignment="1">
      <alignment horizontal="left" vertical="center" indent="1"/>
    </xf>
    <xf numFmtId="193" fontId="0" fillId="48" borderId="0" xfId="300" applyNumberFormat="1" applyFont="1" applyFill="1" applyBorder="1" applyAlignment="1">
      <alignment/>
    </xf>
    <xf numFmtId="215" fontId="0" fillId="48" borderId="0" xfId="0" applyNumberFormat="1" applyFont="1" applyFill="1" applyBorder="1" applyAlignment="1">
      <alignment/>
    </xf>
    <xf numFmtId="179" fontId="0" fillId="48" borderId="0" xfId="0" applyNumberFormat="1" applyFont="1" applyFill="1" applyBorder="1" applyAlignment="1">
      <alignment/>
    </xf>
    <xf numFmtId="190" fontId="0" fillId="48" borderId="0" xfId="0" applyNumberFormat="1" applyFont="1" applyFill="1" applyBorder="1" applyAlignment="1">
      <alignment/>
    </xf>
    <xf numFmtId="216" fontId="0" fillId="48" borderId="22" xfId="300" applyNumberFormat="1" applyFont="1" applyFill="1" applyBorder="1" applyAlignment="1">
      <alignment horizontal="right" vertical="center" indent="2"/>
    </xf>
    <xf numFmtId="0" fontId="6" fillId="47" borderId="43" xfId="323" applyFont="1" applyFill="1" applyBorder="1" applyAlignment="1">
      <alignment horizontal="center" vertical="center"/>
      <protection/>
    </xf>
    <xf numFmtId="0" fontId="7" fillId="47" borderId="25" xfId="323" applyFont="1" applyFill="1" applyBorder="1">
      <alignment/>
      <protection/>
    </xf>
    <xf numFmtId="37" fontId="33" fillId="47" borderId="0" xfId="300" applyNumberFormat="1" applyFont="1" applyFill="1" applyBorder="1" applyAlignment="1">
      <alignment horizontal="right" vertical="center" wrapText="1" indent="1"/>
    </xf>
    <xf numFmtId="37" fontId="8" fillId="47" borderId="43" xfId="300" applyNumberFormat="1" applyFont="1" applyFill="1" applyBorder="1" applyAlignment="1">
      <alignment horizontal="right" vertical="center" wrapText="1" indent="1"/>
    </xf>
    <xf numFmtId="0" fontId="6" fillId="48" borderId="2" xfId="323" applyFont="1" applyFill="1" applyBorder="1" applyAlignment="1">
      <alignment horizontal="center" vertical="center"/>
      <protection/>
    </xf>
    <xf numFmtId="0" fontId="8" fillId="0" borderId="22" xfId="323" applyFont="1" applyFill="1" applyBorder="1" applyAlignment="1">
      <alignment horizontal="left" vertical="center" indent="3"/>
      <protection/>
    </xf>
    <xf numFmtId="0" fontId="6" fillId="48" borderId="43" xfId="323" applyFont="1" applyFill="1" applyBorder="1" applyAlignment="1">
      <alignment horizontal="center" vertical="center"/>
      <protection/>
    </xf>
    <xf numFmtId="215" fontId="92" fillId="48" borderId="0" xfId="0" applyNumberFormat="1" applyFont="1" applyFill="1" applyAlignment="1">
      <alignment/>
    </xf>
    <xf numFmtId="215" fontId="0" fillId="48" borderId="0" xfId="0" applyNumberFormat="1" applyFont="1" applyFill="1" applyAlignment="1">
      <alignment/>
    </xf>
    <xf numFmtId="215" fontId="0" fillId="48" borderId="0" xfId="308" applyNumberFormat="1" applyFont="1" applyFill="1" applyAlignment="1">
      <alignment/>
    </xf>
    <xf numFmtId="38" fontId="92" fillId="47" borderId="0" xfId="0" applyNumberFormat="1" applyFont="1" applyFill="1" applyAlignment="1">
      <alignment/>
    </xf>
    <xf numFmtId="0" fontId="6" fillId="48" borderId="28" xfId="323" applyFont="1" applyFill="1" applyBorder="1" applyAlignment="1">
      <alignment horizontal="center" vertical="center"/>
      <protection/>
    </xf>
    <xf numFmtId="0" fontId="7" fillId="47" borderId="20" xfId="323" applyFont="1" applyFill="1" applyBorder="1">
      <alignment/>
      <protection/>
    </xf>
    <xf numFmtId="0" fontId="6" fillId="48" borderId="44" xfId="323" applyFont="1" applyFill="1" applyBorder="1" applyAlignment="1">
      <alignment horizontal="center" vertical="center"/>
      <protection/>
    </xf>
    <xf numFmtId="0" fontId="7" fillId="47" borderId="45" xfId="323" applyFont="1" applyFill="1" applyBorder="1">
      <alignment/>
      <protection/>
    </xf>
    <xf numFmtId="37" fontId="33" fillId="47" borderId="46" xfId="300" applyNumberFormat="1" applyFont="1" applyFill="1" applyBorder="1" applyAlignment="1">
      <alignment horizontal="right" vertical="center" wrapText="1" indent="1"/>
    </xf>
    <xf numFmtId="37" fontId="8" fillId="47" borderId="44" xfId="300" applyNumberFormat="1" applyFont="1" applyFill="1" applyBorder="1" applyAlignment="1">
      <alignment horizontal="right" vertical="center" wrapText="1" indent="1"/>
    </xf>
    <xf numFmtId="4" fontId="92" fillId="47" borderId="0" xfId="0" applyNumberFormat="1" applyFont="1" applyFill="1" applyBorder="1" applyAlignment="1">
      <alignment/>
    </xf>
    <xf numFmtId="0" fontId="8" fillId="48" borderId="0" xfId="0" applyFont="1" applyFill="1" applyBorder="1" applyAlignment="1">
      <alignment/>
    </xf>
    <xf numFmtId="214" fontId="8" fillId="48" borderId="0" xfId="323" applyNumberFormat="1" applyFont="1" applyFill="1" applyBorder="1">
      <alignment/>
      <protection/>
    </xf>
    <xf numFmtId="0" fontId="8" fillId="48" borderId="0" xfId="323" applyFont="1" applyFill="1" applyBorder="1">
      <alignment/>
      <protection/>
    </xf>
    <xf numFmtId="3" fontId="8" fillId="48" borderId="0" xfId="0" applyNumberFormat="1" applyFont="1" applyFill="1" applyAlignment="1">
      <alignment/>
    </xf>
    <xf numFmtId="0" fontId="6" fillId="48" borderId="47" xfId="323" applyFont="1" applyFill="1" applyBorder="1" applyAlignment="1">
      <alignment horizontal="center" vertical="center"/>
      <protection/>
    </xf>
    <xf numFmtId="0" fontId="7" fillId="47" borderId="48" xfId="323" applyFont="1" applyFill="1" applyBorder="1">
      <alignment/>
      <protection/>
    </xf>
    <xf numFmtId="37" fontId="8" fillId="47" borderId="47" xfId="300" applyNumberFormat="1" applyFont="1" applyFill="1" applyBorder="1" applyAlignment="1">
      <alignment horizontal="right" vertical="center" wrapText="1" indent="1"/>
    </xf>
    <xf numFmtId="0" fontId="6" fillId="48" borderId="49" xfId="323" applyFont="1" applyFill="1" applyBorder="1" applyAlignment="1">
      <alignment horizontal="center" vertical="center"/>
      <protection/>
    </xf>
    <xf numFmtId="0" fontId="0" fillId="48" borderId="0" xfId="323" applyFont="1" applyFill="1" applyBorder="1" applyAlignment="1">
      <alignment vertical="top"/>
      <protection/>
    </xf>
    <xf numFmtId="215" fontId="0" fillId="48" borderId="0" xfId="323" applyNumberFormat="1" applyFont="1" applyFill="1" applyBorder="1" applyAlignment="1">
      <alignment vertical="top"/>
      <protection/>
    </xf>
    <xf numFmtId="215" fontId="0" fillId="48" borderId="0" xfId="300" applyNumberFormat="1" applyFont="1" applyFill="1" applyBorder="1" applyAlignment="1">
      <alignment/>
    </xf>
    <xf numFmtId="198" fontId="0" fillId="48" borderId="0" xfId="0" applyNumberFormat="1" applyFont="1" applyFill="1" applyAlignment="1">
      <alignment vertical="center"/>
    </xf>
    <xf numFmtId="3" fontId="5" fillId="48" borderId="0" xfId="344" applyNumberFormat="1" applyFont="1" applyFill="1" applyAlignment="1">
      <alignment/>
    </xf>
    <xf numFmtId="3" fontId="8" fillId="48" borderId="0" xfId="344" applyNumberFormat="1" applyFont="1" applyFill="1" applyAlignment="1">
      <alignment/>
    </xf>
    <xf numFmtId="38" fontId="8" fillId="48" borderId="0" xfId="323" applyNumberFormat="1" applyFont="1" applyFill="1" applyAlignment="1">
      <alignment horizontal="right"/>
      <protection/>
    </xf>
    <xf numFmtId="218" fontId="0" fillId="48" borderId="0" xfId="0" applyNumberFormat="1" applyFont="1" applyFill="1" applyAlignment="1">
      <alignment vertical="center"/>
    </xf>
    <xf numFmtId="217" fontId="92" fillId="48" borderId="0" xfId="0" applyNumberFormat="1" applyFont="1" applyFill="1" applyAlignment="1">
      <alignment/>
    </xf>
    <xf numFmtId="215" fontId="77" fillId="48" borderId="0" xfId="0" applyNumberFormat="1" applyFont="1" applyFill="1" applyAlignment="1">
      <alignment/>
    </xf>
    <xf numFmtId="37" fontId="7" fillId="47" borderId="0" xfId="323" applyNumberFormat="1" applyFont="1" applyFill="1">
      <alignment/>
      <protection/>
    </xf>
    <xf numFmtId="215" fontId="96" fillId="47" borderId="0" xfId="0" applyNumberFormat="1" applyFont="1" applyFill="1" applyAlignment="1">
      <alignment/>
    </xf>
    <xf numFmtId="38" fontId="6" fillId="48" borderId="22" xfId="300" applyNumberFormat="1" applyFont="1" applyFill="1" applyBorder="1" applyAlignment="1">
      <alignment horizontal="right" vertical="center" indent="1"/>
    </xf>
    <xf numFmtId="38" fontId="33" fillId="48" borderId="22" xfId="300" applyNumberFormat="1" applyFont="1" applyFill="1" applyBorder="1" applyAlignment="1">
      <alignment horizontal="right" vertical="center" indent="1"/>
    </xf>
    <xf numFmtId="38" fontId="6" fillId="48" borderId="19" xfId="300" applyNumberFormat="1" applyFont="1" applyFill="1" applyBorder="1" applyAlignment="1">
      <alignment horizontal="right" vertical="center" indent="1"/>
    </xf>
    <xf numFmtId="38" fontId="33" fillId="48" borderId="19" xfId="300" applyNumberFormat="1" applyFont="1" applyFill="1" applyBorder="1" applyAlignment="1">
      <alignment horizontal="right" vertical="center" indent="1"/>
    </xf>
    <xf numFmtId="3" fontId="6" fillId="48" borderId="27" xfId="300" applyNumberFormat="1" applyFont="1" applyFill="1" applyBorder="1" applyAlignment="1">
      <alignment horizontal="right" vertical="center" indent="1"/>
    </xf>
    <xf numFmtId="3" fontId="33" fillId="48" borderId="27" xfId="300" applyNumberFormat="1" applyFont="1" applyFill="1" applyBorder="1" applyAlignment="1">
      <alignment horizontal="right" vertical="center" indent="1"/>
    </xf>
    <xf numFmtId="3" fontId="8" fillId="48" borderId="27" xfId="300" applyNumberFormat="1" applyFont="1" applyFill="1" applyBorder="1" applyAlignment="1">
      <alignment horizontal="right" vertical="center" indent="1"/>
    </xf>
    <xf numFmtId="3" fontId="11" fillId="48" borderId="27" xfId="300" applyNumberFormat="1" applyFont="1" applyFill="1" applyBorder="1" applyAlignment="1">
      <alignment horizontal="right" vertical="center" indent="1"/>
    </xf>
    <xf numFmtId="3" fontId="5" fillId="48" borderId="22" xfId="300" applyNumberFormat="1" applyFont="1" applyFill="1" applyBorder="1" applyAlignment="1">
      <alignment horizontal="right" vertical="center" indent="1"/>
    </xf>
    <xf numFmtId="3" fontId="8" fillId="48" borderId="23" xfId="300" applyNumberFormat="1" applyFont="1" applyFill="1" applyBorder="1" applyAlignment="1">
      <alignment horizontal="right" vertical="center" indent="1"/>
    </xf>
    <xf numFmtId="3" fontId="11" fillId="48" borderId="0" xfId="300" applyNumberFormat="1" applyFont="1" applyFill="1" applyBorder="1" applyAlignment="1">
      <alignment horizontal="right" vertical="center" indent="1"/>
    </xf>
    <xf numFmtId="3" fontId="8" fillId="48" borderId="0" xfId="300" applyNumberFormat="1" applyFont="1" applyFill="1" applyBorder="1" applyAlignment="1">
      <alignment horizontal="right" vertical="center" indent="1"/>
    </xf>
    <xf numFmtId="3" fontId="8" fillId="48" borderId="43" xfId="300" applyNumberFormat="1" applyFont="1" applyFill="1" applyBorder="1" applyAlignment="1">
      <alignment horizontal="right" vertical="center" indent="1"/>
    </xf>
    <xf numFmtId="3" fontId="11" fillId="48" borderId="50" xfId="300" applyNumberFormat="1" applyFont="1" applyFill="1" applyBorder="1" applyAlignment="1">
      <alignment horizontal="right" vertical="center" indent="1"/>
    </xf>
    <xf numFmtId="3" fontId="33" fillId="48" borderId="0" xfId="300" applyNumberFormat="1" applyFont="1" applyFill="1" applyBorder="1" applyAlignment="1">
      <alignment horizontal="right" vertical="center" indent="1"/>
    </xf>
    <xf numFmtId="38" fontId="0" fillId="48" borderId="22" xfId="300" applyNumberFormat="1" applyFont="1" applyFill="1" applyBorder="1" applyAlignment="1">
      <alignment horizontal="right" vertical="center" indent="1"/>
    </xf>
    <xf numFmtId="0" fontId="6" fillId="47" borderId="44" xfId="323" applyFont="1" applyFill="1" applyBorder="1" applyAlignment="1">
      <alignment horizontal="center" vertical="center"/>
      <protection/>
    </xf>
    <xf numFmtId="0" fontId="6" fillId="48" borderId="51" xfId="323" applyFont="1" applyFill="1" applyBorder="1" applyAlignment="1">
      <alignment horizontal="center" vertical="center"/>
      <protection/>
    </xf>
    <xf numFmtId="0" fontId="7" fillId="47" borderId="52" xfId="323" applyFont="1" applyFill="1" applyBorder="1">
      <alignment/>
      <protection/>
    </xf>
    <xf numFmtId="37" fontId="33" fillId="47" borderId="53" xfId="300" applyNumberFormat="1" applyFont="1" applyFill="1" applyBorder="1" applyAlignment="1">
      <alignment horizontal="right" vertical="center" wrapText="1" indent="1"/>
    </xf>
    <xf numFmtId="37" fontId="8" fillId="47" borderId="54" xfId="300" applyNumberFormat="1" applyFont="1" applyFill="1" applyBorder="1" applyAlignment="1">
      <alignment horizontal="right" vertical="center" wrapText="1" indent="1"/>
    </xf>
    <xf numFmtId="37" fontId="33" fillId="48" borderId="0" xfId="300" applyNumberFormat="1" applyFont="1" applyFill="1" applyBorder="1" applyAlignment="1">
      <alignment horizontal="right" vertical="center" wrapText="1" indent="1"/>
    </xf>
    <xf numFmtId="37" fontId="8" fillId="48" borderId="43" xfId="300" applyNumberFormat="1" applyFont="1" applyFill="1" applyBorder="1" applyAlignment="1">
      <alignment horizontal="right" vertical="center" wrapText="1" indent="1"/>
    </xf>
    <xf numFmtId="37" fontId="33" fillId="48" borderId="22" xfId="300" applyNumberFormat="1" applyFont="1" applyFill="1" applyBorder="1" applyAlignment="1">
      <alignment horizontal="right" vertical="center" wrapText="1" indent="1"/>
    </xf>
    <xf numFmtId="37" fontId="8" fillId="48" borderId="23" xfId="300" applyNumberFormat="1" applyFont="1" applyFill="1" applyBorder="1" applyAlignment="1">
      <alignment horizontal="right" vertical="center" wrapText="1" indent="1"/>
    </xf>
    <xf numFmtId="173" fontId="0" fillId="48" borderId="41" xfId="350" applyNumberFormat="1" applyFont="1" applyFill="1" applyBorder="1" applyAlignment="1">
      <alignment horizontal="left" vertical="center" indent="2"/>
    </xf>
    <xf numFmtId="173" fontId="3" fillId="48" borderId="42" xfId="350" applyNumberFormat="1" applyFont="1" applyFill="1" applyBorder="1" applyAlignment="1">
      <alignment horizontal="left" vertical="center" indent="2"/>
    </xf>
    <xf numFmtId="0" fontId="3" fillId="48" borderId="41" xfId="331" applyFont="1" applyFill="1" applyBorder="1" applyAlignment="1">
      <alignment horizontal="center" vertical="center"/>
      <protection/>
    </xf>
    <xf numFmtId="3" fontId="8" fillId="0" borderId="22" xfId="300" applyNumberFormat="1" applyFont="1" applyFill="1" applyBorder="1" applyAlignment="1">
      <alignment horizontal="right" vertical="center" indent="1"/>
    </xf>
    <xf numFmtId="0" fontId="6" fillId="48" borderId="40" xfId="323" applyFont="1" applyFill="1" applyBorder="1" applyAlignment="1">
      <alignment horizontal="center" vertical="center"/>
      <protection/>
    </xf>
    <xf numFmtId="0" fontId="7" fillId="47" borderId="55" xfId="323" applyFont="1" applyFill="1" applyBorder="1">
      <alignment/>
      <protection/>
    </xf>
    <xf numFmtId="0" fontId="8" fillId="47" borderId="55" xfId="323" applyFont="1" applyFill="1" applyBorder="1">
      <alignment/>
      <protection/>
    </xf>
    <xf numFmtId="215" fontId="96" fillId="48" borderId="0" xfId="0" applyNumberFormat="1" applyFont="1" applyFill="1" applyAlignment="1">
      <alignment/>
    </xf>
    <xf numFmtId="208" fontId="92" fillId="48" borderId="0" xfId="0" applyNumberFormat="1" applyFont="1" applyFill="1" applyAlignment="1">
      <alignment/>
    </xf>
    <xf numFmtId="208" fontId="3" fillId="48" borderId="0" xfId="300" applyNumberFormat="1" applyFont="1" applyFill="1" applyBorder="1" applyAlignment="1">
      <alignment vertical="center"/>
    </xf>
    <xf numFmtId="206" fontId="92" fillId="47" borderId="0" xfId="0" applyNumberFormat="1" applyFont="1" applyFill="1" applyBorder="1" applyAlignment="1">
      <alignment/>
    </xf>
    <xf numFmtId="220" fontId="92" fillId="48" borderId="0" xfId="0" applyNumberFormat="1" applyFont="1" applyFill="1" applyAlignment="1">
      <alignment/>
    </xf>
    <xf numFmtId="0" fontId="0" fillId="48" borderId="0" xfId="0" applyNumberFormat="1" applyFill="1" applyBorder="1" applyAlignment="1">
      <alignment/>
    </xf>
    <xf numFmtId="0" fontId="6" fillId="48" borderId="22" xfId="0" applyFont="1" applyFill="1" applyBorder="1" applyAlignment="1">
      <alignment horizontal="center" vertical="center"/>
    </xf>
    <xf numFmtId="219" fontId="8" fillId="47" borderId="0" xfId="323" applyNumberFormat="1" applyFont="1" applyFill="1">
      <alignment/>
      <protection/>
    </xf>
    <xf numFmtId="0" fontId="5" fillId="48" borderId="0" xfId="323" applyFont="1" applyFill="1" applyAlignment="1">
      <alignment horizontal="center" vertical="center" wrapText="1"/>
      <protection/>
    </xf>
    <xf numFmtId="37" fontId="8" fillId="47" borderId="0" xfId="323" applyNumberFormat="1" applyFont="1" applyFill="1">
      <alignment/>
      <protection/>
    </xf>
    <xf numFmtId="3" fontId="6" fillId="48" borderId="22" xfId="300" applyNumberFormat="1" applyFont="1" applyFill="1" applyBorder="1" applyAlignment="1">
      <alignment horizontal="right" vertical="center" indent="1"/>
    </xf>
    <xf numFmtId="0" fontId="11" fillId="48" borderId="56" xfId="0" applyFont="1" applyFill="1" applyBorder="1" applyAlignment="1">
      <alignment horizontal="center" vertical="center" wrapText="1"/>
    </xf>
    <xf numFmtId="3" fontId="11" fillId="48" borderId="56" xfId="300" applyNumberFormat="1" applyFont="1" applyFill="1" applyBorder="1" applyAlignment="1">
      <alignment horizontal="right" vertical="center" indent="1"/>
    </xf>
    <xf numFmtId="3" fontId="8" fillId="48" borderId="56" xfId="300" applyNumberFormat="1" applyFont="1" applyFill="1" applyBorder="1" applyAlignment="1">
      <alignment horizontal="right" vertical="center" indent="1"/>
    </xf>
    <xf numFmtId="3" fontId="33" fillId="48" borderId="56" xfId="300" applyNumberFormat="1" applyFont="1" applyFill="1" applyBorder="1" applyAlignment="1">
      <alignment horizontal="right" vertical="center" indent="1"/>
    </xf>
    <xf numFmtId="0" fontId="8" fillId="0" borderId="22" xfId="323" applyFont="1" applyBorder="1" applyAlignment="1">
      <alignment horizontal="left" vertical="center" indent="3"/>
      <protection/>
    </xf>
    <xf numFmtId="38" fontId="8" fillId="48" borderId="0" xfId="0" applyNumberFormat="1" applyFont="1" applyFill="1" applyAlignment="1">
      <alignment/>
    </xf>
    <xf numFmtId="221" fontId="96" fillId="47" borderId="0" xfId="0" applyNumberFormat="1" applyFont="1" applyFill="1" applyAlignment="1">
      <alignment/>
    </xf>
    <xf numFmtId="177" fontId="0" fillId="48" borderId="0" xfId="0" applyNumberFormat="1" applyFont="1" applyFill="1" applyAlignment="1">
      <alignment vertical="center"/>
    </xf>
    <xf numFmtId="201" fontId="0" fillId="48" borderId="0" xfId="0" applyNumberFormat="1" applyFont="1" applyFill="1" applyAlignment="1">
      <alignment/>
    </xf>
    <xf numFmtId="204" fontId="0" fillId="48" borderId="0" xfId="323" applyNumberFormat="1" applyFont="1" applyFill="1" applyBorder="1" applyAlignment="1">
      <alignment vertical="top"/>
      <protection/>
    </xf>
    <xf numFmtId="38" fontId="8" fillId="47" borderId="55" xfId="323" applyNumberFormat="1" applyFont="1" applyFill="1" applyBorder="1">
      <alignment/>
      <protection/>
    </xf>
    <xf numFmtId="223" fontId="8" fillId="47" borderId="55" xfId="323" applyNumberFormat="1" applyFont="1" applyFill="1" applyBorder="1">
      <alignment/>
      <protection/>
    </xf>
    <xf numFmtId="0" fontId="8" fillId="48" borderId="0" xfId="0" applyFont="1" applyFill="1" applyBorder="1" applyAlignment="1">
      <alignment horizontal="left" vertical="center" indent="3"/>
    </xf>
    <xf numFmtId="0" fontId="8" fillId="0" borderId="19" xfId="323" applyFont="1" applyBorder="1" applyAlignment="1">
      <alignment horizontal="left" vertical="center" indent="3"/>
      <protection/>
    </xf>
    <xf numFmtId="0" fontId="11" fillId="48" borderId="21" xfId="0" applyFont="1" applyFill="1" applyBorder="1" applyAlignment="1">
      <alignment horizontal="center" vertical="center" wrapText="1"/>
    </xf>
    <xf numFmtId="215" fontId="99" fillId="48" borderId="0" xfId="0" applyNumberFormat="1" applyFont="1" applyFill="1" applyAlignment="1">
      <alignment/>
    </xf>
    <xf numFmtId="201" fontId="0" fillId="48" borderId="0" xfId="0" applyNumberFormat="1" applyFont="1" applyFill="1" applyBorder="1" applyAlignment="1">
      <alignment/>
    </xf>
    <xf numFmtId="14" fontId="98" fillId="48" borderId="0" xfId="289" applyNumberFormat="1" applyFont="1" applyFill="1" applyAlignment="1" applyProtection="1">
      <alignment horizontal="left" vertical="center"/>
      <protection/>
    </xf>
    <xf numFmtId="0" fontId="4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98" fillId="48" borderId="0" xfId="289" applyFont="1" applyFill="1" applyAlignment="1" applyProtection="1">
      <alignment horizontal="left" vertical="center"/>
      <protection/>
    </xf>
    <xf numFmtId="14" fontId="0" fillId="47" borderId="0" xfId="0" applyNumberFormat="1" applyFont="1" applyFill="1" applyAlignment="1">
      <alignment horizontal="left" vertical="center" wrapText="1"/>
    </xf>
    <xf numFmtId="0" fontId="0" fillId="47" borderId="0" xfId="0" applyFont="1" applyFill="1" applyAlignment="1">
      <alignment horizontal="left" vertical="center" wrapText="1"/>
    </xf>
    <xf numFmtId="0" fontId="0" fillId="48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/>
    </xf>
    <xf numFmtId="174" fontId="97" fillId="48" borderId="0" xfId="0" applyNumberFormat="1" applyFont="1" applyFill="1" applyAlignment="1">
      <alignment horizontal="center" vertical="center" wrapText="1"/>
    </xf>
    <xf numFmtId="0" fontId="3" fillId="48" borderId="57" xfId="331" applyFont="1" applyFill="1" applyBorder="1" applyAlignment="1">
      <alignment horizontal="center" vertical="center"/>
      <protection/>
    </xf>
    <xf numFmtId="0" fontId="3" fillId="48" borderId="58" xfId="331" applyFont="1" applyFill="1" applyBorder="1" applyAlignment="1">
      <alignment horizontal="center" vertical="center"/>
      <protection/>
    </xf>
    <xf numFmtId="0" fontId="3" fillId="48" borderId="59" xfId="331" applyFont="1" applyFill="1" applyBorder="1" applyAlignment="1">
      <alignment horizontal="center" vertical="center"/>
      <protection/>
    </xf>
    <xf numFmtId="0" fontId="0" fillId="48" borderId="0" xfId="0" applyFont="1" applyFill="1" applyAlignment="1" quotePrefix="1">
      <alignment horizontal="left" vertical="center" wrapText="1" indent="1"/>
    </xf>
    <xf numFmtId="0" fontId="0" fillId="48" borderId="0" xfId="0" applyFont="1" applyFill="1" applyAlignment="1">
      <alignment horizontal="left" vertical="center" wrapText="1" indent="1"/>
    </xf>
    <xf numFmtId="0" fontId="6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12" fillId="47" borderId="0" xfId="0" applyFont="1" applyFill="1" applyAlignment="1" quotePrefix="1">
      <alignment horizontal="left" vertical="center" wrapText="1" indent="1"/>
    </xf>
    <xf numFmtId="0" fontId="12" fillId="47" borderId="0" xfId="0" applyFont="1" applyFill="1" applyAlignment="1">
      <alignment horizontal="left" vertical="center" wrapText="1" indent="1"/>
    </xf>
    <xf numFmtId="0" fontId="12" fillId="47" borderId="0" xfId="323" applyFont="1" applyFill="1" applyBorder="1" applyAlignment="1">
      <alignment horizontal="left" vertical="center" wrapText="1"/>
      <protection/>
    </xf>
    <xf numFmtId="37" fontId="6" fillId="47" borderId="45" xfId="300" applyNumberFormat="1" applyFont="1" applyFill="1" applyBorder="1" applyAlignment="1">
      <alignment horizontal="right" vertical="center" wrapText="1" indent="1"/>
    </xf>
    <xf numFmtId="37" fontId="6" fillId="47" borderId="44" xfId="300" applyNumberFormat="1" applyFont="1" applyFill="1" applyBorder="1" applyAlignment="1">
      <alignment horizontal="right" vertical="center" wrapText="1" indent="1"/>
    </xf>
    <xf numFmtId="0" fontId="6" fillId="47" borderId="60" xfId="323" applyFont="1" applyFill="1" applyBorder="1" applyAlignment="1">
      <alignment horizontal="center" vertical="center"/>
      <protection/>
    </xf>
    <xf numFmtId="0" fontId="6" fillId="47" borderId="54" xfId="323" applyFont="1" applyFill="1" applyBorder="1" applyAlignment="1">
      <alignment horizontal="center" vertical="center"/>
      <protection/>
    </xf>
    <xf numFmtId="0" fontId="10" fillId="48" borderId="0" xfId="0" applyFont="1" applyFill="1" applyAlignment="1">
      <alignment horizontal="left" vertical="center"/>
    </xf>
    <xf numFmtId="0" fontId="6" fillId="48" borderId="25" xfId="323" applyFont="1" applyFill="1" applyBorder="1" applyAlignment="1">
      <alignment horizontal="center" vertical="center" wrapText="1"/>
      <protection/>
    </xf>
    <xf numFmtId="0" fontId="6" fillId="48" borderId="43" xfId="323" applyFont="1" applyFill="1" applyBorder="1" applyAlignment="1">
      <alignment horizontal="center" vertical="center" wrapText="1"/>
      <protection/>
    </xf>
    <xf numFmtId="37" fontId="6" fillId="47" borderId="37" xfId="300" applyNumberFormat="1" applyFont="1" applyFill="1" applyBorder="1" applyAlignment="1">
      <alignment horizontal="right" vertical="center" wrapText="1" indent="1"/>
    </xf>
    <xf numFmtId="37" fontId="6" fillId="47" borderId="40" xfId="300" applyNumberFormat="1" applyFont="1" applyFill="1" applyBorder="1" applyAlignment="1">
      <alignment horizontal="right" vertical="center" wrapText="1" indent="1"/>
    </xf>
    <xf numFmtId="0" fontId="6" fillId="48" borderId="21" xfId="323" applyFont="1" applyFill="1" applyBorder="1" applyAlignment="1" quotePrefix="1">
      <alignment horizontal="center" vertical="center" wrapText="1"/>
      <protection/>
    </xf>
    <xf numFmtId="0" fontId="6" fillId="48" borderId="23" xfId="323" applyFont="1" applyFill="1" applyBorder="1" applyAlignment="1" quotePrefix="1">
      <alignment horizontal="center" vertical="center" wrapText="1"/>
      <protection/>
    </xf>
    <xf numFmtId="37" fontId="6" fillId="47" borderId="38" xfId="300" applyNumberFormat="1" applyFont="1" applyFill="1" applyBorder="1" applyAlignment="1">
      <alignment horizontal="right" vertical="center" wrapText="1" indent="1"/>
    </xf>
    <xf numFmtId="37" fontId="6" fillId="47" borderId="61" xfId="300" applyNumberFormat="1" applyFont="1" applyFill="1" applyBorder="1" applyAlignment="1">
      <alignment horizontal="right" vertical="center" wrapText="1" indent="1"/>
    </xf>
    <xf numFmtId="0" fontId="6" fillId="47" borderId="62" xfId="323" applyFont="1" applyFill="1" applyBorder="1" applyAlignment="1">
      <alignment horizontal="center" vertical="center" wrapText="1"/>
      <protection/>
    </xf>
    <xf numFmtId="0" fontId="6" fillId="47" borderId="63" xfId="323" applyFont="1" applyFill="1" applyBorder="1" applyAlignment="1">
      <alignment horizontal="center" vertical="center" wrapText="1"/>
      <protection/>
    </xf>
    <xf numFmtId="0" fontId="6" fillId="47" borderId="64" xfId="323" applyFont="1" applyFill="1" applyBorder="1" applyAlignment="1">
      <alignment horizontal="center" vertical="center" wrapText="1"/>
      <protection/>
    </xf>
    <xf numFmtId="37" fontId="6" fillId="47" borderId="48" xfId="300" applyNumberFormat="1" applyFont="1" applyFill="1" applyBorder="1" applyAlignment="1">
      <alignment horizontal="right" vertical="center" wrapText="1" indent="1"/>
    </xf>
    <xf numFmtId="37" fontId="6" fillId="47" borderId="47" xfId="300" applyNumberFormat="1" applyFont="1" applyFill="1" applyBorder="1" applyAlignment="1">
      <alignment horizontal="right" vertical="center" wrapText="1" indent="1"/>
    </xf>
    <xf numFmtId="37" fontId="6" fillId="47" borderId="52" xfId="300" applyNumberFormat="1" applyFont="1" applyFill="1" applyBorder="1" applyAlignment="1">
      <alignment horizontal="right" vertical="center" wrapText="1" indent="1"/>
    </xf>
    <xf numFmtId="37" fontId="6" fillId="47" borderId="54" xfId="300" applyNumberFormat="1" applyFont="1" applyFill="1" applyBorder="1" applyAlignment="1">
      <alignment horizontal="right" vertical="center" wrapText="1" indent="1"/>
    </xf>
    <xf numFmtId="0" fontId="6" fillId="48" borderId="20" xfId="323" applyFont="1" applyFill="1" applyBorder="1" applyAlignment="1">
      <alignment horizontal="center" vertical="center" wrapText="1"/>
      <protection/>
    </xf>
    <xf numFmtId="0" fontId="6" fillId="48" borderId="24" xfId="323" applyFont="1" applyFill="1" applyBorder="1" applyAlignment="1">
      <alignment horizontal="center" vertical="center" wrapText="1"/>
      <protection/>
    </xf>
    <xf numFmtId="0" fontId="6" fillId="47" borderId="65" xfId="323" applyFont="1" applyFill="1" applyBorder="1" applyAlignment="1">
      <alignment horizontal="center" vertical="center"/>
      <protection/>
    </xf>
    <xf numFmtId="0" fontId="6" fillId="47" borderId="47" xfId="323" applyFont="1" applyFill="1" applyBorder="1" applyAlignment="1">
      <alignment horizontal="center" vertical="center"/>
      <protection/>
    </xf>
    <xf numFmtId="37" fontId="6" fillId="48" borderId="21" xfId="300" applyNumberFormat="1" applyFont="1" applyFill="1" applyBorder="1" applyAlignment="1">
      <alignment horizontal="right" vertical="center" wrapText="1" indent="2"/>
    </xf>
    <xf numFmtId="37" fontId="6" fillId="48" borderId="23" xfId="300" applyNumberFormat="1" applyFont="1" applyFill="1" applyBorder="1" applyAlignment="1">
      <alignment horizontal="right" vertical="center" wrapText="1" indent="2"/>
    </xf>
    <xf numFmtId="37" fontId="6" fillId="48" borderId="25" xfId="300" applyNumberFormat="1" applyFont="1" applyFill="1" applyBorder="1" applyAlignment="1">
      <alignment horizontal="right" vertical="center" wrapText="1" indent="1"/>
    </xf>
    <xf numFmtId="37" fontId="6" fillId="48" borderId="43" xfId="300" applyNumberFormat="1" applyFont="1" applyFill="1" applyBorder="1" applyAlignment="1">
      <alignment horizontal="right" vertical="center" wrapText="1" indent="1"/>
    </xf>
    <xf numFmtId="0" fontId="0" fillId="48" borderId="0" xfId="323" applyFont="1" applyFill="1" applyBorder="1" applyAlignment="1">
      <alignment horizontal="justify" vertical="top" wrapText="1"/>
      <protection/>
    </xf>
    <xf numFmtId="0" fontId="6" fillId="48" borderId="21" xfId="323" applyFont="1" applyFill="1" applyBorder="1" applyAlignment="1">
      <alignment horizontal="left" vertical="center" wrapText="1"/>
      <protection/>
    </xf>
    <xf numFmtId="0" fontId="6" fillId="48" borderId="23" xfId="323" applyFont="1" applyFill="1" applyBorder="1" applyAlignment="1">
      <alignment horizontal="left" vertical="center" wrapText="1"/>
      <protection/>
    </xf>
    <xf numFmtId="37" fontId="6" fillId="48" borderId="21" xfId="300" applyNumberFormat="1" applyFont="1" applyFill="1" applyBorder="1" applyAlignment="1">
      <alignment horizontal="right" vertical="center" wrapText="1" indent="1"/>
    </xf>
    <xf numFmtId="37" fontId="6" fillId="48" borderId="23" xfId="300" applyNumberFormat="1" applyFont="1" applyFill="1" applyBorder="1" applyAlignment="1">
      <alignment horizontal="right" vertical="center" wrapText="1" indent="1"/>
    </xf>
    <xf numFmtId="0" fontId="6" fillId="48" borderId="21" xfId="323" applyFont="1" applyFill="1" applyBorder="1" applyAlignment="1">
      <alignment horizontal="center" vertical="center" wrapText="1"/>
      <protection/>
    </xf>
    <xf numFmtId="0" fontId="6" fillId="48" borderId="23" xfId="323" applyFont="1" applyFill="1" applyBorder="1" applyAlignment="1">
      <alignment horizontal="center" vertical="center" wrapText="1"/>
      <protection/>
    </xf>
    <xf numFmtId="0" fontId="6" fillId="47" borderId="66" xfId="323" applyFont="1" applyFill="1" applyBorder="1" applyAlignment="1">
      <alignment horizontal="center" vertical="center"/>
      <protection/>
    </xf>
    <xf numFmtId="0" fontId="6" fillId="47" borderId="40" xfId="323" applyFont="1" applyFill="1" applyBorder="1" applyAlignment="1">
      <alignment horizontal="center" vertical="center"/>
      <protection/>
    </xf>
    <xf numFmtId="0" fontId="6" fillId="48" borderId="21" xfId="323" applyFont="1" applyFill="1" applyBorder="1" applyAlignment="1">
      <alignment horizontal="center" vertical="center"/>
      <protection/>
    </xf>
    <xf numFmtId="0" fontId="6" fillId="48" borderId="23" xfId="323" applyFont="1" applyFill="1" applyBorder="1" applyAlignment="1">
      <alignment horizontal="center" vertical="center"/>
      <protection/>
    </xf>
    <xf numFmtId="0" fontId="6" fillId="47" borderId="21" xfId="0" applyFont="1" applyFill="1" applyBorder="1" applyAlignment="1">
      <alignment horizontal="left" vertical="center"/>
    </xf>
    <xf numFmtId="0" fontId="6" fillId="47" borderId="23" xfId="0" applyFont="1" applyFill="1" applyBorder="1" applyAlignment="1">
      <alignment horizontal="left" vertical="center"/>
    </xf>
    <xf numFmtId="38" fontId="6" fillId="48" borderId="21" xfId="300" applyNumberFormat="1" applyFont="1" applyFill="1" applyBorder="1" applyAlignment="1">
      <alignment horizontal="right" vertical="center" indent="1"/>
    </xf>
    <xf numFmtId="38" fontId="6" fillId="48" borderId="23" xfId="300" applyNumberFormat="1" applyFont="1" applyFill="1" applyBorder="1" applyAlignment="1">
      <alignment horizontal="right" vertical="center" indent="1"/>
    </xf>
    <xf numFmtId="0" fontId="6" fillId="48" borderId="20" xfId="0" applyFont="1" applyFill="1" applyBorder="1" applyAlignment="1">
      <alignment horizontal="center" vertical="center" wrapText="1"/>
    </xf>
    <xf numFmtId="0" fontId="6" fillId="48" borderId="24" xfId="0" applyFont="1" applyFill="1" applyBorder="1" applyAlignment="1">
      <alignment horizontal="center" vertical="center" wrapText="1"/>
    </xf>
    <xf numFmtId="0" fontId="11" fillId="48" borderId="67" xfId="0" applyFont="1" applyFill="1" applyBorder="1" applyAlignment="1">
      <alignment horizontal="center" vertical="center" wrapText="1"/>
    </xf>
    <xf numFmtId="0" fontId="11" fillId="48" borderId="68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11" fillId="48" borderId="0" xfId="0" applyFont="1" applyFill="1" applyBorder="1" applyAlignment="1">
      <alignment horizontal="left"/>
    </xf>
    <xf numFmtId="0" fontId="6" fillId="48" borderId="20" xfId="0" applyFont="1" applyFill="1" applyBorder="1" applyAlignment="1">
      <alignment horizontal="left" vertical="center"/>
    </xf>
    <xf numFmtId="0" fontId="6" fillId="48" borderId="24" xfId="0" applyFont="1" applyFill="1" applyBorder="1" applyAlignment="1">
      <alignment horizontal="left" vertical="center"/>
    </xf>
    <xf numFmtId="3" fontId="6" fillId="48" borderId="21" xfId="300" applyNumberFormat="1" applyFont="1" applyFill="1" applyBorder="1" applyAlignment="1">
      <alignment horizontal="right" vertical="center" indent="1"/>
    </xf>
    <xf numFmtId="3" fontId="6" fillId="48" borderId="23" xfId="300" applyNumberFormat="1" applyFont="1" applyFill="1" applyBorder="1" applyAlignment="1">
      <alignment horizontal="right" vertical="center" indent="1"/>
    </xf>
    <xf numFmtId="0" fontId="6" fillId="48" borderId="21" xfId="0" applyFont="1" applyFill="1" applyBorder="1" applyAlignment="1">
      <alignment horizontal="center" vertical="center"/>
    </xf>
    <xf numFmtId="0" fontId="6" fillId="48" borderId="23" xfId="0" applyFont="1" applyFill="1" applyBorder="1" applyAlignment="1">
      <alignment horizontal="center" vertical="center"/>
    </xf>
    <xf numFmtId="0" fontId="11" fillId="48" borderId="69" xfId="0" applyFont="1" applyFill="1" applyBorder="1" applyAlignment="1">
      <alignment horizontal="center" vertical="center" wrapText="1"/>
    </xf>
    <xf numFmtId="0" fontId="11" fillId="48" borderId="24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left" vertical="center"/>
    </xf>
    <xf numFmtId="0" fontId="6" fillId="48" borderId="23" xfId="0" applyFont="1" applyFill="1" applyBorder="1" applyAlignment="1">
      <alignment horizontal="left" vertical="center"/>
    </xf>
    <xf numFmtId="3" fontId="6" fillId="48" borderId="32" xfId="300" applyNumberFormat="1" applyFont="1" applyFill="1" applyBorder="1" applyAlignment="1">
      <alignment horizontal="right" vertical="center" indent="1"/>
    </xf>
    <xf numFmtId="3" fontId="6" fillId="48" borderId="26" xfId="300" applyNumberFormat="1" applyFont="1" applyFill="1" applyBorder="1" applyAlignment="1">
      <alignment horizontal="right" vertical="center" indent="1"/>
    </xf>
    <xf numFmtId="3" fontId="6" fillId="48" borderId="70" xfId="300" applyNumberFormat="1" applyFont="1" applyFill="1" applyBorder="1" applyAlignment="1">
      <alignment horizontal="right" vertical="center" indent="1"/>
    </xf>
    <xf numFmtId="3" fontId="6" fillId="48" borderId="71" xfId="300" applyNumberFormat="1" applyFont="1" applyFill="1" applyBorder="1" applyAlignment="1">
      <alignment horizontal="right" vertical="center" indent="1"/>
    </xf>
    <xf numFmtId="0" fontId="11" fillId="48" borderId="72" xfId="0" applyFont="1" applyFill="1" applyBorder="1" applyAlignment="1">
      <alignment horizontal="center" vertical="center" wrapText="1"/>
    </xf>
    <xf numFmtId="0" fontId="11" fillId="48" borderId="73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7" fillId="48" borderId="21" xfId="0" applyFont="1" applyFill="1" applyBorder="1" applyAlignment="1">
      <alignment horizontal="center" vertical="center"/>
    </xf>
    <xf numFmtId="0" fontId="7" fillId="48" borderId="23" xfId="0" applyFont="1" applyFill="1" applyBorder="1" applyAlignment="1">
      <alignment horizontal="center" vertical="center"/>
    </xf>
    <xf numFmtId="3" fontId="6" fillId="48" borderId="25" xfId="300" applyNumberFormat="1" applyFont="1" applyFill="1" applyBorder="1" applyAlignment="1">
      <alignment horizontal="right" vertical="center" indent="1"/>
    </xf>
    <xf numFmtId="3" fontId="6" fillId="48" borderId="43" xfId="300" applyNumberFormat="1" applyFont="1" applyFill="1" applyBorder="1" applyAlignment="1">
      <alignment horizontal="right" vertical="center" indent="1"/>
    </xf>
    <xf numFmtId="0" fontId="11" fillId="48" borderId="0" xfId="0" applyFont="1" applyFill="1" applyBorder="1" applyAlignment="1">
      <alignment horizontal="left" vertical="center" wrapText="1"/>
    </xf>
    <xf numFmtId="0" fontId="10" fillId="48" borderId="0" xfId="0" applyFont="1" applyFill="1" applyAlignment="1">
      <alignment horizontal="left" vertical="center" wrapText="1"/>
    </xf>
    <xf numFmtId="0" fontId="6" fillId="48" borderId="19" xfId="0" applyFont="1" applyFill="1" applyBorder="1" applyAlignment="1">
      <alignment horizontal="left" vertical="center"/>
    </xf>
    <xf numFmtId="216" fontId="6" fillId="48" borderId="22" xfId="300" applyNumberFormat="1" applyFont="1" applyFill="1" applyBorder="1" applyAlignment="1">
      <alignment horizontal="right" vertical="center" indent="2"/>
    </xf>
    <xf numFmtId="216" fontId="6" fillId="48" borderId="23" xfId="300" applyNumberFormat="1" applyFont="1" applyFill="1" applyBorder="1" applyAlignment="1">
      <alignment horizontal="right" vertical="center" indent="2"/>
    </xf>
    <xf numFmtId="0" fontId="6" fillId="48" borderId="0" xfId="0" applyFont="1" applyFill="1" applyAlignment="1">
      <alignment horizontal="left" vertical="center" wrapText="1"/>
    </xf>
    <xf numFmtId="3" fontId="6" fillId="48" borderId="22" xfId="300" applyNumberFormat="1" applyFont="1" applyFill="1" applyBorder="1" applyAlignment="1">
      <alignment horizontal="right" vertical="center" indent="1"/>
    </xf>
    <xf numFmtId="0" fontId="6" fillId="48" borderId="67" xfId="0" applyFont="1" applyFill="1" applyBorder="1" applyAlignment="1">
      <alignment horizontal="center" vertical="center" wrapText="1"/>
    </xf>
    <xf numFmtId="0" fontId="6" fillId="48" borderId="68" xfId="0" applyFont="1" applyFill="1" applyBorder="1" applyAlignment="1">
      <alignment horizontal="center" vertical="center" wrapText="1"/>
    </xf>
    <xf numFmtId="0" fontId="11" fillId="48" borderId="74" xfId="0" applyFont="1" applyFill="1" applyBorder="1" applyAlignment="1">
      <alignment horizontal="center" vertical="center" wrapText="1"/>
    </xf>
    <xf numFmtId="0" fontId="11" fillId="48" borderId="75" xfId="0" applyFont="1" applyFill="1" applyBorder="1" applyAlignment="1">
      <alignment horizontal="center" vertical="center" wrapText="1"/>
    </xf>
    <xf numFmtId="0" fontId="4" fillId="48" borderId="0" xfId="0" applyFont="1" applyFill="1" applyAlignment="1">
      <alignment horizontal="left" vertical="center" wrapText="1"/>
    </xf>
    <xf numFmtId="0" fontId="11" fillId="48" borderId="20" xfId="323" applyFont="1" applyFill="1" applyBorder="1" applyAlignment="1">
      <alignment horizontal="center" vertical="center" wrapText="1"/>
      <protection/>
    </xf>
    <xf numFmtId="0" fontId="11" fillId="48" borderId="24" xfId="323" applyFont="1" applyFill="1" applyBorder="1" applyAlignment="1">
      <alignment horizontal="center" vertical="center" wrapText="1"/>
      <protection/>
    </xf>
    <xf numFmtId="0" fontId="11" fillId="48" borderId="21" xfId="323" applyFont="1" applyFill="1" applyBorder="1" applyAlignment="1">
      <alignment horizontal="center" vertical="center" wrapText="1"/>
      <protection/>
    </xf>
    <xf numFmtId="0" fontId="11" fillId="48" borderId="23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>
      <alignment horizontal="left" vertical="center" indent="1"/>
      <protection/>
    </xf>
    <xf numFmtId="0" fontId="6" fillId="48" borderId="23" xfId="323" applyFont="1" applyFill="1" applyBorder="1" applyAlignment="1">
      <alignment horizontal="left" vertical="center" indent="1"/>
      <protection/>
    </xf>
    <xf numFmtId="204" fontId="0" fillId="48" borderId="0" xfId="300" applyNumberFormat="1" applyFont="1" applyFill="1" applyAlignment="1">
      <alignment/>
    </xf>
  </cellXfs>
  <cellStyles count="4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 2" xfId="177"/>
    <cellStyle name="Buena 3" xfId="178"/>
    <cellStyle name="Buena 4" xfId="179"/>
    <cellStyle name="Buena 5" xfId="180"/>
    <cellStyle name="Buena 6" xfId="181"/>
    <cellStyle name="Buena 7" xfId="182"/>
    <cellStyle name="Buena 8" xfId="183"/>
    <cellStyle name="Buena 9" xfId="184"/>
    <cellStyle name="Bueno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1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Hyperlink" xfId="289"/>
    <cellStyle name="Followed Hyperlink" xfId="290"/>
    <cellStyle name="Incorrecto" xfId="291"/>
    <cellStyle name="Incorrecto 2" xfId="292"/>
    <cellStyle name="Incorrecto 3" xfId="293"/>
    <cellStyle name="Incorrecto 4" xfId="294"/>
    <cellStyle name="Incorrecto 5" xfId="295"/>
    <cellStyle name="Incorrecto 6" xfId="296"/>
    <cellStyle name="Incorrecto 7" xfId="297"/>
    <cellStyle name="Incorrecto 8" xfId="298"/>
    <cellStyle name="Incorrecto 9" xfId="299"/>
    <cellStyle name="Comma" xfId="300"/>
    <cellStyle name="Comma [0]" xfId="301"/>
    <cellStyle name="Millares 2" xfId="302"/>
    <cellStyle name="Millares 3" xfId="303"/>
    <cellStyle name="Millares 4" xfId="304"/>
    <cellStyle name="Millares 4 2" xfId="305"/>
    <cellStyle name="Millares 5" xfId="306"/>
    <cellStyle name="Millares 6" xfId="307"/>
    <cellStyle name="Currency" xfId="308"/>
    <cellStyle name="Currency [0]" xfId="309"/>
    <cellStyle name="Neutral" xfId="310"/>
    <cellStyle name="Neutral 2" xfId="311"/>
    <cellStyle name="Neutral 3" xfId="312"/>
    <cellStyle name="Neutral 4" xfId="313"/>
    <cellStyle name="Neutral 5" xfId="314"/>
    <cellStyle name="Neutral 6" xfId="315"/>
    <cellStyle name="Neutral 7" xfId="316"/>
    <cellStyle name="Neutral 8" xfId="317"/>
    <cellStyle name="Neutral 9" xfId="318"/>
    <cellStyle name="Normal 10" xfId="319"/>
    <cellStyle name="Normal 11" xfId="320"/>
    <cellStyle name="Normal 12" xfId="321"/>
    <cellStyle name="Normal 2" xfId="322"/>
    <cellStyle name="Normal 2 2" xfId="323"/>
    <cellStyle name="Normal 2 3" xfId="324"/>
    <cellStyle name="Normal 2 4" xfId="325"/>
    <cellStyle name="Normal 2 5" xfId="326"/>
    <cellStyle name="Normal 3" xfId="327"/>
    <cellStyle name="Normal 3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tas" xfId="335"/>
    <cellStyle name="Notas 2" xfId="336"/>
    <cellStyle name="Notas 3" xfId="337"/>
    <cellStyle name="Notas 4" xfId="338"/>
    <cellStyle name="Notas 5" xfId="339"/>
    <cellStyle name="Notas 6" xfId="340"/>
    <cellStyle name="Notas 7" xfId="341"/>
    <cellStyle name="Notas 8" xfId="342"/>
    <cellStyle name="Notas 9" xfId="343"/>
    <cellStyle name="Percent" xfId="344"/>
    <cellStyle name="Porcentaje 2" xfId="345"/>
    <cellStyle name="Porcentual 2" xfId="346"/>
    <cellStyle name="Porcentual 2 2" xfId="347"/>
    <cellStyle name="Porcentual 3" xfId="348"/>
    <cellStyle name="Porcentual 4" xfId="349"/>
    <cellStyle name="Porcentual 5" xfId="350"/>
    <cellStyle name="Salida" xfId="351"/>
    <cellStyle name="Salida 2" xfId="352"/>
    <cellStyle name="Salida 3" xfId="353"/>
    <cellStyle name="Salida 4" xfId="354"/>
    <cellStyle name="Salida 5" xfId="355"/>
    <cellStyle name="Salida 6" xfId="356"/>
    <cellStyle name="Salida 7" xfId="357"/>
    <cellStyle name="Salida 8" xfId="358"/>
    <cellStyle name="Salida 9" xfId="359"/>
    <cellStyle name="Texto de advertencia" xfId="360"/>
    <cellStyle name="Texto de advertencia 2" xfId="361"/>
    <cellStyle name="Texto de advertencia 3" xfId="362"/>
    <cellStyle name="Texto de advertencia 4" xfId="363"/>
    <cellStyle name="Texto de advertencia 5" xfId="364"/>
    <cellStyle name="Texto de advertencia 6" xfId="365"/>
    <cellStyle name="Texto de advertencia 7" xfId="366"/>
    <cellStyle name="Texto de advertencia 8" xfId="367"/>
    <cellStyle name="Texto de advertencia 9" xfId="368"/>
    <cellStyle name="Texto explicativo" xfId="369"/>
    <cellStyle name="Texto explicativo 2" xfId="370"/>
    <cellStyle name="Texto explicativo 3" xfId="371"/>
    <cellStyle name="Texto explicativo 4" xfId="372"/>
    <cellStyle name="Texto explicativo 5" xfId="373"/>
    <cellStyle name="Texto explicativo 6" xfId="374"/>
    <cellStyle name="Texto explicativo 7" xfId="375"/>
    <cellStyle name="Texto explicativo 8" xfId="376"/>
    <cellStyle name="Texto explicativo 9" xfId="377"/>
    <cellStyle name="Título" xfId="378"/>
    <cellStyle name="Título 1 2" xfId="379"/>
    <cellStyle name="Título 1 3" xfId="380"/>
    <cellStyle name="Título 1 4" xfId="381"/>
    <cellStyle name="Título 1 5" xfId="382"/>
    <cellStyle name="Título 1 6" xfId="383"/>
    <cellStyle name="Título 1 7" xfId="384"/>
    <cellStyle name="Título 1 8" xfId="385"/>
    <cellStyle name="Título 1 9" xfId="386"/>
    <cellStyle name="Título 10" xfId="387"/>
    <cellStyle name="Título 11" xfId="388"/>
    <cellStyle name="Título 2" xfId="389"/>
    <cellStyle name="Título 2 2" xfId="390"/>
    <cellStyle name="Título 2 3" xfId="391"/>
    <cellStyle name="Título 2 4" xfId="392"/>
    <cellStyle name="Título 2 5" xfId="393"/>
    <cellStyle name="Título 2 6" xfId="394"/>
    <cellStyle name="Título 2 7" xfId="395"/>
    <cellStyle name="Título 2 8" xfId="396"/>
    <cellStyle name="Título 2 9" xfId="397"/>
    <cellStyle name="Título 3" xfId="398"/>
    <cellStyle name="Título 3 2" xfId="399"/>
    <cellStyle name="Título 3 3" xfId="400"/>
    <cellStyle name="Título 3 4" xfId="401"/>
    <cellStyle name="Título 3 5" xfId="402"/>
    <cellStyle name="Título 3 6" xfId="403"/>
    <cellStyle name="Título 3 7" xfId="404"/>
    <cellStyle name="Título 3 8" xfId="405"/>
    <cellStyle name="Título 3 9" xfId="406"/>
    <cellStyle name="Título 4" xfId="407"/>
    <cellStyle name="Título 5" xfId="408"/>
    <cellStyle name="Título 6" xfId="409"/>
    <cellStyle name="Título 7" xfId="410"/>
    <cellStyle name="Título 8" xfId="411"/>
    <cellStyle name="Título 9" xfId="412"/>
    <cellStyle name="Total" xfId="413"/>
    <cellStyle name="Total 2" xfId="414"/>
    <cellStyle name="Total 3" xfId="415"/>
    <cellStyle name="Total 4" xfId="416"/>
    <cellStyle name="Total 5" xfId="417"/>
    <cellStyle name="Total 6" xfId="418"/>
    <cellStyle name="Total 7" xfId="419"/>
    <cellStyle name="Total 8" xfId="420"/>
    <cellStyle name="Total 9" xfId="4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3"/>
          <c:y val="0.09775"/>
          <c:w val="0.491"/>
          <c:h val="0.793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Externa</c:v>
                </c:pt>
                <c:pt idx="1">
                  <c:v>Interna</c:v>
                </c:pt>
              </c:strCache>
            </c:strRef>
          </c:cat>
          <c:val>
            <c:numRef>
              <c:f>Resumen!$C$13:$C$14</c:f>
              <c:numCache>
                <c:ptCount val="2"/>
                <c:pt idx="0">
                  <c:v>7162.63829835</c:v>
                </c:pt>
                <c:pt idx="1">
                  <c:v>1899.0710651699999</c:v>
                </c:pt>
              </c:numCache>
            </c:numRef>
          </c:val>
        </c:ser>
        <c:firstSliceAng val="33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75"/>
          <c:y val="0.09725"/>
          <c:w val="0.49375"/>
          <c:h val="0.79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Resumen!$B$30:$B$31</c:f>
              <c:strCache>
                <c:ptCount val="2"/>
                <c:pt idx="0">
                  <c:v>Financieras</c:v>
                </c:pt>
                <c:pt idx="1">
                  <c:v>No Financieras</c:v>
                </c:pt>
              </c:strCache>
            </c:strRef>
          </c:cat>
          <c:val>
            <c:numRef>
              <c:f>Resumen!$C$30:$C$31</c:f>
              <c:numCache>
                <c:ptCount val="2"/>
                <c:pt idx="0">
                  <c:v>3783.7715592</c:v>
                </c:pt>
                <c:pt idx="1">
                  <c:v>5277.9378043199995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525"/>
          <c:y val="0.09675"/>
          <c:w val="0.50225"/>
          <c:h val="0.794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Resumen!$G$30:$G$31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Resumen!$H$30:$H$31</c:f>
              <c:numCache>
                <c:ptCount val="2"/>
                <c:pt idx="0">
                  <c:v>8657.602583939999</c:v>
                </c:pt>
                <c:pt idx="1">
                  <c:v>404.10677957999997</c:v>
                </c:pt>
              </c:numCache>
            </c:numRef>
          </c:val>
        </c:ser>
        <c:firstSliceAng val="9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"/>
          <c:y val="0.09725"/>
          <c:w val="0.49725"/>
          <c:h val="0.793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Resumen!$H$13:$H$14</c:f>
              <c:numCache>
                <c:ptCount val="2"/>
                <c:pt idx="0">
                  <c:v>3173.15118945</c:v>
                </c:pt>
                <c:pt idx="1">
                  <c:v>5888.55817407</c:v>
                </c:pt>
              </c:numCache>
            </c:numRef>
          </c:val>
        </c:ser>
        <c:firstSliceAng val="17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25"/>
          <c:y val="0.182"/>
          <c:w val="0.50825"/>
          <c:h val="0.81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6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Resumen!$B$20:$B$24</c:f>
              <c:strCache>
                <c:ptCount val="5"/>
                <c:pt idx="0">
                  <c:v>Bonos</c:v>
                </c:pt>
                <c:pt idx="1">
                  <c:v>Banca Comercial</c:v>
                </c:pt>
                <c:pt idx="2">
                  <c:v>Ministerio de Economía y Finanzas</c:v>
                </c:pt>
                <c:pt idx="3">
                  <c:v>Banco Estatal Nacional</c:v>
                </c:pt>
                <c:pt idx="4">
                  <c:v>Otras Fuentes</c:v>
                </c:pt>
              </c:strCache>
            </c:strRef>
          </c:cat>
          <c:val>
            <c:numRef>
              <c:f>Resumen!$C$20:$C$24</c:f>
              <c:numCache>
                <c:ptCount val="5"/>
                <c:pt idx="0">
                  <c:v>5888.55817407</c:v>
                </c:pt>
                <c:pt idx="1">
                  <c:v>1782.4994493100003</c:v>
                </c:pt>
                <c:pt idx="2">
                  <c:v>550.5816031699999</c:v>
                </c:pt>
                <c:pt idx="3">
                  <c:v>395.89432629</c:v>
                </c:pt>
                <c:pt idx="4">
                  <c:v>444.17581068000004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625"/>
          <c:y val="0.1005"/>
          <c:w val="0.503"/>
          <c:h val="0.791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3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Resumen!$G$20:$G$23</c:f>
              <c:strCache>
                <c:ptCount val="4"/>
                <c:pt idx="0">
                  <c:v>US Dólares</c:v>
                </c:pt>
                <c:pt idx="1">
                  <c:v>Soles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Resumen!$H$20:$H$23</c:f>
              <c:numCache>
                <c:ptCount val="4"/>
                <c:pt idx="0">
                  <c:v>6820.1391976800005</c:v>
                </c:pt>
                <c:pt idx="1">
                  <c:v>1800.58607063</c:v>
                </c:pt>
                <c:pt idx="2">
                  <c:v>197.48587881999998</c:v>
                </c:pt>
                <c:pt idx="3">
                  <c:v>243.49821639</c:v>
                </c:pt>
              </c:numCache>
            </c:numRef>
          </c:val>
        </c:ser>
        <c:firstSliceAng val="14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575"/>
          <c:y val="0.13025"/>
          <c:w val="0.78875"/>
          <c:h val="0.7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'DEP-C1'!$B$15</c:f>
              <c:strCache>
                <c:ptCount val="1"/>
                <c:pt idx="0">
                  <c:v>Deuda Interna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'DEP-C1'!$C$12:$AK$13</c:f>
              <c:multiLvlStrCache/>
            </c:multiLvlStrRef>
          </c:cat>
          <c:val>
            <c:numRef>
              <c:f>'DEP-C1'!$C$15:$AK$15</c:f>
              <c:numCache/>
            </c:numRef>
          </c:val>
        </c:ser>
        <c:ser>
          <c:idx val="2"/>
          <c:order val="1"/>
          <c:tx>
            <c:strRef>
              <c:f>'DEP-C1'!$B$16</c:f>
              <c:strCache>
                <c:ptCount val="1"/>
                <c:pt idx="0">
                  <c:v>Deuda Externa</c:v>
                </c:pt>
              </c:strCache>
            </c:strRef>
          </c:tx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'DEP-C1'!$C$12:$AK$13</c:f>
              <c:multiLvlStrCache/>
            </c:multiLvlStrRef>
          </c:cat>
          <c:val>
            <c:numRef>
              <c:f>'DEP-C1'!$C$16:$AK$16</c:f>
              <c:numCache/>
            </c:numRef>
          </c:val>
        </c:ser>
        <c:axId val="16183307"/>
        <c:axId val="11432036"/>
      </c:barChart>
      <c:catAx>
        <c:axId val="1618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32036"/>
        <c:crosses val="autoZero"/>
        <c:auto val="1"/>
        <c:lblOffset val="100"/>
        <c:tickLblSkip val="1"/>
        <c:noMultiLvlLbl val="0"/>
      </c:catAx>
      <c:valAx>
        <c:axId val="11432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833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489"/>
          <c:w val="0.192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Reporte_Deuda_Empresas_SG_30092021.xls#Indice!B6" /><Relationship Id="rId3" Type="http://schemas.openxmlformats.org/officeDocument/2006/relationships/hyperlink" Target="#Reporte_Deuda_Empresas_SG_30092021.xls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Reporte_Deuda_Empresas_SG_30092021.xls#Indice!B6" /><Relationship Id="rId3" Type="http://schemas.openxmlformats.org/officeDocument/2006/relationships/hyperlink" Target="#Reporte_Deuda_Empresas_SG_30092021.xls#Indice!B6" /><Relationship Id="rId4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Reporte_Deuda_Empresas_SG_30092021.xls#Indice!B6" /><Relationship Id="rId3" Type="http://schemas.openxmlformats.org/officeDocument/2006/relationships/hyperlink" Target="#Reporte_Deuda_Empresas_SG_30092021.xls#Indice!B6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Reporte_Deuda_Empresas_SG_30092021.xls#Indice!B6" /><Relationship Id="rId3" Type="http://schemas.openxmlformats.org/officeDocument/2006/relationships/hyperlink" Target="#Reporte_Deuda_Empresas_SG_30092021.xls#Indice!B6" /><Relationship Id="rId4" Type="http://schemas.openxmlformats.org/officeDocument/2006/relationships/image" Target="../media/image1.png" /><Relationship Id="rId5" Type="http://schemas.openxmlformats.org/officeDocument/2006/relationships/image" Target="../media/image2.jpeg" /><Relationship Id="rId6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Reporte_Deuda_Empresas_SG_30092021.xls#Indice!B6" /><Relationship Id="rId3" Type="http://schemas.openxmlformats.org/officeDocument/2006/relationships/hyperlink" Target="#Reporte_Deuda_Empresas_SG_30092021.xls#Indice!B6" /><Relationship Id="rId4" Type="http://schemas.openxmlformats.org/officeDocument/2006/relationships/image" Target="../media/image1.png" /><Relationship Id="rId5" Type="http://schemas.openxmlformats.org/officeDocument/2006/relationships/image" Target="../media/image5.jpeg" /><Relationship Id="rId6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4.jpeg" /><Relationship Id="rId8" Type="http://schemas.openxmlformats.org/officeDocument/2006/relationships/hyperlink" Target="#Reporte_Deuda_Empresas_SG_30092021.xls#Indice!B6" /><Relationship Id="rId9" Type="http://schemas.openxmlformats.org/officeDocument/2006/relationships/hyperlink" Target="#Reporte_Deuda_Empresas_SG_30092021.xls#Indice!B6" /><Relationship Id="rId10" Type="http://schemas.openxmlformats.org/officeDocument/2006/relationships/image" Target="../media/image1.png" /><Relationship Id="rId11" Type="http://schemas.openxmlformats.org/officeDocument/2006/relationships/image" Target="../media/image2.jpeg" /><Relationship Id="rId1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4.jpeg" /><Relationship Id="rId3" Type="http://schemas.openxmlformats.org/officeDocument/2006/relationships/hyperlink" Target="#Reporte_Deuda_Empresas_SG_30092021.xls#Indice!B6" /><Relationship Id="rId4" Type="http://schemas.openxmlformats.org/officeDocument/2006/relationships/hyperlink" Target="#Reporte_Deuda_Empresas_SG_30092021.xls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Reporte_Deuda_Empresas_SG_30092021.xls#Indice!B6" /><Relationship Id="rId3" Type="http://schemas.openxmlformats.org/officeDocument/2006/relationships/hyperlink" Target="#Reporte_Deuda_Empresas_SG_30092021.xls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Reporte_Deuda_Empresas_SG_30092021.xls#Indice!B6" /><Relationship Id="rId3" Type="http://schemas.openxmlformats.org/officeDocument/2006/relationships/hyperlink" Target="#Reporte_Deuda_Empresas_SG_30092021.xls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Reporte_Deuda_Empresas_SG_30092021.xls#Indice!B6" /><Relationship Id="rId3" Type="http://schemas.openxmlformats.org/officeDocument/2006/relationships/hyperlink" Target="#Reporte_Deuda_Empresas_SG_30092021.xls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Reporte_Deuda_Empresas_SG_30092021.xls#Indice!B6" /><Relationship Id="rId3" Type="http://schemas.openxmlformats.org/officeDocument/2006/relationships/hyperlink" Target="#Reporte_Deuda_Empresas_SG_30092021.xls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6</xdr:col>
      <xdr:colOff>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5305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723900</xdr:colOff>
      <xdr:row>0</xdr:row>
      <xdr:rowOff>66675</xdr:rowOff>
    </xdr:from>
    <xdr:to>
      <xdr:col>10</xdr:col>
      <xdr:colOff>238125</xdr:colOff>
      <xdr:row>4</xdr:row>
      <xdr:rowOff>95250</xdr:rowOff>
    </xdr:to>
    <xdr:pic>
      <xdr:nvPicPr>
        <xdr:cNvPr id="2" name="Imagen 4" descr="image0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66675"/>
          <a:ext cx="1800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0</xdr:row>
      <xdr:rowOff>66675</xdr:rowOff>
    </xdr:from>
    <xdr:to>
      <xdr:col>7</xdr:col>
      <xdr:colOff>342900</xdr:colOff>
      <xdr:row>4</xdr:row>
      <xdr:rowOff>38100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0" y="66675"/>
          <a:ext cx="1076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6191250</xdr:colOff>
      <xdr:row>0</xdr:row>
      <xdr:rowOff>152400</xdr:rowOff>
    </xdr:from>
    <xdr:to>
      <xdr:col>1</xdr:col>
      <xdr:colOff>6591300</xdr:colOff>
      <xdr:row>3</xdr:row>
      <xdr:rowOff>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52400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6124575</xdr:colOff>
      <xdr:row>3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8100"/>
          <a:ext cx="6143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666750</xdr:colOff>
      <xdr:row>0</xdr:row>
      <xdr:rowOff>114300</xdr:rowOff>
    </xdr:from>
    <xdr:to>
      <xdr:col>3</xdr:col>
      <xdr:colOff>1066800</xdr:colOff>
      <xdr:row>1</xdr:row>
      <xdr:rowOff>200025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14300"/>
          <a:ext cx="4000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3</xdr:col>
      <xdr:colOff>590550</xdr:colOff>
      <xdr:row>2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19050"/>
          <a:ext cx="5772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5543550</xdr:colOff>
      <xdr:row>0</xdr:row>
      <xdr:rowOff>123825</xdr:rowOff>
    </xdr:from>
    <xdr:to>
      <xdr:col>1</xdr:col>
      <xdr:colOff>5876925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123825"/>
          <a:ext cx="3333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38100</xdr:rowOff>
    </xdr:from>
    <xdr:to>
      <xdr:col>1</xdr:col>
      <xdr:colOff>5467350</xdr:colOff>
      <xdr:row>2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38100"/>
          <a:ext cx="5467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114300</xdr:rowOff>
    </xdr:from>
    <xdr:to>
      <xdr:col>6</xdr:col>
      <xdr:colOff>381000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14300"/>
          <a:ext cx="3619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19050</xdr:rowOff>
    </xdr:from>
    <xdr:to>
      <xdr:col>5</xdr:col>
      <xdr:colOff>1466850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9050"/>
          <a:ext cx="5267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371475</xdr:colOff>
      <xdr:row>0</xdr:row>
      <xdr:rowOff>57150</xdr:rowOff>
    </xdr:from>
    <xdr:to>
      <xdr:col>9</xdr:col>
      <xdr:colOff>647700</xdr:colOff>
      <xdr:row>5</xdr:row>
      <xdr:rowOff>28575</xdr:rowOff>
    </xdr:to>
    <xdr:pic>
      <xdr:nvPicPr>
        <xdr:cNvPr id="3" name="Imagen 4" descr="image0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24750" y="57150"/>
          <a:ext cx="1800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57150</xdr:rowOff>
    </xdr:from>
    <xdr:to>
      <xdr:col>7</xdr:col>
      <xdr:colOff>47625</xdr:colOff>
      <xdr:row>4</xdr:row>
      <xdr:rowOff>123825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34100" y="57150"/>
          <a:ext cx="1066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85725</xdr:rowOff>
    </xdr:from>
    <xdr:to>
      <xdr:col>6</xdr:col>
      <xdr:colOff>390525</xdr:colOff>
      <xdr:row>1</xdr:row>
      <xdr:rowOff>190500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85725"/>
          <a:ext cx="3619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257175</xdr:colOff>
      <xdr:row>2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0"/>
          <a:ext cx="522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0</xdr:row>
      <xdr:rowOff>47625</xdr:rowOff>
    </xdr:from>
    <xdr:to>
      <xdr:col>6</xdr:col>
      <xdr:colOff>1533525</xdr:colOff>
      <xdr:row>3</xdr:row>
      <xdr:rowOff>123825</xdr:rowOff>
    </xdr:to>
    <xdr:pic>
      <xdr:nvPicPr>
        <xdr:cNvPr id="3" name="Imagen 3" descr="image0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91225" y="47625"/>
          <a:ext cx="1085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0</xdr:row>
      <xdr:rowOff>57150</xdr:rowOff>
    </xdr:from>
    <xdr:to>
      <xdr:col>10</xdr:col>
      <xdr:colOff>0</xdr:colOff>
      <xdr:row>3</xdr:row>
      <xdr:rowOff>200025</xdr:rowOff>
    </xdr:to>
    <xdr:pic>
      <xdr:nvPicPr>
        <xdr:cNvPr id="4" name="Imagen 4" descr="image0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24925" y="57150"/>
          <a:ext cx="1800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28575</xdr:rowOff>
    </xdr:from>
    <xdr:to>
      <xdr:col>4</xdr:col>
      <xdr:colOff>0</xdr:colOff>
      <xdr:row>25</xdr:row>
      <xdr:rowOff>114300</xdr:rowOff>
    </xdr:to>
    <xdr:graphicFrame>
      <xdr:nvGraphicFramePr>
        <xdr:cNvPr id="1" name="2 Gráfico"/>
        <xdr:cNvGraphicFramePr/>
      </xdr:nvGraphicFramePr>
      <xdr:xfrm>
        <a:off x="190500" y="2324100"/>
        <a:ext cx="41148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48</xdr:row>
      <xdr:rowOff>38100</xdr:rowOff>
    </xdr:from>
    <xdr:to>
      <xdr:col>4</xdr:col>
      <xdr:colOff>0</xdr:colOff>
      <xdr:row>63</xdr:row>
      <xdr:rowOff>152400</xdr:rowOff>
    </xdr:to>
    <xdr:graphicFrame>
      <xdr:nvGraphicFramePr>
        <xdr:cNvPr id="2" name="1 Gráfico"/>
        <xdr:cNvGraphicFramePr/>
      </xdr:nvGraphicFramePr>
      <xdr:xfrm>
        <a:off x="161925" y="8582025"/>
        <a:ext cx="41433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466725</xdr:colOff>
      <xdr:row>48</xdr:row>
      <xdr:rowOff>9525</xdr:rowOff>
    </xdr:from>
    <xdr:to>
      <xdr:col>7</xdr:col>
      <xdr:colOff>1362075</xdr:colOff>
      <xdr:row>63</xdr:row>
      <xdr:rowOff>152400</xdr:rowOff>
    </xdr:to>
    <xdr:graphicFrame>
      <xdr:nvGraphicFramePr>
        <xdr:cNvPr id="3" name="1 Gráfico"/>
        <xdr:cNvGraphicFramePr/>
      </xdr:nvGraphicFramePr>
      <xdr:xfrm>
        <a:off x="4772025" y="8553450"/>
        <a:ext cx="41243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10</xdr:row>
      <xdr:rowOff>28575</xdr:rowOff>
    </xdr:from>
    <xdr:to>
      <xdr:col>7</xdr:col>
      <xdr:colOff>1371600</xdr:colOff>
      <xdr:row>25</xdr:row>
      <xdr:rowOff>133350</xdr:rowOff>
    </xdr:to>
    <xdr:graphicFrame>
      <xdr:nvGraphicFramePr>
        <xdr:cNvPr id="4" name="2 Gráfico"/>
        <xdr:cNvGraphicFramePr/>
      </xdr:nvGraphicFramePr>
      <xdr:xfrm>
        <a:off x="4810125" y="2324100"/>
        <a:ext cx="40957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28</xdr:row>
      <xdr:rowOff>161925</xdr:rowOff>
    </xdr:from>
    <xdr:to>
      <xdr:col>4</xdr:col>
      <xdr:colOff>9525</xdr:colOff>
      <xdr:row>44</xdr:row>
      <xdr:rowOff>114300</xdr:rowOff>
    </xdr:to>
    <xdr:graphicFrame>
      <xdr:nvGraphicFramePr>
        <xdr:cNvPr id="5" name="1 Gráfico"/>
        <xdr:cNvGraphicFramePr/>
      </xdr:nvGraphicFramePr>
      <xdr:xfrm>
        <a:off x="171450" y="5419725"/>
        <a:ext cx="414337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28</xdr:row>
      <xdr:rowOff>161925</xdr:rowOff>
    </xdr:from>
    <xdr:to>
      <xdr:col>7</xdr:col>
      <xdr:colOff>1362075</xdr:colOff>
      <xdr:row>44</xdr:row>
      <xdr:rowOff>142875</xdr:rowOff>
    </xdr:to>
    <xdr:graphicFrame>
      <xdr:nvGraphicFramePr>
        <xdr:cNvPr id="6" name="1 Gráfico"/>
        <xdr:cNvGraphicFramePr/>
      </xdr:nvGraphicFramePr>
      <xdr:xfrm>
        <a:off x="4772025" y="5419725"/>
        <a:ext cx="412432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5</xdr:col>
      <xdr:colOff>1133475</xdr:colOff>
      <xdr:row>0</xdr:row>
      <xdr:rowOff>114300</xdr:rowOff>
    </xdr:from>
    <xdr:to>
      <xdr:col>6</xdr:col>
      <xdr:colOff>161925</xdr:colOff>
      <xdr:row>2</xdr:row>
      <xdr:rowOff>76200</xdr:rowOff>
    </xdr:to>
    <xdr:pic>
      <xdr:nvPicPr>
        <xdr:cNvPr id="7" name="Picture 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114300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5</xdr:col>
      <xdr:colOff>1057275</xdr:colOff>
      <xdr:row>2</xdr:row>
      <xdr:rowOff>104775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38100"/>
          <a:ext cx="5657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247650</xdr:colOff>
      <xdr:row>0</xdr:row>
      <xdr:rowOff>66675</xdr:rowOff>
    </xdr:from>
    <xdr:to>
      <xdr:col>8</xdr:col>
      <xdr:colOff>666750</xdr:colOff>
      <xdr:row>3</xdr:row>
      <xdr:rowOff>171450</xdr:rowOff>
    </xdr:to>
    <xdr:pic>
      <xdr:nvPicPr>
        <xdr:cNvPr id="9" name="Imagen 4" descr="image00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781925" y="66675"/>
          <a:ext cx="1800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0</xdr:row>
      <xdr:rowOff>66675</xdr:rowOff>
    </xdr:from>
    <xdr:to>
      <xdr:col>6</xdr:col>
      <xdr:colOff>1333500</xdr:colOff>
      <xdr:row>3</xdr:row>
      <xdr:rowOff>142875</xdr:rowOff>
    </xdr:to>
    <xdr:pic>
      <xdr:nvPicPr>
        <xdr:cNvPr id="10" name="Imagen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00800" y="66675"/>
          <a:ext cx="1085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2085975</xdr:colOff>
      <xdr:row>21</xdr:row>
      <xdr:rowOff>85725</xdr:rowOff>
    </xdr:from>
    <xdr:to>
      <xdr:col>27</xdr:col>
      <xdr:colOff>390525</xdr:colOff>
      <xdr:row>48</xdr:row>
      <xdr:rowOff>66675</xdr:rowOff>
    </xdr:to>
    <xdr:graphicFrame>
      <xdr:nvGraphicFramePr>
        <xdr:cNvPr id="1" name="7 Gráfico"/>
        <xdr:cNvGraphicFramePr/>
      </xdr:nvGraphicFramePr>
      <xdr:xfrm>
        <a:off x="2371725" y="4086225"/>
        <a:ext cx="115347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17</xdr:col>
      <xdr:colOff>552450</xdr:colOff>
      <xdr:row>0</xdr:row>
      <xdr:rowOff>95250</xdr:rowOff>
    </xdr:from>
    <xdr:to>
      <xdr:col>18</xdr:col>
      <xdr:colOff>123825</xdr:colOff>
      <xdr:row>2</xdr:row>
      <xdr:rowOff>76200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95250"/>
          <a:ext cx="3905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17</xdr:col>
      <xdr:colOff>485775</xdr:colOff>
      <xdr:row>2</xdr:row>
      <xdr:rowOff>95250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28575"/>
          <a:ext cx="5867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114300</xdr:rowOff>
    </xdr:from>
    <xdr:to>
      <xdr:col>4</xdr:col>
      <xdr:colOff>95250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14300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923925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1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0</xdr:row>
      <xdr:rowOff>133350</xdr:rowOff>
    </xdr:from>
    <xdr:to>
      <xdr:col>3</xdr:col>
      <xdr:colOff>1057275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33350"/>
          <a:ext cx="3810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609600</xdr:colOff>
      <xdr:row>3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38100"/>
          <a:ext cx="5648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104775</xdr:rowOff>
    </xdr:from>
    <xdr:to>
      <xdr:col>2</xdr:col>
      <xdr:colOff>1095375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2</xdr:col>
      <xdr:colOff>638175</xdr:colOff>
      <xdr:row>2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28575"/>
          <a:ext cx="5524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114300</xdr:rowOff>
    </xdr:from>
    <xdr:to>
      <xdr:col>3</xdr:col>
      <xdr:colOff>942975</xdr:colOff>
      <xdr:row>2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14300"/>
          <a:ext cx="3905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476250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6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contenidos/deuda_publ/cuadros/set2012/Jpisconte/Mis%20documentos/FLUJOS-ESTADISTICOS/2000/3%20FLUJO%20AL%2030.09.2000/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Documents%20and%20Settings\wapaza\Escritorio\DSG_HIST_ADEUDADO_AN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_Walter%20Apaza\CAS\Saldos%20adeudados\2011\3.%20Marzo\Cuadros%20boletin%20deuda%2031.12.201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mef.gob.pe/DOCUME~1/cmaguina/CONFIG~1/Temp/_Consultor/Consultoria%20DNEP%20Walter/Informes%20Pagos/2009/Informe%2011/Trimestre%20III/BASE%20DEUDA%20SIN%20GARANTIA%2009-2009%20SIN%20C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Reporte_Deuda_Empresas_SG_30%2009%202021_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ortada"/>
      <sheetName val="Resumen Gráficos"/>
      <sheetName val="Resumen"/>
      <sheetName val="DEP-C1"/>
      <sheetName val="DEP-C2"/>
      <sheetName val="DEP-C3"/>
      <sheetName val="DEP-C4"/>
      <sheetName val="DEP-C5"/>
      <sheetName val="DEP-C6"/>
      <sheetName val="DEP-C7"/>
      <sheetName val="DEP-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2017-1%20FLUJO%20DE%20DEUDA%20AL%2031%2001%202017/Reporte_Deuda_Empesas_SG_31012017.xls#'DEP-C1'!B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3"/>
  <sheetViews>
    <sheetView showGridLines="0" tabSelected="1" zoomScale="80" zoomScaleNormal="80" zoomScalePageLayoutView="0" workbookViewId="0" topLeftCell="A1">
      <selection activeCell="D10" sqref="D10"/>
    </sheetView>
  </sheetViews>
  <sheetFormatPr defaultColWidth="11.421875" defaultRowHeight="12.75"/>
  <cols>
    <col min="1" max="1" width="4.28125" style="6" customWidth="1"/>
    <col min="2" max="2" width="11.421875" style="6" customWidth="1"/>
    <col min="3" max="3" width="3.140625" style="6" customWidth="1"/>
    <col min="4" max="4" width="29.57421875" style="6" customWidth="1"/>
    <col min="5" max="5" width="19.7109375" style="6" customWidth="1"/>
    <col min="6" max="6" width="15.7109375" style="6" customWidth="1"/>
    <col min="7" max="7" width="12.8515625" style="6" customWidth="1"/>
    <col min="8" max="16384" width="11.421875" style="6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2:4" s="4" customFormat="1" ht="11.25" customHeight="1">
      <c r="B4" s="130"/>
      <c r="C4" s="130"/>
      <c r="D4" s="222"/>
    </row>
    <row r="5" spans="2:4" s="4" customFormat="1" ht="12.75" customHeight="1">
      <c r="B5" s="130"/>
      <c r="C5" s="130"/>
      <c r="D5" s="130"/>
    </row>
    <row r="6" spans="2:7" s="4" customFormat="1" ht="24.75" customHeight="1">
      <c r="B6" s="525" t="str">
        <f>+Portada!$B$6</f>
        <v>DEUDA DE LAS EMPRESAS PÚBLICAS</v>
      </c>
      <c r="C6" s="525"/>
      <c r="D6" s="525"/>
      <c r="E6" s="525"/>
      <c r="F6" s="525"/>
      <c r="G6" s="525"/>
    </row>
    <row r="7" spans="2:7" s="4" customFormat="1" ht="24.75" customHeight="1">
      <c r="B7" s="526" t="s">
        <v>258</v>
      </c>
      <c r="C7" s="526"/>
      <c r="D7" s="526"/>
      <c r="E7" s="526"/>
      <c r="F7" s="526"/>
      <c r="G7" s="526"/>
    </row>
    <row r="8" spans="2:5" s="4" customFormat="1" ht="15.75" customHeight="1">
      <c r="B8" s="249"/>
      <c r="C8" s="249"/>
      <c r="D8" s="504"/>
      <c r="E8" s="130"/>
    </row>
    <row r="9" spans="2:5" ht="19.5" customHeight="1">
      <c r="B9" s="86"/>
      <c r="C9" s="86"/>
      <c r="D9" s="406" t="s">
        <v>67</v>
      </c>
      <c r="E9" s="86"/>
    </row>
    <row r="10" spans="2:5" s="7" customFormat="1" ht="19.5" customHeight="1">
      <c r="B10" s="183"/>
      <c r="C10" s="183"/>
      <c r="D10" s="406" t="s">
        <v>174</v>
      </c>
      <c r="E10" s="71"/>
    </row>
    <row r="11" spans="2:5" s="7" customFormat="1" ht="19.5" customHeight="1">
      <c r="B11" s="184"/>
      <c r="C11" s="183"/>
      <c r="D11" s="406" t="s">
        <v>175</v>
      </c>
      <c r="E11" s="71"/>
    </row>
    <row r="12" spans="2:5" s="7" customFormat="1" ht="9.75" customHeight="1">
      <c r="B12" s="184"/>
      <c r="C12" s="183"/>
      <c r="D12" s="317"/>
      <c r="E12" s="71"/>
    </row>
    <row r="13" spans="2:8" s="7" customFormat="1" ht="19.5" customHeight="1">
      <c r="B13" s="183" t="s">
        <v>11</v>
      </c>
      <c r="C13" s="183" t="s">
        <v>8</v>
      </c>
      <c r="D13" s="524" t="s">
        <v>216</v>
      </c>
      <c r="E13" s="524"/>
      <c r="F13" s="524"/>
      <c r="G13" s="524"/>
      <c r="H13" s="524"/>
    </row>
    <row r="14" spans="2:6" s="7" customFormat="1" ht="19.5" customHeight="1">
      <c r="B14" s="183" t="s">
        <v>12</v>
      </c>
      <c r="C14" s="183" t="s">
        <v>8</v>
      </c>
      <c r="D14" s="524" t="s">
        <v>153</v>
      </c>
      <c r="E14" s="524"/>
      <c r="F14" s="524"/>
    </row>
    <row r="15" spans="2:6" s="7" customFormat="1" ht="19.5" customHeight="1">
      <c r="B15" s="183" t="s">
        <v>13</v>
      </c>
      <c r="C15" s="183" t="s">
        <v>8</v>
      </c>
      <c r="D15" s="527" t="s">
        <v>37</v>
      </c>
      <c r="E15" s="527"/>
      <c r="F15" s="527"/>
    </row>
    <row r="16" spans="2:6" s="7" customFormat="1" ht="19.5" customHeight="1">
      <c r="B16" s="183" t="s">
        <v>14</v>
      </c>
      <c r="C16" s="183" t="s">
        <v>8</v>
      </c>
      <c r="D16" s="527" t="s">
        <v>32</v>
      </c>
      <c r="E16" s="527"/>
      <c r="F16" s="527"/>
    </row>
    <row r="17" spans="2:6" s="7" customFormat="1" ht="19.5" customHeight="1">
      <c r="B17" s="183" t="s">
        <v>91</v>
      </c>
      <c r="C17" s="183" t="s">
        <v>8</v>
      </c>
      <c r="D17" s="527" t="s">
        <v>1</v>
      </c>
      <c r="E17" s="527"/>
      <c r="F17" s="527"/>
    </row>
    <row r="18" spans="2:6" s="7" customFormat="1" ht="19.5" customHeight="1">
      <c r="B18" s="183" t="s">
        <v>60</v>
      </c>
      <c r="C18" s="183" t="s">
        <v>8</v>
      </c>
      <c r="D18" s="527" t="s">
        <v>58</v>
      </c>
      <c r="E18" s="527"/>
      <c r="F18" s="527"/>
    </row>
    <row r="19" spans="2:6" s="7" customFormat="1" ht="19.5" customHeight="1">
      <c r="B19" s="183" t="s">
        <v>15</v>
      </c>
      <c r="C19" s="183" t="s">
        <v>8</v>
      </c>
      <c r="D19" s="527" t="s">
        <v>105</v>
      </c>
      <c r="E19" s="527"/>
      <c r="F19" s="527"/>
    </row>
    <row r="20" spans="2:6" s="7" customFormat="1" ht="19.5" customHeight="1">
      <c r="B20" s="183" t="s">
        <v>16</v>
      </c>
      <c r="C20" s="183" t="s">
        <v>8</v>
      </c>
      <c r="D20" s="527" t="s">
        <v>59</v>
      </c>
      <c r="E20" s="527"/>
      <c r="F20" s="527"/>
    </row>
    <row r="21" spans="2:5" ht="15">
      <c r="B21" s="86"/>
      <c r="C21" s="86"/>
      <c r="D21" s="185"/>
      <c r="E21" s="86"/>
    </row>
    <row r="22" spans="2:5" ht="12.75">
      <c r="B22" s="86"/>
      <c r="C22" s="86"/>
      <c r="D22" s="186"/>
      <c r="E22" s="86"/>
    </row>
    <row r="23" spans="2:5" ht="12.75">
      <c r="B23" s="86"/>
      <c r="C23" s="86"/>
      <c r="D23" s="186"/>
      <c r="E23" s="86"/>
    </row>
  </sheetData>
  <sheetProtection/>
  <mergeCells count="10">
    <mergeCell ref="D13:H13"/>
    <mergeCell ref="B6:G6"/>
    <mergeCell ref="B7:G7"/>
    <mergeCell ref="D20:F20"/>
    <mergeCell ref="D19:F19"/>
    <mergeCell ref="D18:F18"/>
    <mergeCell ref="D17:F17"/>
    <mergeCell ref="D16:F16"/>
    <mergeCell ref="D15:F15"/>
    <mergeCell ref="D14:F14"/>
  </mergeCells>
  <hyperlinks>
    <hyperlink ref="D10" location="Reporte_Deuda_Empresas_SG_30092021.xls#Resumen!B5" display="CUADROS RESUMEN"/>
    <hyperlink ref="D11" location="Reporte_Deuda_Empresas_SG_30092021.xls#'Resumen Gráficos'!B5" display="RESUMEN GRÁFICOS"/>
    <hyperlink ref="D14" location="'Tipo de Deuda'!A1" display="POR TIPO DE DEUDA"/>
    <hyperlink ref="D15" location="Moneda!A1" display="POR TIPO DE MONEDA"/>
    <hyperlink ref="D16" location="Acreedor!A1" display="POR TIPO DE EMPRESA Y ACREEDOR"/>
    <hyperlink ref="D17" location="GrupoDeudor!A1" display="POR GRUPO EMPRESARIAL DEL DEUDOR"/>
    <hyperlink ref="D18" location="Deudor!A1" display="POR GRUPO EMPRESARIAL DEL DEUDOR"/>
    <hyperlink ref="D20" location="'Tipo Concertación'!A1" display="POR TIPO DE CONCERTACIÓN"/>
    <hyperlink ref="D13" location="Evolucion!A1" display="EVOLUCIÓN DE LA DEUDA DE LAS EMPRESAS PÚBLICAS, 2009-2012"/>
    <hyperlink ref="D9" location="Reporte_Deuda_Empresas_SG_30092021.xls#Portada!B6" display="PORTADA"/>
    <hyperlink ref="D19" location="'Grupo Acreedor'!A1" display="POR GRUPO DEL ACREEDOR"/>
    <hyperlink ref="D14:F14" location="Reporte_Deuda_Empresas_SG_30092021.xls#'DEP-C2'!B5" display="POR TIPO DE DEUDA Y TIPO DE EMPRESA"/>
    <hyperlink ref="D16:F16" location="'DEP-C4'!B5" display="POR TIPO DE EMPRESA Y ACREEDOR"/>
    <hyperlink ref="D15:F15" location="Reporte_Deuda_Empresas_SG_30092021.xls#'DEP-C3'!B5" display="POR TIPO DE MONEDA"/>
    <hyperlink ref="D17:F17" location="Reporte_Deuda_Empresas_SG_30092021.xls#'DEP-C5'!B5" display="POR GRUPO EMPRESARIAL DEL DEUDOR"/>
    <hyperlink ref="D18:F18" location="Reporte_Deuda_Empresas_SG_30092021.xls#'DEP-C6'!B5" display="POR GRUPO EMPRESARIAL Y ENTIDAD DEUDORA"/>
    <hyperlink ref="D19:F19" location="Reporte_Deuda_Empresas_SG_30092021.xls#'DEP-C7'!B5" display="POR TIPO DE EMPRESA Y GRUPO DEL ACREEDOR "/>
    <hyperlink ref="D13:F13" r:id="rId1" display="EVOLUCIÓN DE LA DEUDA DE LAS EMPRESAS PÚBLICAS"/>
    <hyperlink ref="D13:H13" location="Reporte_Deuda_Empresas_SG_30092021.xls#'DEP-C1'!B5" display="EVOLUCIÓN DE LA DEUDA DE LAS EMPRESAS PÚBLICAS - POR TIPO DE DEUDA"/>
    <hyperlink ref="D20:F20" location="Reporte_Deuda_Empresas_SG_30092021.xls#'DEP-C8'!B5" display="POR TIPO DE CONCERTACIÓN Y TIPO DE EMPRESA"/>
  </hyperlink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86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8515625" style="87" customWidth="1"/>
    <col min="2" max="2" width="106.8515625" style="87" bestFit="1" customWidth="1"/>
    <col min="3" max="3" width="18.57421875" style="87" customWidth="1"/>
    <col min="4" max="5" width="20.7109375" style="87" customWidth="1"/>
    <col min="6" max="6" width="11.421875" style="86" customWidth="1"/>
    <col min="7" max="16384" width="11.421875" style="87" customWidth="1"/>
  </cols>
  <sheetData>
    <row r="1" spans="2:3" ht="12.75">
      <c r="B1" s="103"/>
      <c r="C1" s="103"/>
    </row>
    <row r="2" spans="2:3" ht="12.75">
      <c r="B2" s="103"/>
      <c r="C2" s="103"/>
    </row>
    <row r="3" spans="2:3" ht="12.75">
      <c r="B3" s="103"/>
      <c r="C3" s="103"/>
    </row>
    <row r="4" spans="2:3" ht="24.75" customHeight="1">
      <c r="B4" s="103"/>
      <c r="C4" s="103"/>
    </row>
    <row r="5" spans="2:5" ht="18">
      <c r="B5" s="129" t="s">
        <v>60</v>
      </c>
      <c r="C5" s="129"/>
      <c r="D5" s="129"/>
      <c r="E5" s="129"/>
    </row>
    <row r="6" spans="2:6" s="89" customFormat="1" ht="18.75">
      <c r="B6" s="319" t="s">
        <v>136</v>
      </c>
      <c r="C6" s="319"/>
      <c r="D6" s="319"/>
      <c r="E6" s="319"/>
      <c r="F6" s="88"/>
    </row>
    <row r="7" spans="2:6" s="89" customFormat="1" ht="18.75">
      <c r="B7" s="319" t="s">
        <v>135</v>
      </c>
      <c r="C7" s="319"/>
      <c r="D7" s="319"/>
      <c r="E7" s="264"/>
      <c r="F7" s="88"/>
    </row>
    <row r="8" spans="2:6" s="89" customFormat="1" ht="18.75">
      <c r="B8" s="343" t="s">
        <v>58</v>
      </c>
      <c r="C8" s="363"/>
      <c r="D8" s="363"/>
      <c r="E8" s="363"/>
      <c r="F8" s="88"/>
    </row>
    <row r="9" spans="2:6" s="89" customFormat="1" ht="18.75">
      <c r="B9" s="133" t="str">
        <f>+'DEP-C2'!B9</f>
        <v>Al 30 de septiembre de 2021</v>
      </c>
      <c r="C9" s="364"/>
      <c r="D9" s="269"/>
      <c r="E9" s="269"/>
      <c r="F9" s="318">
        <f>+Portada!H39</f>
        <v>4.136</v>
      </c>
    </row>
    <row r="10" spans="2:5" ht="9.75" customHeight="1">
      <c r="B10" s="601"/>
      <c r="C10" s="601"/>
      <c r="D10" s="601"/>
      <c r="E10" s="601"/>
    </row>
    <row r="11" spans="2:5" ht="18" customHeight="1">
      <c r="B11" s="597" t="s">
        <v>96</v>
      </c>
      <c r="C11" s="597" t="s">
        <v>26</v>
      </c>
      <c r="D11" s="612" t="s">
        <v>87</v>
      </c>
      <c r="E11" s="610" t="s">
        <v>164</v>
      </c>
    </row>
    <row r="12" spans="2:6" s="81" customFormat="1" ht="18" customHeight="1">
      <c r="B12" s="598"/>
      <c r="C12" s="598"/>
      <c r="D12" s="600"/>
      <c r="E12" s="611"/>
      <c r="F12" s="90"/>
    </row>
    <row r="13" spans="2:6" s="81" customFormat="1" ht="9.75" customHeight="1">
      <c r="B13" s="110"/>
      <c r="C13" s="267"/>
      <c r="D13" s="94"/>
      <c r="E13" s="270"/>
      <c r="F13" s="90"/>
    </row>
    <row r="14" spans="2:6" s="65" customFormat="1" ht="16.5" customHeight="1">
      <c r="B14" s="369" t="s">
        <v>217</v>
      </c>
      <c r="C14" s="370"/>
      <c r="D14" s="474">
        <f>SUM(D15:D27)</f>
        <v>4307272.869620002</v>
      </c>
      <c r="E14" s="381">
        <f>SUM(E15:E27)</f>
        <v>17814880.588748325</v>
      </c>
      <c r="F14" s="71"/>
    </row>
    <row r="15" spans="2:6" s="65" customFormat="1" ht="16.5" customHeight="1">
      <c r="B15" s="93" t="s">
        <v>211</v>
      </c>
      <c r="C15" s="83" t="s">
        <v>92</v>
      </c>
      <c r="D15" s="475">
        <v>2212623.9124800013</v>
      </c>
      <c r="E15" s="382">
        <f aca="true" t="shared" si="0" ref="E15:E27">ROUND(D15*$F$9,8)</f>
        <v>9151412.50201729</v>
      </c>
      <c r="F15" s="71"/>
    </row>
    <row r="16" spans="2:6" s="65" customFormat="1" ht="16.5" customHeight="1">
      <c r="B16" s="93" t="s">
        <v>170</v>
      </c>
      <c r="C16" s="83" t="s">
        <v>92</v>
      </c>
      <c r="D16" s="475">
        <v>1553739.5229199997</v>
      </c>
      <c r="E16" s="382">
        <f t="shared" si="0"/>
        <v>6426266.66679712</v>
      </c>
      <c r="F16" s="71"/>
    </row>
    <row r="17" spans="2:6" s="65" customFormat="1" ht="16.5" customHeight="1">
      <c r="B17" s="93" t="s">
        <v>209</v>
      </c>
      <c r="C17" s="83" t="s">
        <v>93</v>
      </c>
      <c r="D17" s="475">
        <v>459508.96422</v>
      </c>
      <c r="E17" s="382">
        <f t="shared" si="0"/>
        <v>1900529.07601392</v>
      </c>
      <c r="F17" s="71"/>
    </row>
    <row r="18" spans="2:6" s="65" customFormat="1" ht="16.5" customHeight="1">
      <c r="B18" s="93" t="s">
        <v>124</v>
      </c>
      <c r="C18" s="83" t="s">
        <v>92</v>
      </c>
      <c r="D18" s="475">
        <v>17408.1238</v>
      </c>
      <c r="E18" s="382">
        <f t="shared" si="0"/>
        <v>72000.0000368</v>
      </c>
      <c r="F18" s="71"/>
    </row>
    <row r="19" spans="2:6" s="65" customFormat="1" ht="16.5" customHeight="1">
      <c r="B19" s="93" t="s">
        <v>169</v>
      </c>
      <c r="C19" s="83" t="s">
        <v>93</v>
      </c>
      <c r="D19" s="475">
        <v>17068.38848</v>
      </c>
      <c r="E19" s="382">
        <f t="shared" si="0"/>
        <v>70594.85475328</v>
      </c>
      <c r="F19" s="71"/>
    </row>
    <row r="20" spans="2:6" s="65" customFormat="1" ht="16.5" customHeight="1">
      <c r="B20" s="93" t="s">
        <v>195</v>
      </c>
      <c r="C20" s="83" t="s">
        <v>93</v>
      </c>
      <c r="D20" s="475">
        <v>15592.35517</v>
      </c>
      <c r="E20" s="382">
        <f t="shared" si="0"/>
        <v>64489.98098312</v>
      </c>
      <c r="F20" s="71"/>
    </row>
    <row r="21" spans="2:6" s="65" customFormat="1" ht="16.5" customHeight="1">
      <c r="B21" s="93" t="s">
        <v>168</v>
      </c>
      <c r="C21" s="83" t="s">
        <v>93</v>
      </c>
      <c r="D21" s="475">
        <v>12647.86082</v>
      </c>
      <c r="E21" s="382">
        <f t="shared" si="0"/>
        <v>52311.55235152</v>
      </c>
      <c r="F21" s="71"/>
    </row>
    <row r="22" spans="2:6" s="65" customFormat="1" ht="16.5" customHeight="1">
      <c r="B22" s="93" t="s">
        <v>194</v>
      </c>
      <c r="C22" s="83" t="s">
        <v>93</v>
      </c>
      <c r="D22" s="475">
        <v>10849.08296</v>
      </c>
      <c r="E22" s="382">
        <f t="shared" si="0"/>
        <v>44871.80712256</v>
      </c>
      <c r="F22" s="71"/>
    </row>
    <row r="23" spans="2:6" s="65" customFormat="1" ht="16.5" customHeight="1">
      <c r="B23" s="93" t="s">
        <v>193</v>
      </c>
      <c r="C23" s="83" t="s">
        <v>93</v>
      </c>
      <c r="D23" s="475">
        <v>4138.0871400000005</v>
      </c>
      <c r="E23" s="382">
        <f t="shared" si="0"/>
        <v>17115.12841104</v>
      </c>
      <c r="F23" s="71"/>
    </row>
    <row r="24" spans="2:6" s="65" customFormat="1" ht="16.5" customHeight="1">
      <c r="B24" s="66" t="s">
        <v>158</v>
      </c>
      <c r="C24" s="83" t="s">
        <v>93</v>
      </c>
      <c r="D24" s="475">
        <v>1669.11869</v>
      </c>
      <c r="E24" s="382">
        <f t="shared" si="0"/>
        <v>6903.47490184</v>
      </c>
      <c r="F24" s="71"/>
    </row>
    <row r="25" spans="2:6" s="65" customFormat="1" ht="16.5" customHeight="1">
      <c r="B25" s="66" t="s">
        <v>196</v>
      </c>
      <c r="C25" s="83" t="s">
        <v>93</v>
      </c>
      <c r="D25" s="475">
        <v>1179.0819199999999</v>
      </c>
      <c r="E25" s="382">
        <f t="shared" si="0"/>
        <v>4876.68282112</v>
      </c>
      <c r="F25" s="71"/>
    </row>
    <row r="26" spans="2:6" s="65" customFormat="1" ht="16.5" customHeight="1">
      <c r="B26" s="93" t="s">
        <v>263</v>
      </c>
      <c r="C26" s="83" t="s">
        <v>93</v>
      </c>
      <c r="D26" s="475">
        <v>483.55899</v>
      </c>
      <c r="E26" s="382">
        <f>ROUND(D26*$F$9,8)</f>
        <v>1999.99998264</v>
      </c>
      <c r="F26" s="71"/>
    </row>
    <row r="27" spans="2:6" s="65" customFormat="1" ht="16.5" customHeight="1">
      <c r="B27" s="93" t="s">
        <v>238</v>
      </c>
      <c r="C27" s="83" t="s">
        <v>93</v>
      </c>
      <c r="D27" s="475">
        <v>364.81203000000005</v>
      </c>
      <c r="E27" s="382">
        <f t="shared" si="0"/>
        <v>1508.86255608</v>
      </c>
      <c r="F27" s="71"/>
    </row>
    <row r="28" spans="2:6" s="65" customFormat="1" ht="12" customHeight="1">
      <c r="B28" s="93"/>
      <c r="C28" s="83"/>
      <c r="D28" s="475"/>
      <c r="E28" s="382"/>
      <c r="F28" s="71"/>
    </row>
    <row r="29" spans="2:7" s="65" customFormat="1" ht="16.5" customHeight="1">
      <c r="B29" s="369" t="s">
        <v>115</v>
      </c>
      <c r="C29" s="370"/>
      <c r="D29" s="474">
        <f>SUM(D30:D43)</f>
        <v>59413.837999999996</v>
      </c>
      <c r="E29" s="381">
        <f>SUM(E30:E43)</f>
        <v>245735.633968</v>
      </c>
      <c r="F29" s="91"/>
      <c r="G29" s="91"/>
    </row>
    <row r="30" spans="2:9" s="92" customFormat="1" ht="16.5" customHeight="1">
      <c r="B30" s="93" t="s">
        <v>199</v>
      </c>
      <c r="C30" s="83" t="s">
        <v>93</v>
      </c>
      <c r="D30" s="475">
        <v>31368.0987</v>
      </c>
      <c r="E30" s="382">
        <f aca="true" t="shared" si="1" ref="E30:E43">ROUND(D30*$F$9,8)</f>
        <v>129738.4562232</v>
      </c>
      <c r="F30" s="91"/>
      <c r="G30" s="91"/>
      <c r="H30" s="65"/>
      <c r="I30" s="65"/>
    </row>
    <row r="31" spans="2:9" s="92" customFormat="1" ht="16.5" customHeight="1">
      <c r="B31" s="93" t="s">
        <v>208</v>
      </c>
      <c r="C31" s="83" t="s">
        <v>93</v>
      </c>
      <c r="D31" s="475">
        <v>4668.31487</v>
      </c>
      <c r="E31" s="382">
        <f t="shared" si="1"/>
        <v>19308.15030232</v>
      </c>
      <c r="F31" s="91"/>
      <c r="G31" s="91"/>
      <c r="H31" s="65"/>
      <c r="I31" s="65"/>
    </row>
    <row r="32" spans="2:9" s="92" customFormat="1" ht="16.5" customHeight="1">
      <c r="B32" s="93" t="s">
        <v>197</v>
      </c>
      <c r="C32" s="83" t="s">
        <v>93</v>
      </c>
      <c r="D32" s="475">
        <v>4311.73971</v>
      </c>
      <c r="E32" s="382">
        <f t="shared" si="1"/>
        <v>17833.35544056</v>
      </c>
      <c r="F32" s="91"/>
      <c r="G32" s="91"/>
      <c r="H32" s="65"/>
      <c r="I32" s="65"/>
    </row>
    <row r="33" spans="2:9" s="92" customFormat="1" ht="16.5" customHeight="1">
      <c r="B33" s="66" t="s">
        <v>206</v>
      </c>
      <c r="C33" s="83" t="s">
        <v>93</v>
      </c>
      <c r="D33" s="475">
        <v>3999.07156</v>
      </c>
      <c r="E33" s="382">
        <f t="shared" si="1"/>
        <v>16540.15997216</v>
      </c>
      <c r="F33" s="91"/>
      <c r="G33" s="91"/>
      <c r="H33" s="65"/>
      <c r="I33" s="65"/>
    </row>
    <row r="34" spans="2:9" s="92" customFormat="1" ht="16.5" customHeight="1">
      <c r="B34" s="66" t="s">
        <v>69</v>
      </c>
      <c r="C34" s="83" t="s">
        <v>93</v>
      </c>
      <c r="D34" s="475">
        <v>3613.9280200000003</v>
      </c>
      <c r="E34" s="382">
        <f t="shared" si="1"/>
        <v>14947.20629072</v>
      </c>
      <c r="F34" s="91"/>
      <c r="G34" s="91"/>
      <c r="H34" s="65"/>
      <c r="I34" s="65"/>
    </row>
    <row r="35" spans="2:9" s="92" customFormat="1" ht="16.5" customHeight="1">
      <c r="B35" s="93" t="s">
        <v>198</v>
      </c>
      <c r="C35" s="83" t="s">
        <v>93</v>
      </c>
      <c r="D35" s="475">
        <v>3366.42967</v>
      </c>
      <c r="E35" s="382">
        <f t="shared" si="1"/>
        <v>13923.55311512</v>
      </c>
      <c r="F35" s="91"/>
      <c r="G35" s="91"/>
      <c r="H35" s="65"/>
      <c r="I35" s="65"/>
    </row>
    <row r="36" spans="2:9" s="92" customFormat="1" ht="16.5" customHeight="1">
      <c r="B36" s="66" t="s">
        <v>44</v>
      </c>
      <c r="C36" s="83" t="s">
        <v>93</v>
      </c>
      <c r="D36" s="475">
        <v>2371.92469</v>
      </c>
      <c r="E36" s="382">
        <f t="shared" si="1"/>
        <v>9810.28051784</v>
      </c>
      <c r="F36" s="91"/>
      <c r="G36" s="91"/>
      <c r="H36" s="65"/>
      <c r="I36" s="65"/>
    </row>
    <row r="37" spans="2:9" s="92" customFormat="1" ht="16.5" customHeight="1">
      <c r="B37" s="66" t="s">
        <v>49</v>
      </c>
      <c r="C37" s="83" t="s">
        <v>93</v>
      </c>
      <c r="D37" s="475">
        <v>1816.2758000000001</v>
      </c>
      <c r="E37" s="382">
        <f t="shared" si="1"/>
        <v>7512.1167088</v>
      </c>
      <c r="F37" s="91"/>
      <c r="G37" s="91"/>
      <c r="H37" s="65"/>
      <c r="I37" s="65"/>
    </row>
    <row r="38" spans="2:9" s="92" customFormat="1" ht="16.5" customHeight="1">
      <c r="B38" s="66" t="s">
        <v>51</v>
      </c>
      <c r="C38" s="83" t="s">
        <v>93</v>
      </c>
      <c r="D38" s="475">
        <v>1444.04542</v>
      </c>
      <c r="E38" s="382">
        <f t="shared" si="1"/>
        <v>5972.57185712</v>
      </c>
      <c r="F38" s="91"/>
      <c r="G38" s="91"/>
      <c r="H38" s="65"/>
      <c r="I38" s="65"/>
    </row>
    <row r="39" spans="2:9" s="92" customFormat="1" ht="16.5" customHeight="1">
      <c r="B39" s="66" t="s">
        <v>42</v>
      </c>
      <c r="C39" s="83" t="s">
        <v>93</v>
      </c>
      <c r="D39" s="475">
        <v>1047.76591</v>
      </c>
      <c r="E39" s="382">
        <f t="shared" si="1"/>
        <v>4333.55980376</v>
      </c>
      <c r="F39" s="91"/>
      <c r="G39" s="91"/>
      <c r="H39" s="65"/>
      <c r="I39" s="65"/>
    </row>
    <row r="40" spans="2:9" s="92" customFormat="1" ht="16.5" customHeight="1">
      <c r="B40" s="66" t="s">
        <v>207</v>
      </c>
      <c r="C40" s="83" t="s">
        <v>93</v>
      </c>
      <c r="D40" s="475">
        <v>542.85335</v>
      </c>
      <c r="E40" s="382">
        <f>ROUND(D40*$F$9,8)</f>
        <v>2245.2414556</v>
      </c>
      <c r="F40" s="91"/>
      <c r="G40" s="91"/>
      <c r="H40" s="65"/>
      <c r="I40" s="65"/>
    </row>
    <row r="41" spans="2:9" s="92" customFormat="1" ht="16.5" customHeight="1">
      <c r="B41" s="66" t="s">
        <v>233</v>
      </c>
      <c r="C41" s="83" t="s">
        <v>93</v>
      </c>
      <c r="D41" s="475">
        <v>400.59503</v>
      </c>
      <c r="E41" s="382">
        <f t="shared" si="1"/>
        <v>1656.86104408</v>
      </c>
      <c r="F41" s="91"/>
      <c r="G41" s="91"/>
      <c r="H41" s="65"/>
      <c r="I41" s="65"/>
    </row>
    <row r="42" spans="2:9" s="92" customFormat="1" ht="16.5" customHeight="1">
      <c r="B42" s="66" t="s">
        <v>229</v>
      </c>
      <c r="C42" s="83" t="s">
        <v>93</v>
      </c>
      <c r="D42" s="475">
        <v>444.67282</v>
      </c>
      <c r="E42" s="382">
        <f t="shared" si="1"/>
        <v>1839.16678352</v>
      </c>
      <c r="F42" s="91"/>
      <c r="G42" s="91"/>
      <c r="H42" s="65"/>
      <c r="I42" s="65"/>
    </row>
    <row r="43" spans="2:9" s="92" customFormat="1" ht="16.5" customHeight="1">
      <c r="B43" s="66" t="s">
        <v>43</v>
      </c>
      <c r="C43" s="83" t="s">
        <v>93</v>
      </c>
      <c r="D43" s="475">
        <v>18.12245</v>
      </c>
      <c r="E43" s="382">
        <f t="shared" si="1"/>
        <v>74.9544532</v>
      </c>
      <c r="F43" s="91"/>
      <c r="G43" s="91"/>
      <c r="H43" s="65"/>
      <c r="I43" s="65"/>
    </row>
    <row r="44" spans="2:7" s="65" customFormat="1" ht="12" customHeight="1">
      <c r="B44" s="93"/>
      <c r="C44" s="83"/>
      <c r="D44" s="475"/>
      <c r="E44" s="382"/>
      <c r="F44" s="91"/>
      <c r="G44" s="91"/>
    </row>
    <row r="45" spans="2:9" s="92" customFormat="1" ht="16.5" customHeight="1">
      <c r="B45" s="369" t="s">
        <v>86</v>
      </c>
      <c r="C45" s="370"/>
      <c r="D45" s="474">
        <f>+D46</f>
        <v>4290915.87632</v>
      </c>
      <c r="E45" s="477">
        <f>+E46</f>
        <v>17747228.0644595</v>
      </c>
      <c r="F45" s="91"/>
      <c r="G45" s="91"/>
      <c r="H45" s="65"/>
      <c r="I45" s="65"/>
    </row>
    <row r="46" spans="2:9" s="92" customFormat="1" ht="16.5" customHeight="1">
      <c r="B46" s="93" t="s">
        <v>201</v>
      </c>
      <c r="C46" s="83" t="s">
        <v>93</v>
      </c>
      <c r="D46" s="475">
        <v>4290915.87632</v>
      </c>
      <c r="E46" s="382">
        <f>ROUND(D46*$F$9,8)</f>
        <v>17747228.0644595</v>
      </c>
      <c r="F46" s="91"/>
      <c r="G46" s="91"/>
      <c r="H46" s="65"/>
      <c r="I46" s="65"/>
    </row>
    <row r="47" spans="2:7" s="65" customFormat="1" ht="9.75" customHeight="1">
      <c r="B47" s="84"/>
      <c r="C47" s="85"/>
      <c r="D47" s="476"/>
      <c r="E47" s="473"/>
      <c r="F47" s="91"/>
      <c r="G47" s="444"/>
    </row>
    <row r="48" spans="2:9" s="81" customFormat="1" ht="15" customHeight="1">
      <c r="B48" s="593" t="s">
        <v>61</v>
      </c>
      <c r="C48" s="613"/>
      <c r="D48" s="615">
        <f>+D29+D14+D45</f>
        <v>8657602.583940003</v>
      </c>
      <c r="E48" s="595">
        <f>+E29+E14+E45</f>
        <v>35807844.28717582</v>
      </c>
      <c r="F48" s="91"/>
      <c r="G48" s="444"/>
      <c r="H48" s="65"/>
      <c r="I48" s="65"/>
    </row>
    <row r="49" spans="2:9" s="81" customFormat="1" ht="15" customHeight="1">
      <c r="B49" s="594"/>
      <c r="C49" s="614"/>
      <c r="D49" s="616"/>
      <c r="E49" s="596"/>
      <c r="F49" s="91"/>
      <c r="G49" s="444"/>
      <c r="H49" s="65"/>
      <c r="I49" s="65"/>
    </row>
    <row r="50" spans="2:9" ht="15">
      <c r="B50" s="141"/>
      <c r="C50" s="141"/>
      <c r="D50" s="523"/>
      <c r="E50" s="141"/>
      <c r="F50" s="91"/>
      <c r="G50" s="444"/>
      <c r="H50" s="65"/>
      <c r="I50" s="65"/>
    </row>
    <row r="51" spans="2:9" ht="15">
      <c r="B51" s="141"/>
      <c r="C51" s="141"/>
      <c r="D51" s="454"/>
      <c r="E51" s="421"/>
      <c r="F51" s="91"/>
      <c r="G51" s="444"/>
      <c r="H51" s="65"/>
      <c r="I51" s="65"/>
    </row>
    <row r="52" spans="2:9" ht="15">
      <c r="B52" s="141"/>
      <c r="C52" s="141"/>
      <c r="D52" s="422"/>
      <c r="E52" s="423"/>
      <c r="F52" s="91"/>
      <c r="G52" s="444"/>
      <c r="H52" s="65"/>
      <c r="I52" s="65"/>
    </row>
    <row r="53" spans="2:9" ht="15">
      <c r="B53" s="141"/>
      <c r="C53" s="423"/>
      <c r="D53" s="422"/>
      <c r="E53" s="423"/>
      <c r="F53" s="91"/>
      <c r="G53" s="444"/>
      <c r="H53" s="65"/>
      <c r="I53" s="65"/>
    </row>
    <row r="54" spans="2:9" ht="15">
      <c r="B54" s="141"/>
      <c r="C54" s="141"/>
      <c r="D54" s="424"/>
      <c r="E54" s="424"/>
      <c r="F54" s="91"/>
      <c r="G54" s="65"/>
      <c r="H54" s="65"/>
      <c r="I54" s="65"/>
    </row>
    <row r="55" spans="2:7" ht="18">
      <c r="B55" s="365" t="s">
        <v>120</v>
      </c>
      <c r="C55" s="365"/>
      <c r="D55" s="365"/>
      <c r="E55" s="365"/>
      <c r="F55" s="420"/>
      <c r="G55" s="444"/>
    </row>
    <row r="56" spans="2:7" s="89" customFormat="1" ht="18.75">
      <c r="B56" s="366" t="s">
        <v>136</v>
      </c>
      <c r="C56" s="366"/>
      <c r="D56" s="366"/>
      <c r="E56" s="366"/>
      <c r="F56" s="420"/>
      <c r="G56" s="444"/>
    </row>
    <row r="57" spans="2:7" s="89" customFormat="1" ht="18.75">
      <c r="B57" s="366" t="s">
        <v>137</v>
      </c>
      <c r="C57" s="366"/>
      <c r="D57" s="366"/>
      <c r="E57" s="258"/>
      <c r="F57" s="420"/>
      <c r="G57" s="65"/>
    </row>
    <row r="58" spans="2:7" s="89" customFormat="1" ht="18.75">
      <c r="B58" s="368" t="s">
        <v>58</v>
      </c>
      <c r="C58" s="367"/>
      <c r="D58" s="367"/>
      <c r="E58" s="367"/>
      <c r="F58" s="420"/>
      <c r="G58" s="65"/>
    </row>
    <row r="59" spans="2:7" s="89" customFormat="1" ht="18.75">
      <c r="B59" s="133" t="str">
        <f>+B9</f>
        <v>Al 30 de septiembre de 2021</v>
      </c>
      <c r="C59" s="364"/>
      <c r="D59" s="257"/>
      <c r="E59" s="257"/>
      <c r="F59" s="420"/>
      <c r="G59" s="65"/>
    </row>
    <row r="60" spans="2:7" ht="6" customHeight="1">
      <c r="B60" s="617"/>
      <c r="C60" s="617"/>
      <c r="D60" s="617"/>
      <c r="E60" s="617"/>
      <c r="F60" s="420"/>
      <c r="G60" s="65"/>
    </row>
    <row r="61" spans="2:5" ht="18" customHeight="1">
      <c r="B61" s="597" t="s">
        <v>96</v>
      </c>
      <c r="C61" s="597" t="s">
        <v>26</v>
      </c>
      <c r="D61" s="612" t="s">
        <v>87</v>
      </c>
      <c r="E61" s="610" t="s">
        <v>164</v>
      </c>
    </row>
    <row r="62" spans="2:6" s="81" customFormat="1" ht="18" customHeight="1">
      <c r="B62" s="598"/>
      <c r="C62" s="598"/>
      <c r="D62" s="600"/>
      <c r="E62" s="611"/>
      <c r="F62" s="90"/>
    </row>
    <row r="63" spans="2:6" s="81" customFormat="1" ht="9.75" customHeight="1">
      <c r="B63" s="110"/>
      <c r="C63" s="256"/>
      <c r="D63" s="94"/>
      <c r="E63" s="521"/>
      <c r="F63" s="90"/>
    </row>
    <row r="64" spans="2:7" s="65" customFormat="1" ht="16.5" customHeight="1">
      <c r="B64" s="369" t="s">
        <v>85</v>
      </c>
      <c r="C64" s="370"/>
      <c r="D64" s="474">
        <f>SUM(D65:D75)</f>
        <v>279106.77958</v>
      </c>
      <c r="E64" s="381">
        <f>SUM(E65:E75)</f>
        <v>1154385.6403428803</v>
      </c>
      <c r="F64" s="71"/>
      <c r="G64" s="71"/>
    </row>
    <row r="65" spans="2:7" s="65" customFormat="1" ht="16.5" customHeight="1">
      <c r="B65" s="93" t="s">
        <v>195</v>
      </c>
      <c r="C65" s="83" t="s">
        <v>93</v>
      </c>
      <c r="D65" s="475">
        <v>70478.72348999997</v>
      </c>
      <c r="E65" s="382">
        <f aca="true" t="shared" si="2" ref="E65:E75">ROUND(D65*$F$9,8)</f>
        <v>291500.00035464</v>
      </c>
      <c r="F65" s="71"/>
      <c r="G65" s="71"/>
    </row>
    <row r="66" spans="2:7" s="65" customFormat="1" ht="16.5" customHeight="1">
      <c r="B66" s="93" t="s">
        <v>171</v>
      </c>
      <c r="C66" s="83" t="s">
        <v>93</v>
      </c>
      <c r="D66" s="475">
        <v>54642.16639999998</v>
      </c>
      <c r="E66" s="382">
        <f t="shared" si="2"/>
        <v>226000.0002304</v>
      </c>
      <c r="F66" s="71"/>
      <c r="G66" s="71"/>
    </row>
    <row r="67" spans="2:7" s="65" customFormat="1" ht="16.5" customHeight="1">
      <c r="B67" s="93" t="s">
        <v>218</v>
      </c>
      <c r="C67" s="83" t="s">
        <v>93</v>
      </c>
      <c r="D67" s="475">
        <v>38245.62922</v>
      </c>
      <c r="E67" s="382">
        <f t="shared" si="2"/>
        <v>158183.92245392</v>
      </c>
      <c r="F67" s="71"/>
      <c r="G67" s="71"/>
    </row>
    <row r="68" spans="2:7" s="65" customFormat="1" ht="16.5" customHeight="1">
      <c r="B68" s="93" t="s">
        <v>255</v>
      </c>
      <c r="C68" s="83" t="s">
        <v>93</v>
      </c>
      <c r="D68" s="475">
        <v>36266.92456</v>
      </c>
      <c r="E68" s="382">
        <f t="shared" si="2"/>
        <v>149999.99998016</v>
      </c>
      <c r="F68" s="71"/>
      <c r="G68" s="71"/>
    </row>
    <row r="69" spans="2:7" s="65" customFormat="1" ht="16.5" customHeight="1">
      <c r="B69" s="93" t="s">
        <v>168</v>
      </c>
      <c r="C69" s="83" t="s">
        <v>93</v>
      </c>
      <c r="D69" s="475">
        <v>33486.46035</v>
      </c>
      <c r="E69" s="382">
        <f t="shared" si="2"/>
        <v>138500.0000076</v>
      </c>
      <c r="F69" s="71"/>
      <c r="G69" s="71"/>
    </row>
    <row r="70" spans="2:7" s="65" customFormat="1" ht="16.5" customHeight="1">
      <c r="B70" s="93" t="s">
        <v>231</v>
      </c>
      <c r="C70" s="83" t="s">
        <v>93</v>
      </c>
      <c r="D70" s="475">
        <v>15957.446829999997</v>
      </c>
      <c r="E70" s="382">
        <f t="shared" si="2"/>
        <v>66000.00008888</v>
      </c>
      <c r="F70" s="71"/>
      <c r="G70" s="71"/>
    </row>
    <row r="71" spans="2:7" s="65" customFormat="1" ht="16.5" customHeight="1">
      <c r="B71" s="93" t="s">
        <v>193</v>
      </c>
      <c r="C71" s="83" t="s">
        <v>93</v>
      </c>
      <c r="D71" s="475">
        <v>15824.234180000001</v>
      </c>
      <c r="E71" s="382">
        <f t="shared" si="2"/>
        <v>65449.03256848</v>
      </c>
      <c r="F71" s="71"/>
      <c r="G71" s="71"/>
    </row>
    <row r="72" spans="2:7" s="65" customFormat="1" ht="16.5" customHeight="1">
      <c r="B72" s="93" t="s">
        <v>241</v>
      </c>
      <c r="C72" s="83" t="s">
        <v>93</v>
      </c>
      <c r="D72" s="475">
        <v>8886.045610000001</v>
      </c>
      <c r="E72" s="382">
        <f t="shared" si="2"/>
        <v>36752.68464296</v>
      </c>
      <c r="F72" s="71"/>
      <c r="G72" s="71"/>
    </row>
    <row r="73" spans="2:7" s="65" customFormat="1" ht="16.5" customHeight="1">
      <c r="B73" s="93" t="s">
        <v>242</v>
      </c>
      <c r="C73" s="83" t="s">
        <v>93</v>
      </c>
      <c r="D73" s="475">
        <v>2659.57447</v>
      </c>
      <c r="E73" s="382">
        <f t="shared" si="2"/>
        <v>11000.00000792</v>
      </c>
      <c r="F73" s="71"/>
      <c r="G73" s="71"/>
    </row>
    <row r="74" spans="2:7" s="65" customFormat="1" ht="16.5" customHeight="1">
      <c r="B74" s="93" t="s">
        <v>256</v>
      </c>
      <c r="C74" s="83" t="s">
        <v>93</v>
      </c>
      <c r="D74" s="475">
        <v>2417.7949700000004</v>
      </c>
      <c r="E74" s="382">
        <f t="shared" si="2"/>
        <v>9999.99999592</v>
      </c>
      <c r="F74" s="71"/>
      <c r="G74" s="71"/>
    </row>
    <row r="75" spans="2:7" s="65" customFormat="1" ht="16.5" customHeight="1">
      <c r="B75" s="93" t="s">
        <v>238</v>
      </c>
      <c r="C75" s="83" t="s">
        <v>93</v>
      </c>
      <c r="D75" s="475">
        <v>241.7795</v>
      </c>
      <c r="E75" s="382">
        <f t="shared" si="2"/>
        <v>1000.000012</v>
      </c>
      <c r="F75" s="71"/>
      <c r="G75" s="71"/>
    </row>
    <row r="76" spans="2:7" s="65" customFormat="1" ht="12" customHeight="1">
      <c r="B76" s="70"/>
      <c r="C76" s="72"/>
      <c r="D76" s="478"/>
      <c r="E76" s="389"/>
      <c r="F76" s="71"/>
      <c r="G76" s="71"/>
    </row>
    <row r="77" spans="2:7" s="92" customFormat="1" ht="16.5" customHeight="1">
      <c r="B77" s="369" t="s">
        <v>159</v>
      </c>
      <c r="C77" s="72"/>
      <c r="D77" s="474">
        <f>+D78</f>
        <v>125000</v>
      </c>
      <c r="E77" s="381">
        <f>+E78</f>
        <v>517000</v>
      </c>
      <c r="F77" s="71"/>
      <c r="G77" s="444"/>
    </row>
    <row r="78" spans="2:7" s="92" customFormat="1" ht="16.5" customHeight="1">
      <c r="B78" s="93" t="s">
        <v>201</v>
      </c>
      <c r="C78" s="83" t="s">
        <v>93</v>
      </c>
      <c r="D78" s="475">
        <v>125000</v>
      </c>
      <c r="E78" s="382">
        <f>ROUND(D78*$F$9,8)</f>
        <v>517000</v>
      </c>
      <c r="F78" s="71"/>
      <c r="G78" s="444"/>
    </row>
    <row r="79" spans="2:7" s="65" customFormat="1" ht="9.75" customHeight="1">
      <c r="B79" s="84"/>
      <c r="C79" s="85"/>
      <c r="D79" s="476"/>
      <c r="E79" s="473"/>
      <c r="F79" s="71"/>
      <c r="G79" s="444"/>
    </row>
    <row r="80" spans="2:7" s="81" customFormat="1" ht="15" customHeight="1">
      <c r="B80" s="593" t="s">
        <v>61</v>
      </c>
      <c r="C80" s="613"/>
      <c r="D80" s="615">
        <f>+D64+D77</f>
        <v>404106.77958</v>
      </c>
      <c r="E80" s="595">
        <f>+E64+E77</f>
        <v>1671385.6403428803</v>
      </c>
      <c r="F80" s="71"/>
      <c r="G80" s="444"/>
    </row>
    <row r="81" spans="2:6" s="81" customFormat="1" ht="15" customHeight="1">
      <c r="B81" s="594"/>
      <c r="C81" s="614"/>
      <c r="D81" s="616"/>
      <c r="E81" s="596"/>
      <c r="F81" s="90"/>
    </row>
    <row r="82" spans="4:5" ht="12.75">
      <c r="D82" s="193"/>
      <c r="E82" s="193"/>
    </row>
    <row r="83" spans="2:5" ht="15">
      <c r="B83" s="134"/>
      <c r="D83" s="371"/>
      <c r="E83" s="294"/>
    </row>
    <row r="84" spans="2:5" ht="15">
      <c r="B84" s="134"/>
      <c r="D84" s="371"/>
      <c r="E84" s="294"/>
    </row>
    <row r="85" spans="4:5" ht="12.75">
      <c r="D85" s="295"/>
      <c r="E85" s="295"/>
    </row>
    <row r="86" spans="4:5" ht="12.75">
      <c r="D86" s="245"/>
      <c r="E86" s="245"/>
    </row>
  </sheetData>
  <sheetProtection/>
  <mergeCells count="18">
    <mergeCell ref="B61:B62"/>
    <mergeCell ref="C61:C62"/>
    <mergeCell ref="D61:D62"/>
    <mergeCell ref="E61:E62"/>
    <mergeCell ref="B48:B49"/>
    <mergeCell ref="C48:C49"/>
    <mergeCell ref="D48:D49"/>
    <mergeCell ref="E48:E49"/>
    <mergeCell ref="B10:E10"/>
    <mergeCell ref="B11:B12"/>
    <mergeCell ref="C11:C12"/>
    <mergeCell ref="E11:E12"/>
    <mergeCell ref="D11:D12"/>
    <mergeCell ref="E80:E81"/>
    <mergeCell ref="B80:B81"/>
    <mergeCell ref="C80:C81"/>
    <mergeCell ref="D80:D81"/>
    <mergeCell ref="B60:E60"/>
  </mergeCells>
  <printOptions horizontalCentered="1"/>
  <pageMargins left="0.2755905511811024" right="0.31496062992125984" top="0.7086614173228347" bottom="0.1968503937007874" header="0.2755905511811024" footer="0.1968503937007874"/>
  <pageSetup fitToHeight="2" horizontalDpi="600" verticalDpi="600" orientation="portrait" paperSize="9" scale="62" r:id="rId2"/>
  <rowBreaks count="1" manualBreakCount="1">
    <brk id="52" min="1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9"/>
  <sheetViews>
    <sheetView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65.8515625" style="87" customWidth="1"/>
    <col min="3" max="3" width="11.7109375" style="87" customWidth="1"/>
    <col min="4" max="5" width="19.7109375" style="87" customWidth="1"/>
    <col min="6" max="6" width="8.421875" style="87" customWidth="1"/>
    <col min="7" max="16384" width="11.421875" style="87" customWidth="1"/>
  </cols>
  <sheetData>
    <row r="1" spans="2:5" s="136" customFormat="1" ht="18.75" customHeight="1">
      <c r="B1" s="618"/>
      <c r="C1" s="618"/>
      <c r="D1" s="618"/>
      <c r="E1" s="618"/>
    </row>
    <row r="2" spans="2:5" s="136" customFormat="1" ht="18.75" customHeight="1">
      <c r="B2" s="618"/>
      <c r="C2" s="618"/>
      <c r="D2" s="618"/>
      <c r="E2" s="618"/>
    </row>
    <row r="3" spans="2:5" s="136" customFormat="1" ht="11.25" customHeight="1">
      <c r="B3" s="618"/>
      <c r="C3" s="618"/>
      <c r="D3" s="618"/>
      <c r="E3" s="618"/>
    </row>
    <row r="4" spans="2:11" s="136" customFormat="1" ht="15" customHeight="1">
      <c r="B4" s="618"/>
      <c r="C4" s="618"/>
      <c r="D4" s="618"/>
      <c r="E4" s="618"/>
      <c r="G4" s="190"/>
      <c r="H4" s="190"/>
      <c r="I4" s="190"/>
      <c r="J4" s="190"/>
      <c r="K4" s="190"/>
    </row>
    <row r="5" spans="2:11" ht="18">
      <c r="B5" s="129" t="s">
        <v>15</v>
      </c>
      <c r="C5" s="95"/>
      <c r="D5" s="95"/>
      <c r="E5" s="95"/>
      <c r="G5" s="132"/>
      <c r="H5" s="132"/>
      <c r="I5" s="132"/>
      <c r="J5" s="132"/>
      <c r="K5" s="132"/>
    </row>
    <row r="6" spans="2:11" ht="18">
      <c r="B6" s="319" t="s">
        <v>136</v>
      </c>
      <c r="C6" s="319"/>
      <c r="D6" s="319"/>
      <c r="E6" s="319"/>
      <c r="F6" s="135"/>
      <c r="G6" s="132"/>
      <c r="H6" s="132"/>
      <c r="I6" s="132"/>
      <c r="J6" s="132"/>
      <c r="K6" s="132"/>
    </row>
    <row r="7" spans="2:11" ht="18">
      <c r="B7" s="319" t="s">
        <v>135</v>
      </c>
      <c r="C7" s="319"/>
      <c r="D7" s="319"/>
      <c r="E7" s="319"/>
      <c r="F7" s="135"/>
      <c r="G7" s="132"/>
      <c r="H7" s="132"/>
      <c r="I7" s="132"/>
      <c r="J7" s="132"/>
      <c r="K7" s="132"/>
    </row>
    <row r="8" spans="2:11" ht="16.5">
      <c r="B8" s="343" t="s">
        <v>105</v>
      </c>
      <c r="C8" s="184"/>
      <c r="D8" s="184"/>
      <c r="E8" s="184"/>
      <c r="G8" s="132"/>
      <c r="H8" s="132"/>
      <c r="I8" s="132"/>
      <c r="J8" s="132"/>
      <c r="K8" s="132"/>
    </row>
    <row r="9" spans="2:11" ht="15.75">
      <c r="B9" s="133" t="str">
        <f>+'DEP-C2'!B9</f>
        <v>Al 30 de septiembre de 2021</v>
      </c>
      <c r="C9" s="133"/>
      <c r="D9" s="133"/>
      <c r="E9" s="266"/>
      <c r="F9" s="372">
        <f>+Portada!H39</f>
        <v>4.136</v>
      </c>
      <c r="G9" s="132"/>
      <c r="H9" s="132"/>
      <c r="I9" s="132"/>
      <c r="J9" s="132"/>
      <c r="K9" s="132"/>
    </row>
    <row r="10" spans="2:11" ht="9.75" customHeight="1">
      <c r="B10" s="184"/>
      <c r="C10" s="184"/>
      <c r="D10" s="184"/>
      <c r="E10" s="184"/>
      <c r="G10" s="132"/>
      <c r="H10" s="132"/>
      <c r="I10" s="132"/>
      <c r="J10" s="132"/>
      <c r="K10" s="132"/>
    </row>
    <row r="11" spans="2:11" ht="16.5" customHeight="1">
      <c r="B11" s="395" t="s">
        <v>212</v>
      </c>
      <c r="C11" s="624" t="s">
        <v>101</v>
      </c>
      <c r="D11" s="626" t="s">
        <v>87</v>
      </c>
      <c r="E11" s="589" t="s">
        <v>164</v>
      </c>
      <c r="G11" s="132"/>
      <c r="H11" s="132"/>
      <c r="I11" s="132"/>
      <c r="J11" s="132"/>
      <c r="K11" s="132"/>
    </row>
    <row r="12" spans="2:11" s="81" customFormat="1" ht="16.5" customHeight="1">
      <c r="B12" s="394" t="s">
        <v>213</v>
      </c>
      <c r="C12" s="625"/>
      <c r="D12" s="627"/>
      <c r="E12" s="590"/>
      <c r="G12" s="166"/>
      <c r="H12" s="166"/>
      <c r="I12" s="166"/>
      <c r="J12" s="166"/>
      <c r="K12" s="166"/>
    </row>
    <row r="13" spans="2:11" s="81" customFormat="1" ht="9.75" customHeight="1">
      <c r="B13" s="265"/>
      <c r="C13" s="142"/>
      <c r="D13" s="96"/>
      <c r="E13" s="96"/>
      <c r="G13" s="166"/>
      <c r="H13" s="166"/>
      <c r="I13" s="166"/>
      <c r="J13" s="166"/>
      <c r="K13" s="166"/>
    </row>
    <row r="14" spans="2:11" s="65" customFormat="1" ht="16.5" customHeight="1">
      <c r="B14" s="362" t="s">
        <v>89</v>
      </c>
      <c r="C14" s="362"/>
      <c r="D14" s="381">
        <f>+D15+D18+D20+D22+D25</f>
        <v>4873831.02474</v>
      </c>
      <c r="E14" s="381">
        <f>+E15+E18+E20+E22+E25</f>
        <v>20158165.11832</v>
      </c>
      <c r="G14" s="165"/>
      <c r="H14" s="165"/>
      <c r="I14" s="165"/>
      <c r="J14" s="165"/>
      <c r="K14" s="165"/>
    </row>
    <row r="15" spans="2:11" s="65" customFormat="1" ht="16.5" customHeight="1">
      <c r="B15" s="73" t="s">
        <v>35</v>
      </c>
      <c r="C15" s="74"/>
      <c r="D15" s="472">
        <f>SUM(D16:D17)</f>
        <v>1290915.8763200003</v>
      </c>
      <c r="E15" s="472">
        <f>SUM(E16:E17)</f>
        <v>5339228.06446</v>
      </c>
      <c r="G15" s="165"/>
      <c r="H15" s="165"/>
      <c r="I15" s="165"/>
      <c r="J15" s="165"/>
      <c r="K15" s="165"/>
    </row>
    <row r="16" spans="2:11" s="65" customFormat="1" ht="16.5" customHeight="1">
      <c r="B16" s="388" t="s">
        <v>232</v>
      </c>
      <c r="C16" s="74" t="s">
        <v>103</v>
      </c>
      <c r="D16" s="384">
        <v>1290915.8763200003</v>
      </c>
      <c r="E16" s="384">
        <f>ROUND(+D16*$F$9,5)</f>
        <v>5339228.06446</v>
      </c>
      <c r="G16" s="165"/>
      <c r="H16" s="165"/>
      <c r="I16" s="165"/>
      <c r="J16" s="165"/>
      <c r="K16" s="165"/>
    </row>
    <row r="17" spans="2:11" s="65" customFormat="1" ht="16.5" customHeight="1" hidden="1">
      <c r="B17" s="388" t="s">
        <v>188</v>
      </c>
      <c r="C17" s="74" t="s">
        <v>102</v>
      </c>
      <c r="D17" s="384">
        <v>0</v>
      </c>
      <c r="E17" s="384">
        <f>ROUND(+D17*$F$9,5)</f>
        <v>0</v>
      </c>
      <c r="G17" s="522"/>
      <c r="H17" s="165"/>
      <c r="I17" s="165"/>
      <c r="J17" s="165"/>
      <c r="K17" s="165"/>
    </row>
    <row r="18" spans="2:11" s="65" customFormat="1" ht="16.5" customHeight="1">
      <c r="B18" s="73" t="s">
        <v>125</v>
      </c>
      <c r="C18" s="74"/>
      <c r="D18" s="472">
        <f>+D19</f>
        <v>1501.5958</v>
      </c>
      <c r="E18" s="472">
        <f>+E19</f>
        <v>6210.60023</v>
      </c>
      <c r="G18" s="165"/>
      <c r="H18" s="165"/>
      <c r="I18" s="165"/>
      <c r="J18" s="165"/>
      <c r="K18" s="165"/>
    </row>
    <row r="19" spans="2:11" s="65" customFormat="1" ht="16.5" customHeight="1">
      <c r="B19" s="388" t="s">
        <v>185</v>
      </c>
      <c r="C19" s="74" t="s">
        <v>102</v>
      </c>
      <c r="D19" s="384">
        <v>1501.5958</v>
      </c>
      <c r="E19" s="384">
        <f aca="true" t="shared" si="0" ref="E19:E24">ROUND(+D19*$F$9,5)</f>
        <v>6210.60023</v>
      </c>
      <c r="G19" s="165"/>
      <c r="H19" s="165"/>
      <c r="I19" s="165"/>
      <c r="J19" s="165"/>
      <c r="K19" s="165"/>
    </row>
    <row r="20" spans="2:11" s="65" customFormat="1" ht="16.5" customHeight="1">
      <c r="B20" s="73" t="s">
        <v>75</v>
      </c>
      <c r="C20" s="74"/>
      <c r="D20" s="472">
        <f>+D21</f>
        <v>3000000</v>
      </c>
      <c r="E20" s="472">
        <f>+E21</f>
        <v>12408000</v>
      </c>
      <c r="G20" s="165"/>
      <c r="H20" s="165"/>
      <c r="I20" s="165"/>
      <c r="J20" s="165"/>
      <c r="K20" s="165"/>
    </row>
    <row r="21" spans="2:11" s="65" customFormat="1" ht="16.5" customHeight="1">
      <c r="B21" s="393" t="s">
        <v>225</v>
      </c>
      <c r="C21" s="74" t="s">
        <v>103</v>
      </c>
      <c r="D21" s="384">
        <v>3000000</v>
      </c>
      <c r="E21" s="384">
        <f>ROUND(+D21*$F$9,5)</f>
        <v>12408000</v>
      </c>
      <c r="G21" s="165"/>
      <c r="H21" s="165"/>
      <c r="I21" s="165"/>
      <c r="J21" s="165"/>
      <c r="K21" s="165"/>
    </row>
    <row r="22" spans="2:11" s="65" customFormat="1" ht="16.5" customHeight="1">
      <c r="B22" s="73" t="s">
        <v>88</v>
      </c>
      <c r="C22" s="73"/>
      <c r="D22" s="472">
        <f>SUM(D23:D24)</f>
        <v>519072.20265999995</v>
      </c>
      <c r="E22" s="472">
        <f>SUM(E23:E24)</f>
        <v>2146882.6302</v>
      </c>
      <c r="G22" s="165"/>
      <c r="H22" s="165"/>
      <c r="I22" s="165"/>
      <c r="J22" s="165"/>
      <c r="K22" s="165"/>
    </row>
    <row r="23" spans="2:11" s="65" customFormat="1" ht="16.5" customHeight="1">
      <c r="B23" s="388" t="s">
        <v>226</v>
      </c>
      <c r="C23" s="74" t="s">
        <v>102</v>
      </c>
      <c r="D23" s="384">
        <v>361278.41001</v>
      </c>
      <c r="E23" s="384">
        <f t="shared" si="0"/>
        <v>1494247.5038</v>
      </c>
      <c r="G23" s="165"/>
      <c r="H23" s="165"/>
      <c r="I23" s="165"/>
      <c r="J23" s="165"/>
      <c r="K23" s="165"/>
    </row>
    <row r="24" spans="2:11" s="65" customFormat="1" ht="16.5" customHeight="1">
      <c r="B24" s="388" t="s">
        <v>182</v>
      </c>
      <c r="C24" s="74" t="s">
        <v>102</v>
      </c>
      <c r="D24" s="384">
        <v>157793.79265</v>
      </c>
      <c r="E24" s="384">
        <f t="shared" si="0"/>
        <v>652635.1264</v>
      </c>
      <c r="G24" s="165"/>
      <c r="H24" s="165"/>
      <c r="I24" s="165"/>
      <c r="J24" s="165"/>
      <c r="K24" s="165"/>
    </row>
    <row r="25" spans="2:11" s="65" customFormat="1" ht="16.5" customHeight="1">
      <c r="B25" s="73" t="s">
        <v>36</v>
      </c>
      <c r="C25" s="74"/>
      <c r="D25" s="472">
        <f>SUM(D26:D27)</f>
        <v>62341.34996</v>
      </c>
      <c r="E25" s="472">
        <f>SUM(E26:E27)</f>
        <v>257843.82343</v>
      </c>
      <c r="G25" s="165"/>
      <c r="H25" s="165"/>
      <c r="I25" s="165"/>
      <c r="J25" s="165"/>
      <c r="K25" s="165"/>
    </row>
    <row r="26" spans="2:11" s="65" customFormat="1" ht="16.5" customHeight="1">
      <c r="B26" s="388" t="s">
        <v>0</v>
      </c>
      <c r="C26" s="74" t="s">
        <v>102</v>
      </c>
      <c r="D26" s="384">
        <v>62323.22751</v>
      </c>
      <c r="E26" s="384">
        <f>ROUND(+D26*$F$9,5)</f>
        <v>257768.86898</v>
      </c>
      <c r="G26" s="165"/>
      <c r="H26" s="165"/>
      <c r="I26" s="165"/>
      <c r="J26" s="165"/>
      <c r="K26" s="165"/>
    </row>
    <row r="27" spans="2:11" s="65" customFormat="1" ht="16.5" customHeight="1">
      <c r="B27" s="388" t="s">
        <v>183</v>
      </c>
      <c r="C27" s="74" t="s">
        <v>102</v>
      </c>
      <c r="D27" s="384">
        <v>18.12245</v>
      </c>
      <c r="E27" s="384">
        <f>ROUND(+D27*$F$9,5)</f>
        <v>74.95445</v>
      </c>
      <c r="G27" s="165"/>
      <c r="H27" s="165"/>
      <c r="I27" s="165"/>
      <c r="J27" s="165"/>
      <c r="K27" s="165"/>
    </row>
    <row r="28" spans="2:11" s="65" customFormat="1" ht="12" customHeight="1">
      <c r="B28" s="69"/>
      <c r="C28" s="74"/>
      <c r="D28" s="382"/>
      <c r="E28" s="382"/>
      <c r="G28" s="165"/>
      <c r="H28" s="165"/>
      <c r="I28" s="165"/>
      <c r="J28" s="165"/>
      <c r="K28" s="165"/>
    </row>
    <row r="29" spans="2:11" s="65" customFormat="1" ht="21.75" customHeight="1">
      <c r="B29" s="362" t="s">
        <v>90</v>
      </c>
      <c r="C29" s="68"/>
      <c r="D29" s="381">
        <f>+D30+D33+D35+D38+D40</f>
        <v>3783771.5592</v>
      </c>
      <c r="E29" s="381">
        <f>+E30+E33+E35+E38+E40</f>
        <v>15649679.168870002</v>
      </c>
      <c r="F29" s="217"/>
      <c r="G29" s="419"/>
      <c r="H29" s="165"/>
      <c r="I29" s="165"/>
      <c r="J29" s="165"/>
      <c r="K29" s="165"/>
    </row>
    <row r="30" spans="2:6" s="65" customFormat="1" ht="16.5" customHeight="1">
      <c r="B30" s="73" t="s">
        <v>35</v>
      </c>
      <c r="C30" s="74"/>
      <c r="D30" s="472">
        <f>SUM(D31:D32)</f>
        <v>87718.57291</v>
      </c>
      <c r="E30" s="472">
        <f>SUM(E31:E32)</f>
        <v>362804.01755999995</v>
      </c>
      <c r="F30" s="261"/>
    </row>
    <row r="31" spans="2:6" s="65" customFormat="1" ht="16.5" customHeight="1">
      <c r="B31" s="388" t="s">
        <v>186</v>
      </c>
      <c r="C31" s="74" t="s">
        <v>103</v>
      </c>
      <c r="D31" s="384">
        <v>87040.61896</v>
      </c>
      <c r="E31" s="384">
        <f>ROUND(+D31*$F$9,5)</f>
        <v>360000.00002</v>
      </c>
      <c r="F31" s="388"/>
    </row>
    <row r="32" spans="2:6" s="65" customFormat="1" ht="16.5" customHeight="1">
      <c r="B32" s="388" t="s">
        <v>184</v>
      </c>
      <c r="C32" s="74" t="s">
        <v>102</v>
      </c>
      <c r="D32" s="384">
        <v>677.95395</v>
      </c>
      <c r="E32" s="384">
        <f>ROUND(+D32*$F$9,5)</f>
        <v>2804.01754</v>
      </c>
      <c r="F32" s="388"/>
    </row>
    <row r="33" spans="2:6" s="65" customFormat="1" ht="16.5" customHeight="1">
      <c r="B33" s="73" t="s">
        <v>125</v>
      </c>
      <c r="C33" s="74"/>
      <c r="D33" s="472">
        <f>+D34</f>
        <v>394392.73049</v>
      </c>
      <c r="E33" s="472">
        <f>+E34</f>
        <v>1631208.33331</v>
      </c>
      <c r="F33" s="261"/>
    </row>
    <row r="34" spans="2:7" s="65" customFormat="1" ht="16.5" customHeight="1">
      <c r="B34" s="388" t="s">
        <v>185</v>
      </c>
      <c r="C34" s="74" t="s">
        <v>102</v>
      </c>
      <c r="D34" s="384">
        <v>394392.73049</v>
      </c>
      <c r="E34" s="384">
        <f>ROUND(+D34*$F$9,5)</f>
        <v>1631208.33331</v>
      </c>
      <c r="G34" s="353"/>
    </row>
    <row r="35" spans="2:5" s="65" customFormat="1" ht="16.5" customHeight="1">
      <c r="B35" s="73" t="s">
        <v>75</v>
      </c>
      <c r="C35" s="74"/>
      <c r="D35" s="472">
        <f>SUM(D36:D37)</f>
        <v>2888558.1740699997</v>
      </c>
      <c r="E35" s="472">
        <f>SUM(E36:E37)</f>
        <v>11947076.60796</v>
      </c>
    </row>
    <row r="36" spans="2:5" s="65" customFormat="1" ht="16.5" customHeight="1">
      <c r="B36" s="393" t="s">
        <v>227</v>
      </c>
      <c r="C36" s="74" t="s">
        <v>103</v>
      </c>
      <c r="D36" s="384">
        <v>2360497.24565</v>
      </c>
      <c r="E36" s="384">
        <f>ROUND(+D36*$F$9,5)</f>
        <v>9763016.60801</v>
      </c>
    </row>
    <row r="37" spans="2:5" s="65" customFormat="1" ht="16.5" customHeight="1">
      <c r="B37" s="393" t="s">
        <v>228</v>
      </c>
      <c r="C37" s="74" t="s">
        <v>102</v>
      </c>
      <c r="D37" s="384">
        <v>528060.92842</v>
      </c>
      <c r="E37" s="384">
        <f>ROUND(+D37*$F$9,5)</f>
        <v>2184059.99995</v>
      </c>
    </row>
    <row r="38" spans="2:5" s="65" customFormat="1" ht="16.5" customHeight="1">
      <c r="B38" s="73" t="s">
        <v>88</v>
      </c>
      <c r="C38" s="73"/>
      <c r="D38" s="472">
        <f>+D39</f>
        <v>31509.40051</v>
      </c>
      <c r="E38" s="472">
        <f>+E39</f>
        <v>130322.88051</v>
      </c>
    </row>
    <row r="39" spans="2:5" s="65" customFormat="1" ht="16.5" customHeight="1">
      <c r="B39" s="388" t="s">
        <v>226</v>
      </c>
      <c r="C39" s="74" t="s">
        <v>102</v>
      </c>
      <c r="D39" s="384">
        <v>31509.40051</v>
      </c>
      <c r="E39" s="384">
        <f>ROUND(+D39*$F$9,5)</f>
        <v>130322.88051</v>
      </c>
    </row>
    <row r="40" spans="2:5" s="65" customFormat="1" ht="16.5" customHeight="1">
      <c r="B40" s="73" t="s">
        <v>36</v>
      </c>
      <c r="C40" s="74"/>
      <c r="D40" s="472">
        <f>SUM(D41:D45)</f>
        <v>381592.68122</v>
      </c>
      <c r="E40" s="472">
        <f>SUM(E41:E45)</f>
        <v>1578267.3295300002</v>
      </c>
    </row>
    <row r="41" spans="2:5" s="65" customFormat="1" ht="16.5" customHeight="1">
      <c r="B41" s="388" t="s">
        <v>166</v>
      </c>
      <c r="C41" s="74" t="s">
        <v>103</v>
      </c>
      <c r="D41" s="384">
        <v>178057.70475</v>
      </c>
      <c r="E41" s="384">
        <f>ROUND(+D41*$F$9,5)</f>
        <v>736446.66685</v>
      </c>
    </row>
    <row r="42" spans="2:7" s="65" customFormat="1" ht="16.5" customHeight="1">
      <c r="B42" s="388" t="s">
        <v>234</v>
      </c>
      <c r="C42" s="74" t="s">
        <v>103</v>
      </c>
      <c r="D42" s="384">
        <v>154516.43937</v>
      </c>
      <c r="E42" s="384">
        <f>ROUND(+D42*$F$9,5)</f>
        <v>639079.99323</v>
      </c>
      <c r="G42" s="501"/>
    </row>
    <row r="43" spans="2:7" s="65" customFormat="1" ht="16.5" customHeight="1">
      <c r="B43" s="388" t="s">
        <v>235</v>
      </c>
      <c r="C43" s="74" t="s">
        <v>103</v>
      </c>
      <c r="D43" s="384">
        <v>25000</v>
      </c>
      <c r="E43" s="384">
        <f>ROUND(+D43*$F$9,5)</f>
        <v>103400</v>
      </c>
      <c r="G43" s="501"/>
    </row>
    <row r="44" spans="2:7" s="65" customFormat="1" ht="16.5" customHeight="1">
      <c r="B44" s="388" t="s">
        <v>210</v>
      </c>
      <c r="C44" s="74" t="s">
        <v>102</v>
      </c>
      <c r="D44" s="384">
        <v>17408.1238</v>
      </c>
      <c r="E44" s="384">
        <f>ROUND(+D44*$F$9,5)</f>
        <v>72000.00004</v>
      </c>
      <c r="G44" s="501"/>
    </row>
    <row r="45" spans="2:8" s="65" customFormat="1" ht="16.5" customHeight="1">
      <c r="B45" s="388" t="s">
        <v>167</v>
      </c>
      <c r="C45" s="74" t="s">
        <v>103</v>
      </c>
      <c r="D45" s="384">
        <v>6610.4133</v>
      </c>
      <c r="E45" s="384">
        <f>ROUND(+D45*$F$9,5)</f>
        <v>27340.66941</v>
      </c>
      <c r="H45" s="361"/>
    </row>
    <row r="46" spans="2:5" s="65" customFormat="1" ht="9.75" customHeight="1">
      <c r="B46" s="143"/>
      <c r="C46" s="144"/>
      <c r="D46" s="473"/>
      <c r="E46" s="473"/>
    </row>
    <row r="47" spans="2:5" s="81" customFormat="1" ht="15" customHeight="1">
      <c r="B47" s="619" t="s">
        <v>100</v>
      </c>
      <c r="C47" s="145"/>
      <c r="D47" s="623">
        <f>+D29+D14</f>
        <v>8657602.58394</v>
      </c>
      <c r="E47" s="595">
        <f>+E29+E14</f>
        <v>35807844.287190005</v>
      </c>
    </row>
    <row r="48" spans="2:5" s="81" customFormat="1" ht="15" customHeight="1">
      <c r="B48" s="594"/>
      <c r="C48" s="146"/>
      <c r="D48" s="596"/>
      <c r="E48" s="596"/>
    </row>
    <row r="49" spans="2:5" ht="6" customHeight="1">
      <c r="B49" s="147"/>
      <c r="C49" s="147"/>
      <c r="D49" s="97"/>
      <c r="E49" s="97"/>
    </row>
    <row r="50" spans="2:5" ht="14.25" customHeight="1">
      <c r="B50" s="86" t="s">
        <v>222</v>
      </c>
      <c r="C50" s="86"/>
      <c r="D50" s="635"/>
      <c r="E50" s="65"/>
    </row>
    <row r="51" spans="2:5" ht="14.25" customHeight="1">
      <c r="B51" s="86" t="s">
        <v>224</v>
      </c>
      <c r="C51" s="86"/>
      <c r="D51" s="86"/>
      <c r="E51" s="65"/>
    </row>
    <row r="52" spans="2:5" ht="14.25" customHeight="1">
      <c r="B52" s="86" t="s">
        <v>260</v>
      </c>
      <c r="C52" s="86"/>
      <c r="D52" s="169"/>
      <c r="E52" s="65"/>
    </row>
    <row r="53" spans="2:5" ht="14.25" customHeight="1">
      <c r="B53" s="86" t="s">
        <v>261</v>
      </c>
      <c r="C53" s="86"/>
      <c r="D53" s="86"/>
      <c r="E53" s="211"/>
    </row>
    <row r="54" spans="2:5" ht="12.75">
      <c r="B54" s="455"/>
      <c r="C54" s="86"/>
      <c r="D54" s="86"/>
      <c r="E54" s="211"/>
    </row>
    <row r="55" spans="4:6" ht="15">
      <c r="D55" s="391"/>
      <c r="F55" s="214"/>
    </row>
    <row r="56" spans="2:5" ht="12.75">
      <c r="B56" s="86"/>
      <c r="D56" s="246"/>
      <c r="E56" s="246"/>
    </row>
    <row r="57" spans="2:5" ht="12.75">
      <c r="B57" s="86"/>
      <c r="D57" s="246"/>
      <c r="E57" s="246"/>
    </row>
    <row r="58" ht="12.75">
      <c r="D58" s="98"/>
    </row>
    <row r="59" spans="2:5" s="136" customFormat="1" ht="18">
      <c r="B59" s="95" t="s">
        <v>121</v>
      </c>
      <c r="C59" s="95"/>
      <c r="D59" s="95"/>
      <c r="E59" s="95"/>
    </row>
    <row r="60" spans="2:6" s="136" customFormat="1" ht="18">
      <c r="B60" s="628" t="s">
        <v>136</v>
      </c>
      <c r="C60" s="628"/>
      <c r="D60" s="628"/>
      <c r="E60" s="628"/>
      <c r="F60" s="135"/>
    </row>
    <row r="61" spans="2:6" s="136" customFormat="1" ht="18">
      <c r="B61" s="628" t="s">
        <v>137</v>
      </c>
      <c r="C61" s="628"/>
      <c r="D61" s="628"/>
      <c r="E61" s="628"/>
      <c r="F61" s="135"/>
    </row>
    <row r="62" spans="2:5" ht="16.5">
      <c r="B62" s="622" t="s">
        <v>105</v>
      </c>
      <c r="C62" s="622"/>
      <c r="D62" s="622"/>
      <c r="E62" s="622"/>
    </row>
    <row r="63" spans="2:5" ht="15.75">
      <c r="B63" s="591" t="str">
        <f>+B9</f>
        <v>Al 30 de septiembre de 2021</v>
      </c>
      <c r="C63" s="591"/>
      <c r="D63" s="591"/>
      <c r="E63" s="253"/>
    </row>
    <row r="64" spans="2:5" ht="9.75" customHeight="1">
      <c r="B64" s="184"/>
      <c r="C64" s="184"/>
      <c r="D64" s="184"/>
      <c r="E64" s="184"/>
    </row>
    <row r="65" spans="2:5" ht="16.5" customHeight="1">
      <c r="B65" s="395" t="s">
        <v>212</v>
      </c>
      <c r="C65" s="624" t="s">
        <v>101</v>
      </c>
      <c r="D65" s="626" t="s">
        <v>87</v>
      </c>
      <c r="E65" s="589" t="s">
        <v>164</v>
      </c>
    </row>
    <row r="66" spans="2:5" s="81" customFormat="1" ht="16.5" customHeight="1">
      <c r="B66" s="394" t="s">
        <v>213</v>
      </c>
      <c r="C66" s="625"/>
      <c r="D66" s="627"/>
      <c r="E66" s="590"/>
    </row>
    <row r="67" spans="2:5" s="81" customFormat="1" ht="9.75" customHeight="1">
      <c r="B67" s="191"/>
      <c r="C67" s="142"/>
      <c r="D67" s="96"/>
      <c r="E67" s="96"/>
    </row>
    <row r="68" spans="2:5" s="81" customFormat="1" ht="16.5">
      <c r="B68" s="362" t="s">
        <v>239</v>
      </c>
      <c r="C68" s="362"/>
      <c r="D68" s="396">
        <f>+D69</f>
        <v>0</v>
      </c>
      <c r="E68" s="396">
        <f>+E69</f>
        <v>0</v>
      </c>
    </row>
    <row r="69" spans="2:5" s="81" customFormat="1" ht="16.5" hidden="1">
      <c r="B69" s="73" t="s">
        <v>35</v>
      </c>
      <c r="C69" s="73"/>
      <c r="D69" s="397">
        <f>SUM(D70:D70)</f>
        <v>0</v>
      </c>
      <c r="E69" s="397">
        <f>SUM(E70:E70)</f>
        <v>0</v>
      </c>
    </row>
    <row r="70" spans="2:5" s="81" customFormat="1" ht="16.5" hidden="1">
      <c r="B70" s="388"/>
      <c r="C70" s="74"/>
      <c r="D70" s="425">
        <v>0</v>
      </c>
      <c r="E70" s="392">
        <f>ROUND(+D70*$F$9,5)</f>
        <v>0</v>
      </c>
    </row>
    <row r="71" spans="2:5" s="81" customFormat="1" ht="12" customHeight="1">
      <c r="B71" s="142"/>
      <c r="C71" s="142"/>
      <c r="D71" s="96"/>
      <c r="E71" s="96"/>
    </row>
    <row r="72" spans="2:5" s="65" customFormat="1" ht="16.5" customHeight="1">
      <c r="B72" s="362" t="s">
        <v>237</v>
      </c>
      <c r="C72" s="362"/>
      <c r="D72" s="396">
        <f>+D73+D83+D85</f>
        <v>404106.7795799999</v>
      </c>
      <c r="E72" s="396">
        <f>+E73+E83+E85</f>
        <v>1671385.64034</v>
      </c>
    </row>
    <row r="73" spans="2:5" s="65" customFormat="1" ht="16.5" customHeight="1">
      <c r="B73" s="73" t="s">
        <v>35</v>
      </c>
      <c r="C73" s="73"/>
      <c r="D73" s="397">
        <f>SUM(D74:D82)</f>
        <v>403865.0000799999</v>
      </c>
      <c r="E73" s="397">
        <f>SUM(E74:E82)</f>
        <v>1670385.6403299998</v>
      </c>
    </row>
    <row r="74" spans="2:5" s="65" customFormat="1" ht="16.5" customHeight="1">
      <c r="B74" s="388" t="s">
        <v>188</v>
      </c>
      <c r="C74" s="74" t="s">
        <v>102</v>
      </c>
      <c r="D74" s="425">
        <v>133508.8696</v>
      </c>
      <c r="E74" s="392">
        <f>ROUND(+D74*$F$9,5)</f>
        <v>552192.68467</v>
      </c>
    </row>
    <row r="75" spans="2:5" s="65" customFormat="1" ht="16.5" customHeight="1">
      <c r="B75" s="388" t="s">
        <v>157</v>
      </c>
      <c r="C75" s="74" t="s">
        <v>102</v>
      </c>
      <c r="D75" s="425">
        <v>96558.58042999997</v>
      </c>
      <c r="E75" s="392">
        <f>ROUND(+D75*$F$9,5)</f>
        <v>399366.28866</v>
      </c>
    </row>
    <row r="76" spans="2:5" s="65" customFormat="1" ht="16.5" customHeight="1">
      <c r="B76" s="388" t="s">
        <v>187</v>
      </c>
      <c r="C76" s="74" t="s">
        <v>102</v>
      </c>
      <c r="D76" s="425">
        <v>95422.30826999996</v>
      </c>
      <c r="E76" s="392">
        <f>ROUND(+D76*$F$9,5)</f>
        <v>394666.667</v>
      </c>
    </row>
    <row r="77" spans="2:5" s="65" customFormat="1" ht="16.5" customHeight="1">
      <c r="B77" s="388" t="s">
        <v>262</v>
      </c>
      <c r="C77" s="74" t="s">
        <v>103</v>
      </c>
      <c r="D77" s="425">
        <v>40000</v>
      </c>
      <c r="E77" s="392">
        <f>ROUND(+D77*$F$9,5)</f>
        <v>165440</v>
      </c>
    </row>
    <row r="78" spans="2:5" s="65" customFormat="1" ht="16.5" customHeight="1">
      <c r="B78" s="388" t="s">
        <v>254</v>
      </c>
      <c r="C78" s="74" t="s">
        <v>103</v>
      </c>
      <c r="D78" s="425">
        <v>20000</v>
      </c>
      <c r="E78" s="392">
        <f>ROUND(+D78*$F$9,5)</f>
        <v>82720</v>
      </c>
    </row>
    <row r="79" spans="2:5" s="65" customFormat="1" ht="16.5" customHeight="1">
      <c r="B79" s="388" t="s">
        <v>184</v>
      </c>
      <c r="C79" s="74" t="s">
        <v>102</v>
      </c>
      <c r="D79" s="425">
        <v>18375.241779999997</v>
      </c>
      <c r="E79" s="392">
        <f>ROUND(+D79*$F$9,5)</f>
        <v>76000</v>
      </c>
    </row>
    <row r="80" spans="2:5" s="65" customFormat="1" ht="16.5" customHeight="1" hidden="1">
      <c r="B80" s="388" t="s">
        <v>250</v>
      </c>
      <c r="C80" s="74" t="s">
        <v>102</v>
      </c>
      <c r="D80" s="425">
        <v>0</v>
      </c>
      <c r="E80" s="392">
        <f>ROUND(+D80*$F$9,5)</f>
        <v>0</v>
      </c>
    </row>
    <row r="81" spans="2:5" s="65" customFormat="1" ht="16.5" customHeight="1" hidden="1">
      <c r="B81" s="388" t="s">
        <v>252</v>
      </c>
      <c r="C81" s="74" t="s">
        <v>102</v>
      </c>
      <c r="D81" s="425">
        <v>0</v>
      </c>
      <c r="E81" s="392">
        <f>ROUND(+D81*$F$9,5)</f>
        <v>0</v>
      </c>
    </row>
    <row r="82" spans="2:5" s="65" customFormat="1" ht="16.5" customHeight="1" hidden="1">
      <c r="B82" s="388" t="s">
        <v>253</v>
      </c>
      <c r="C82" s="74" t="s">
        <v>103</v>
      </c>
      <c r="D82" s="425">
        <v>0</v>
      </c>
      <c r="E82" s="392">
        <f>ROUND(+D82*$F$9,5)</f>
        <v>0</v>
      </c>
    </row>
    <row r="83" spans="2:5" s="65" customFormat="1" ht="16.5" customHeight="1" hidden="1">
      <c r="B83" s="73" t="s">
        <v>125</v>
      </c>
      <c r="C83" s="75"/>
      <c r="D83" s="397">
        <f>+D84</f>
        <v>0</v>
      </c>
      <c r="E83" s="397">
        <f>+E84</f>
        <v>0</v>
      </c>
    </row>
    <row r="84" spans="2:5" s="65" customFormat="1" ht="16.5" customHeight="1" hidden="1">
      <c r="B84" s="388" t="s">
        <v>185</v>
      </c>
      <c r="C84" s="74" t="s">
        <v>102</v>
      </c>
      <c r="D84" s="425">
        <v>0</v>
      </c>
      <c r="E84" s="392">
        <f>ROUND(+D84*$F$9,5)</f>
        <v>0</v>
      </c>
    </row>
    <row r="85" spans="2:5" s="65" customFormat="1" ht="16.5" customHeight="1">
      <c r="B85" s="73" t="s">
        <v>36</v>
      </c>
      <c r="C85" s="74"/>
      <c r="D85" s="397">
        <f>SUM(D86:D86)</f>
        <v>241.7795</v>
      </c>
      <c r="E85" s="397">
        <f>SUM(E86:E86)</f>
        <v>1000.00001</v>
      </c>
    </row>
    <row r="86" spans="2:5" s="65" customFormat="1" ht="16.5" customHeight="1">
      <c r="B86" s="388" t="s">
        <v>0</v>
      </c>
      <c r="C86" s="74" t="s">
        <v>102</v>
      </c>
      <c r="D86" s="425">
        <v>241.7795</v>
      </c>
      <c r="E86" s="392">
        <f>ROUND(+D86*$F$9,5)</f>
        <v>1000.00001</v>
      </c>
    </row>
    <row r="87" spans="2:9" s="65" customFormat="1" ht="9.75" customHeight="1">
      <c r="B87" s="143"/>
      <c r="C87" s="143"/>
      <c r="D87" s="398"/>
      <c r="E87" s="398"/>
      <c r="G87" s="444"/>
      <c r="H87" s="444"/>
      <c r="I87" s="444"/>
    </row>
    <row r="88" spans="2:7" s="81" customFormat="1" ht="15" customHeight="1">
      <c r="B88" s="619" t="s">
        <v>100</v>
      </c>
      <c r="C88" s="145"/>
      <c r="D88" s="620">
        <f>+D68+D72</f>
        <v>404106.7795799999</v>
      </c>
      <c r="E88" s="620">
        <f>+E68+E72</f>
        <v>1671385.64034</v>
      </c>
      <c r="G88" s="65"/>
    </row>
    <row r="89" spans="2:7" s="81" customFormat="1" ht="15" customHeight="1">
      <c r="B89" s="594"/>
      <c r="C89" s="146"/>
      <c r="D89" s="621"/>
      <c r="E89" s="621"/>
      <c r="G89" s="65"/>
    </row>
    <row r="90" spans="2:7" ht="7.5" customHeight="1">
      <c r="B90" s="147"/>
      <c r="C90" s="147"/>
      <c r="D90" s="97"/>
      <c r="E90" s="97"/>
      <c r="G90" s="65"/>
    </row>
    <row r="91" spans="4:7" ht="14.25">
      <c r="D91" s="435"/>
      <c r="E91" s="435"/>
      <c r="G91" s="65"/>
    </row>
    <row r="92" spans="4:7" ht="14.25">
      <c r="D92" s="247"/>
      <c r="G92" s="65"/>
    </row>
    <row r="93" spans="4:7" ht="14.25">
      <c r="D93" s="98"/>
      <c r="E93" s="98"/>
      <c r="G93" s="65"/>
    </row>
    <row r="94" ht="14.25">
      <c r="G94" s="65"/>
    </row>
    <row r="95" ht="14.25">
      <c r="G95" s="65"/>
    </row>
    <row r="96" ht="14.25">
      <c r="G96" s="65"/>
    </row>
    <row r="97" ht="14.25">
      <c r="G97" s="65"/>
    </row>
    <row r="98" ht="14.25">
      <c r="G98" s="65"/>
    </row>
    <row r="99" ht="14.25">
      <c r="G99" s="65"/>
    </row>
  </sheetData>
  <sheetProtection/>
  <mergeCells count="20">
    <mergeCell ref="C65:C66"/>
    <mergeCell ref="C11:C12"/>
    <mergeCell ref="D11:D12"/>
    <mergeCell ref="B63:D63"/>
    <mergeCell ref="E47:E48"/>
    <mergeCell ref="B60:E60"/>
    <mergeCell ref="B47:B48"/>
    <mergeCell ref="D65:D66"/>
    <mergeCell ref="B61:E61"/>
    <mergeCell ref="E65:E66"/>
    <mergeCell ref="B1:E1"/>
    <mergeCell ref="B2:E2"/>
    <mergeCell ref="B3:E3"/>
    <mergeCell ref="B4:E4"/>
    <mergeCell ref="E11:E12"/>
    <mergeCell ref="B88:B89"/>
    <mergeCell ref="D88:D89"/>
    <mergeCell ref="E88:E89"/>
    <mergeCell ref="B62:E62"/>
    <mergeCell ref="D47:D48"/>
  </mergeCells>
  <printOptions horizontalCentered="1"/>
  <pageMargins left="0.5118110236220472" right="0.15748031496062992" top="0.5511811023622047" bottom="0.31496062992125984" header="0.31496062992125984" footer="0.31496062992125984"/>
  <pageSetup fitToHeight="1" fitToWidth="1" horizontalDpi="600" verticalDpi="600" orientation="portrait" paperSize="9" scale="58" r:id="rId2"/>
  <ignoredErrors>
    <ignoredError sqref="E27:E30 E35:E40 E33 E18:E26 E16 E83 E85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1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9" customWidth="1"/>
    <col min="2" max="2" width="103.8515625" style="99" customWidth="1"/>
    <col min="3" max="4" width="19.7109375" style="99" customWidth="1"/>
    <col min="5" max="5" width="15.140625" style="167" customWidth="1"/>
    <col min="6" max="6" width="13.57421875" style="99" bestFit="1" customWidth="1"/>
    <col min="7" max="7" width="21.421875" style="99" bestFit="1" customWidth="1"/>
    <col min="8" max="8" width="16.57421875" style="99" bestFit="1" customWidth="1"/>
    <col min="9" max="9" width="18.57421875" style="99" bestFit="1" customWidth="1"/>
    <col min="10" max="16384" width="11.421875" style="99" customWidth="1"/>
  </cols>
  <sheetData>
    <row r="1" ht="12.75">
      <c r="B1" s="148"/>
    </row>
    <row r="2" ht="12.75">
      <c r="B2" s="148"/>
    </row>
    <row r="3" ht="12.75">
      <c r="B3" s="148"/>
    </row>
    <row r="4" spans="2:16" ht="24.75" customHeight="1">
      <c r="B4" s="148"/>
      <c r="P4" s="196"/>
    </row>
    <row r="5" spans="2:16" ht="18">
      <c r="B5" s="373" t="s">
        <v>16</v>
      </c>
      <c r="C5" s="373"/>
      <c r="D5" s="373"/>
      <c r="P5" s="196"/>
    </row>
    <row r="6" spans="2:16" ht="18">
      <c r="B6" s="374" t="s">
        <v>136</v>
      </c>
      <c r="C6" s="374"/>
      <c r="D6" s="374"/>
      <c r="P6" s="196"/>
    </row>
    <row r="7" spans="2:16" ht="18">
      <c r="B7" s="374" t="s">
        <v>135</v>
      </c>
      <c r="C7" s="374"/>
      <c r="D7" s="374"/>
      <c r="E7" s="296"/>
      <c r="P7" s="196"/>
    </row>
    <row r="8" spans="2:16" ht="16.5">
      <c r="B8" s="378" t="s">
        <v>59</v>
      </c>
      <c r="C8" s="375"/>
      <c r="D8" s="375"/>
      <c r="P8" s="196"/>
    </row>
    <row r="9" spans="2:16" ht="15.75">
      <c r="B9" s="376" t="str">
        <f>+'DEP-C2'!B9</f>
        <v>Al 30 de septiembre de 2021</v>
      </c>
      <c r="C9" s="376"/>
      <c r="D9" s="297"/>
      <c r="E9" s="377">
        <f>+Portada!H39</f>
        <v>4.136</v>
      </c>
      <c r="P9" s="196"/>
    </row>
    <row r="10" spans="2:16" s="77" customFormat="1" ht="9.75" customHeight="1">
      <c r="B10" s="539"/>
      <c r="C10" s="539"/>
      <c r="D10" s="539"/>
      <c r="E10" s="212"/>
      <c r="P10" s="197"/>
    </row>
    <row r="11" spans="2:16" ht="16.5" customHeight="1">
      <c r="B11" s="577" t="s">
        <v>97</v>
      </c>
      <c r="C11" s="629" t="s">
        <v>87</v>
      </c>
      <c r="D11" s="631" t="s">
        <v>164</v>
      </c>
      <c r="P11" s="196"/>
    </row>
    <row r="12" spans="2:16" s="111" customFormat="1" ht="16.5" customHeight="1">
      <c r="B12" s="578"/>
      <c r="C12" s="630"/>
      <c r="D12" s="632"/>
      <c r="E12" s="213"/>
      <c r="P12" s="198"/>
    </row>
    <row r="13" spans="2:16" s="111" customFormat="1" ht="9.75" customHeight="1">
      <c r="B13" s="149"/>
      <c r="C13" s="100"/>
      <c r="D13" s="112"/>
      <c r="E13" s="213"/>
      <c r="P13" s="198"/>
    </row>
    <row r="14" spans="2:16" s="77" customFormat="1" ht="19.5" customHeight="1">
      <c r="B14" s="79" t="s">
        <v>202</v>
      </c>
      <c r="C14" s="506">
        <f>+C16+C35</f>
        <v>8264814.773420003</v>
      </c>
      <c r="D14" s="506">
        <f>+D16+D35</f>
        <v>34183273.90285999</v>
      </c>
      <c r="E14" s="248"/>
      <c r="F14" s="385"/>
      <c r="G14" s="298"/>
      <c r="H14" s="298"/>
      <c r="P14" s="197"/>
    </row>
    <row r="15" spans="2:16" s="77" customFormat="1" ht="9.75" customHeight="1">
      <c r="B15" s="79"/>
      <c r="C15" s="381"/>
      <c r="D15" s="506"/>
      <c r="E15" s="248"/>
      <c r="F15" s="386"/>
      <c r="G15" s="298"/>
      <c r="H15" s="298"/>
      <c r="P15" s="197"/>
    </row>
    <row r="16" spans="2:16" s="77" customFormat="1" ht="16.5" customHeight="1">
      <c r="B16" s="78" t="s">
        <v>66</v>
      </c>
      <c r="C16" s="381">
        <f>SUM(C17:C33)</f>
        <v>4512552.614730001</v>
      </c>
      <c r="D16" s="381">
        <f>SUM(D17:D33)</f>
        <v>18663917.614509992</v>
      </c>
      <c r="E16" s="458"/>
      <c r="F16" s="458"/>
      <c r="P16" s="197"/>
    </row>
    <row r="17" spans="2:16" s="77" customFormat="1" ht="16.5" customHeight="1">
      <c r="B17" s="379" t="s">
        <v>201</v>
      </c>
      <c r="C17" s="492">
        <v>4290915.87632</v>
      </c>
      <c r="D17" s="382">
        <f aca="true" t="shared" si="0" ref="D17:D33">ROUND(+C17*$E$9,5)</f>
        <v>17747228.06446</v>
      </c>
      <c r="E17" s="458"/>
      <c r="F17" s="458"/>
      <c r="P17" s="197"/>
    </row>
    <row r="18" spans="2:16" s="77" customFormat="1" ht="16.5" customHeight="1">
      <c r="B18" s="379" t="s">
        <v>209</v>
      </c>
      <c r="C18" s="492">
        <v>113437.41858</v>
      </c>
      <c r="D18" s="382">
        <f t="shared" si="0"/>
        <v>469177.16325</v>
      </c>
      <c r="E18" s="458"/>
      <c r="F18" s="458"/>
      <c r="P18" s="197"/>
    </row>
    <row r="19" spans="2:16" s="77" customFormat="1" ht="16.5" customHeight="1">
      <c r="B19" s="379" t="s">
        <v>199</v>
      </c>
      <c r="C19" s="492">
        <v>31368.0987</v>
      </c>
      <c r="D19" s="382">
        <f t="shared" si="0"/>
        <v>129738.45622</v>
      </c>
      <c r="E19" s="458"/>
      <c r="F19" s="458"/>
      <c r="P19" s="197"/>
    </row>
    <row r="20" spans="2:16" s="77" customFormat="1" ht="16.5" customHeight="1">
      <c r="B20" s="379" t="s">
        <v>169</v>
      </c>
      <c r="C20" s="492">
        <v>17068.38848</v>
      </c>
      <c r="D20" s="382">
        <f t="shared" si="0"/>
        <v>70594.85475</v>
      </c>
      <c r="E20" s="458"/>
      <c r="F20" s="458"/>
      <c r="P20" s="197"/>
    </row>
    <row r="21" spans="2:16" s="77" customFormat="1" ht="16.5" customHeight="1">
      <c r="B21" s="379" t="s">
        <v>195</v>
      </c>
      <c r="C21" s="492">
        <v>15592.355169999999</v>
      </c>
      <c r="D21" s="382">
        <f t="shared" si="0"/>
        <v>64489.98098</v>
      </c>
      <c r="E21" s="458"/>
      <c r="F21" s="458"/>
      <c r="P21" s="197"/>
    </row>
    <row r="22" spans="2:16" s="77" customFormat="1" ht="16.5" customHeight="1">
      <c r="B22" s="379" t="s">
        <v>168</v>
      </c>
      <c r="C22" s="492">
        <v>12647.86082</v>
      </c>
      <c r="D22" s="382">
        <f t="shared" si="0"/>
        <v>52311.55235</v>
      </c>
      <c r="E22" s="458"/>
      <c r="F22" s="458"/>
      <c r="P22" s="197"/>
    </row>
    <row r="23" spans="2:16" s="77" customFormat="1" ht="16.5" customHeight="1">
      <c r="B23" s="379" t="s">
        <v>194</v>
      </c>
      <c r="C23" s="492">
        <v>10849.08296</v>
      </c>
      <c r="D23" s="382">
        <f t="shared" si="0"/>
        <v>44871.80712</v>
      </c>
      <c r="E23" s="458"/>
      <c r="F23" s="458"/>
      <c r="P23" s="197"/>
    </row>
    <row r="24" spans="2:16" s="77" customFormat="1" ht="16.5" customHeight="1">
      <c r="B24" s="379" t="s">
        <v>208</v>
      </c>
      <c r="C24" s="492">
        <v>4594.83096</v>
      </c>
      <c r="D24" s="382">
        <f t="shared" si="0"/>
        <v>19004.22085</v>
      </c>
      <c r="E24" s="458"/>
      <c r="F24" s="458"/>
      <c r="P24" s="197"/>
    </row>
    <row r="25" spans="2:16" s="77" customFormat="1" ht="16.5" customHeight="1">
      <c r="B25" s="379" t="s">
        <v>197</v>
      </c>
      <c r="C25" s="492">
        <v>4311.73971</v>
      </c>
      <c r="D25" s="382">
        <f t="shared" si="0"/>
        <v>17833.35544</v>
      </c>
      <c r="E25" s="458"/>
      <c r="F25" s="458"/>
      <c r="P25" s="197"/>
    </row>
    <row r="26" spans="2:16" s="77" customFormat="1" ht="16.5" customHeight="1">
      <c r="B26" s="379" t="s">
        <v>200</v>
      </c>
      <c r="C26" s="492">
        <v>4138.0871400000005</v>
      </c>
      <c r="D26" s="382">
        <f t="shared" si="0"/>
        <v>17115.12841</v>
      </c>
      <c r="E26" s="458"/>
      <c r="F26" s="458"/>
      <c r="P26" s="197"/>
    </row>
    <row r="27" spans="2:16" s="77" customFormat="1" ht="16.5" customHeight="1">
      <c r="B27" s="379" t="s">
        <v>198</v>
      </c>
      <c r="C27" s="492">
        <v>3366.42967</v>
      </c>
      <c r="D27" s="382">
        <f t="shared" si="0"/>
        <v>13923.55312</v>
      </c>
      <c r="E27" s="458"/>
      <c r="F27" s="458"/>
      <c r="P27" s="197"/>
    </row>
    <row r="28" spans="2:16" s="77" customFormat="1" ht="16.5" customHeight="1">
      <c r="B28" s="379" t="s">
        <v>49</v>
      </c>
      <c r="C28" s="492">
        <v>1816.2758000000001</v>
      </c>
      <c r="D28" s="382">
        <f t="shared" si="0"/>
        <v>7512.11671</v>
      </c>
      <c r="E28" s="458"/>
      <c r="F28" s="458"/>
      <c r="P28" s="197"/>
    </row>
    <row r="29" spans="2:16" s="77" customFormat="1" ht="16.5" customHeight="1">
      <c r="B29" s="379" t="s">
        <v>196</v>
      </c>
      <c r="C29" s="492">
        <v>1179.0819199999999</v>
      </c>
      <c r="D29" s="382">
        <f t="shared" si="0"/>
        <v>4876.68282</v>
      </c>
      <c r="E29" s="458"/>
      <c r="F29" s="458"/>
      <c r="P29" s="197"/>
    </row>
    <row r="30" spans="2:16" s="77" customFormat="1" ht="16.5" customHeight="1">
      <c r="B30" s="379" t="s">
        <v>238</v>
      </c>
      <c r="C30" s="492">
        <v>364.81203000000005</v>
      </c>
      <c r="D30" s="382">
        <f t="shared" si="0"/>
        <v>1508.86256</v>
      </c>
      <c r="E30" s="458"/>
      <c r="F30" s="458"/>
      <c r="P30" s="197"/>
    </row>
    <row r="31" spans="2:16" s="77" customFormat="1" ht="16.5" customHeight="1">
      <c r="B31" s="379" t="s">
        <v>263</v>
      </c>
      <c r="C31" s="492">
        <v>483.55899</v>
      </c>
      <c r="D31" s="382">
        <f t="shared" si="0"/>
        <v>1999.99998</v>
      </c>
      <c r="E31" s="458"/>
      <c r="F31" s="458"/>
      <c r="P31" s="197"/>
    </row>
    <row r="32" spans="2:16" s="77" customFormat="1" ht="16.5" customHeight="1">
      <c r="B32" s="379" t="s">
        <v>233</v>
      </c>
      <c r="C32" s="492">
        <v>400.59503</v>
      </c>
      <c r="D32" s="382">
        <f t="shared" si="0"/>
        <v>1656.86104</v>
      </c>
      <c r="E32" s="458"/>
      <c r="F32" s="458"/>
      <c r="P32" s="197"/>
    </row>
    <row r="33" spans="2:16" s="77" customFormat="1" ht="16.5" customHeight="1">
      <c r="B33" s="379" t="s">
        <v>43</v>
      </c>
      <c r="C33" s="492">
        <v>18.12245</v>
      </c>
      <c r="D33" s="382">
        <f t="shared" si="0"/>
        <v>74.95445</v>
      </c>
      <c r="E33" s="458"/>
      <c r="F33" s="458"/>
      <c r="P33" s="197"/>
    </row>
    <row r="34" spans="2:16" s="77" customFormat="1" ht="12" customHeight="1">
      <c r="B34" s="300"/>
      <c r="C34" s="384"/>
      <c r="D34" s="384"/>
      <c r="E34" s="458"/>
      <c r="F34" s="458"/>
      <c r="P34" s="197"/>
    </row>
    <row r="35" spans="2:16" s="77" customFormat="1" ht="16.5" customHeight="1">
      <c r="B35" s="78" t="s">
        <v>25</v>
      </c>
      <c r="C35" s="381">
        <f>SUM(C36:C38)</f>
        <v>3752262.158690002</v>
      </c>
      <c r="D35" s="381">
        <f>+SUM(D36:D38)</f>
        <v>15519356.288350001</v>
      </c>
      <c r="E35" s="458"/>
      <c r="F35" s="458"/>
      <c r="P35" s="197"/>
    </row>
    <row r="36" spans="2:16" s="77" customFormat="1" ht="16.5" customHeight="1">
      <c r="B36" s="379" t="s">
        <v>210</v>
      </c>
      <c r="C36" s="492">
        <v>2181114.5119700017</v>
      </c>
      <c r="D36" s="382">
        <f>ROUND(+C36*$E$9,5)</f>
        <v>9021089.62151</v>
      </c>
      <c r="E36" s="458"/>
      <c r="F36" s="458"/>
      <c r="P36" s="197"/>
    </row>
    <row r="37" spans="2:16" s="77" customFormat="1" ht="16.5" customHeight="1">
      <c r="B37" s="380" t="s">
        <v>170</v>
      </c>
      <c r="C37" s="492">
        <v>1553739.5229199997</v>
      </c>
      <c r="D37" s="382">
        <f>ROUND(+C37*$E$9,5)</f>
        <v>6426266.6668</v>
      </c>
      <c r="E37" s="248"/>
      <c r="F37" s="387"/>
      <c r="P37" s="197"/>
    </row>
    <row r="38" spans="2:16" s="77" customFormat="1" ht="16.5" customHeight="1">
      <c r="B38" s="379" t="s">
        <v>124</v>
      </c>
      <c r="C38" s="492">
        <v>17408.1238</v>
      </c>
      <c r="D38" s="382">
        <f>ROUND(+C38*$E$9,5)</f>
        <v>72000.00004</v>
      </c>
      <c r="E38" s="248"/>
      <c r="F38" s="387"/>
      <c r="P38" s="197"/>
    </row>
    <row r="39" spans="2:16" s="77" customFormat="1" ht="15" customHeight="1">
      <c r="B39" s="300"/>
      <c r="C39" s="479"/>
      <c r="D39" s="479"/>
      <c r="E39" s="248"/>
      <c r="F39" s="387"/>
      <c r="P39" s="197"/>
    </row>
    <row r="40" spans="2:16" s="77" customFormat="1" ht="19.5" customHeight="1">
      <c r="B40" s="79" t="s">
        <v>203</v>
      </c>
      <c r="C40" s="506">
        <f>+C42+C54</f>
        <v>392787.81052</v>
      </c>
      <c r="D40" s="506">
        <f>+D42+D54</f>
        <v>1624570.3843099999</v>
      </c>
      <c r="E40" s="248"/>
      <c r="F40" s="387"/>
      <c r="P40" s="197"/>
    </row>
    <row r="41" spans="2:16" s="77" customFormat="1" ht="9.75" customHeight="1">
      <c r="B41" s="79"/>
      <c r="C41" s="506"/>
      <c r="D41" s="506"/>
      <c r="E41" s="248"/>
      <c r="F41" s="387"/>
      <c r="P41" s="197"/>
    </row>
    <row r="42" spans="2:16" s="77" customFormat="1" ht="16.5" customHeight="1">
      <c r="B42" s="78" t="s">
        <v>24</v>
      </c>
      <c r="C42" s="381">
        <f>SUM(C43:C52)</f>
        <v>361278.41001</v>
      </c>
      <c r="D42" s="381">
        <f>SUM(D43:D52)</f>
        <v>1494247.5037999998</v>
      </c>
      <c r="E42" s="248"/>
      <c r="F42" s="248"/>
      <c r="P42" s="197"/>
    </row>
    <row r="43" spans="2:16" s="77" customFormat="1" ht="16.5" customHeight="1">
      <c r="B43" s="379" t="s">
        <v>209</v>
      </c>
      <c r="C43" s="492">
        <v>346071.54564</v>
      </c>
      <c r="D43" s="382">
        <f aca="true" t="shared" si="1" ref="D43:D52">ROUND(+C43*$E$9,5)</f>
        <v>1431351.91277</v>
      </c>
      <c r="E43" s="248"/>
      <c r="F43" s="248"/>
      <c r="P43" s="197"/>
    </row>
    <row r="44" spans="2:16" s="77" customFormat="1" ht="16.5" customHeight="1">
      <c r="B44" s="344" t="s">
        <v>206</v>
      </c>
      <c r="C44" s="492">
        <v>3999.07156</v>
      </c>
      <c r="D44" s="382">
        <f t="shared" si="1"/>
        <v>16540.15997</v>
      </c>
      <c r="E44" s="248"/>
      <c r="F44" s="248"/>
      <c r="P44" s="197"/>
    </row>
    <row r="45" spans="2:16" s="77" customFormat="1" ht="16.5" customHeight="1">
      <c r="B45" s="344" t="s">
        <v>69</v>
      </c>
      <c r="C45" s="492">
        <v>3613.9280200000003</v>
      </c>
      <c r="D45" s="382">
        <f t="shared" si="1"/>
        <v>14947.20629</v>
      </c>
      <c r="E45" s="248"/>
      <c r="F45" s="248"/>
      <c r="P45" s="197"/>
    </row>
    <row r="46" spans="2:16" s="77" customFormat="1" ht="16.5" customHeight="1">
      <c r="B46" s="344" t="s">
        <v>44</v>
      </c>
      <c r="C46" s="492">
        <v>2371.92469</v>
      </c>
      <c r="D46" s="382">
        <f t="shared" si="1"/>
        <v>9810.28052</v>
      </c>
      <c r="E46" s="248"/>
      <c r="F46" s="248"/>
      <c r="P46" s="197"/>
    </row>
    <row r="47" spans="2:16" s="77" customFormat="1" ht="16.5" customHeight="1">
      <c r="B47" s="344" t="s">
        <v>158</v>
      </c>
      <c r="C47" s="492">
        <v>1669.11869</v>
      </c>
      <c r="D47" s="382">
        <f t="shared" si="1"/>
        <v>6903.4749</v>
      </c>
      <c r="E47" s="248"/>
      <c r="F47" s="248"/>
      <c r="P47" s="197"/>
    </row>
    <row r="48" spans="2:16" s="77" customFormat="1" ht="16.5" customHeight="1">
      <c r="B48" s="344" t="s">
        <v>51</v>
      </c>
      <c r="C48" s="492">
        <v>1444.04542</v>
      </c>
      <c r="D48" s="382">
        <f t="shared" si="1"/>
        <v>5972.57186</v>
      </c>
      <c r="E48" s="248"/>
      <c r="F48" s="248"/>
      <c r="P48" s="197"/>
    </row>
    <row r="49" spans="2:16" s="77" customFormat="1" ht="16.5" customHeight="1">
      <c r="B49" s="344" t="s">
        <v>42</v>
      </c>
      <c r="C49" s="492">
        <v>1047.76591</v>
      </c>
      <c r="D49" s="382">
        <f t="shared" si="1"/>
        <v>4333.5598</v>
      </c>
      <c r="E49" s="248"/>
      <c r="F49" s="248"/>
      <c r="P49" s="197"/>
    </row>
    <row r="50" spans="2:16" s="77" customFormat="1" ht="16.5" customHeight="1">
      <c r="B50" s="344" t="s">
        <v>207</v>
      </c>
      <c r="C50" s="492">
        <v>542.85335</v>
      </c>
      <c r="D50" s="382">
        <f t="shared" si="1"/>
        <v>2245.24146</v>
      </c>
      <c r="E50" s="248"/>
      <c r="F50" s="248"/>
      <c r="P50" s="197"/>
    </row>
    <row r="51" spans="2:16" s="77" customFormat="1" ht="16.5" customHeight="1">
      <c r="B51" s="344" t="s">
        <v>229</v>
      </c>
      <c r="C51" s="492">
        <v>444.67282</v>
      </c>
      <c r="D51" s="382">
        <f t="shared" si="1"/>
        <v>1839.16678</v>
      </c>
      <c r="E51" s="248"/>
      <c r="F51" s="248"/>
      <c r="P51" s="197"/>
    </row>
    <row r="52" spans="2:16" s="77" customFormat="1" ht="16.5" customHeight="1">
      <c r="B52" s="344" t="s">
        <v>208</v>
      </c>
      <c r="C52" s="492">
        <v>73.48391000000001</v>
      </c>
      <c r="D52" s="382">
        <f t="shared" si="1"/>
        <v>303.92945</v>
      </c>
      <c r="E52" s="248"/>
      <c r="F52" s="248"/>
      <c r="P52" s="197"/>
    </row>
    <row r="53" spans="2:16" s="77" customFormat="1" ht="12" customHeight="1">
      <c r="B53" s="388"/>
      <c r="C53" s="384"/>
      <c r="D53" s="384"/>
      <c r="E53" s="248"/>
      <c r="F53" s="248"/>
      <c r="G53" s="446"/>
      <c r="P53" s="197"/>
    </row>
    <row r="54" spans="2:16" s="77" customFormat="1" ht="16.5" customHeight="1">
      <c r="B54" s="78" t="s">
        <v>25</v>
      </c>
      <c r="C54" s="381">
        <f>+C55</f>
        <v>31509.40051</v>
      </c>
      <c r="D54" s="381">
        <f>+D55</f>
        <v>130322.88051</v>
      </c>
      <c r="E54" s="248"/>
      <c r="F54" s="445"/>
      <c r="P54" s="197"/>
    </row>
    <row r="55" spans="2:16" s="77" customFormat="1" ht="16.5" customHeight="1">
      <c r="B55" s="344" t="s">
        <v>210</v>
      </c>
      <c r="C55" s="492">
        <v>31509.40051</v>
      </c>
      <c r="D55" s="382">
        <f>ROUND(+C55*$E$9,5)</f>
        <v>130322.88051</v>
      </c>
      <c r="E55" s="248"/>
      <c r="F55" s="387"/>
      <c r="P55" s="197"/>
    </row>
    <row r="56" spans="2:16" s="77" customFormat="1" ht="9.75" customHeight="1">
      <c r="B56" s="76"/>
      <c r="C56" s="389"/>
      <c r="D56" s="389"/>
      <c r="E56" s="248"/>
      <c r="F56" s="387"/>
      <c r="P56" s="197"/>
    </row>
    <row r="57" spans="2:16" s="77" customFormat="1" ht="18" customHeight="1" hidden="1">
      <c r="B57" s="150"/>
      <c r="C57" s="382"/>
      <c r="D57" s="382"/>
      <c r="E57" s="248"/>
      <c r="F57" s="387"/>
      <c r="P57" s="197"/>
    </row>
    <row r="58" spans="2:16" s="77" customFormat="1" ht="21.75" customHeight="1" hidden="1">
      <c r="B58" s="79" t="s">
        <v>112</v>
      </c>
      <c r="C58" s="506">
        <f>+C59</f>
        <v>0</v>
      </c>
      <c r="D58" s="506">
        <f>+D59</f>
        <v>0</v>
      </c>
      <c r="E58" s="248"/>
      <c r="F58" s="387"/>
      <c r="H58" s="301"/>
      <c r="P58" s="197"/>
    </row>
    <row r="59" spans="2:16" s="77" customFormat="1" ht="21.75" customHeight="1" hidden="1">
      <c r="B59" s="76" t="s">
        <v>66</v>
      </c>
      <c r="C59" s="389">
        <f>+C60</f>
        <v>0</v>
      </c>
      <c r="D59" s="389">
        <f>+D60</f>
        <v>0</v>
      </c>
      <c r="E59" s="248"/>
      <c r="F59" s="387"/>
      <c r="H59" s="301"/>
      <c r="P59" s="197"/>
    </row>
    <row r="60" spans="2:16" s="77" customFormat="1" ht="21.75" customHeight="1" hidden="1">
      <c r="B60" s="299" t="s">
        <v>109</v>
      </c>
      <c r="C60" s="384">
        <v>0</v>
      </c>
      <c r="D60" s="384">
        <f>+C60*$E$9</f>
        <v>0</v>
      </c>
      <c r="E60" s="248"/>
      <c r="F60" s="387"/>
      <c r="H60" s="301"/>
      <c r="P60" s="197"/>
    </row>
    <row r="61" spans="2:16" s="77" customFormat="1" ht="19.5" customHeight="1" hidden="1">
      <c r="B61" s="150"/>
      <c r="C61" s="382"/>
      <c r="D61" s="382"/>
      <c r="E61" s="248"/>
      <c r="F61" s="387"/>
      <c r="P61" s="197"/>
    </row>
    <row r="62" spans="2:16" s="77" customFormat="1" ht="21.75" customHeight="1" hidden="1">
      <c r="B62" s="79" t="s">
        <v>138</v>
      </c>
      <c r="C62" s="506">
        <f>+C63+C87</f>
        <v>0</v>
      </c>
      <c r="D62" s="506">
        <f>+D63+D87</f>
        <v>0</v>
      </c>
      <c r="E62" s="248"/>
      <c r="F62" s="387"/>
      <c r="P62" s="197"/>
    </row>
    <row r="63" spans="2:16" s="77" customFormat="1" ht="21.75" customHeight="1" hidden="1">
      <c r="B63" s="78" t="s">
        <v>24</v>
      </c>
      <c r="C63" s="381">
        <f>SUM(C64:C85)</f>
        <v>0</v>
      </c>
      <c r="D63" s="381">
        <f>SUM(D64:D85)</f>
        <v>0</v>
      </c>
      <c r="E63" s="248"/>
      <c r="F63" s="387"/>
      <c r="P63" s="197"/>
    </row>
    <row r="64" spans="2:16" s="77" customFormat="1" ht="21.75" customHeight="1" hidden="1">
      <c r="B64" s="299" t="s">
        <v>108</v>
      </c>
      <c r="C64" s="384"/>
      <c r="D64" s="384">
        <f aca="true" t="shared" si="2" ref="D64:D85">+C64*$E$9</f>
        <v>0</v>
      </c>
      <c r="E64" s="248"/>
      <c r="F64" s="387"/>
      <c r="P64" s="197"/>
    </row>
    <row r="65" spans="2:16" s="77" customFormat="1" ht="21.75" customHeight="1" hidden="1">
      <c r="B65" s="299" t="s">
        <v>38</v>
      </c>
      <c r="C65" s="384"/>
      <c r="D65" s="384">
        <f t="shared" si="2"/>
        <v>0</v>
      </c>
      <c r="E65" s="248"/>
      <c r="F65" s="387"/>
      <c r="P65" s="197"/>
    </row>
    <row r="66" spans="2:16" s="77" customFormat="1" ht="21.75" customHeight="1" hidden="1">
      <c r="B66" s="299" t="s">
        <v>39</v>
      </c>
      <c r="C66" s="384"/>
      <c r="D66" s="384">
        <f t="shared" si="2"/>
        <v>0</v>
      </c>
      <c r="E66" s="248"/>
      <c r="F66" s="387"/>
      <c r="P66" s="197"/>
    </row>
    <row r="67" spans="2:16" s="77" customFormat="1" ht="21.75" customHeight="1" hidden="1">
      <c r="B67" s="299" t="s">
        <v>41</v>
      </c>
      <c r="C67" s="384"/>
      <c r="D67" s="384">
        <f t="shared" si="2"/>
        <v>0</v>
      </c>
      <c r="E67" s="248"/>
      <c r="F67" s="387"/>
      <c r="P67" s="197"/>
    </row>
    <row r="68" spans="2:16" s="77" customFormat="1" ht="21.75" customHeight="1" hidden="1">
      <c r="B68" s="299" t="s">
        <v>145</v>
      </c>
      <c r="C68" s="384"/>
      <c r="D68" s="384">
        <f t="shared" si="2"/>
        <v>0</v>
      </c>
      <c r="E68" s="248"/>
      <c r="F68" s="387"/>
      <c r="P68" s="197"/>
    </row>
    <row r="69" spans="2:16" s="77" customFormat="1" ht="21.75" customHeight="1" hidden="1">
      <c r="B69" s="299" t="s">
        <v>40</v>
      </c>
      <c r="C69" s="384"/>
      <c r="D69" s="384">
        <f t="shared" si="2"/>
        <v>0</v>
      </c>
      <c r="E69" s="248"/>
      <c r="F69" s="387"/>
      <c r="P69" s="197"/>
    </row>
    <row r="70" spans="2:16" s="77" customFormat="1" ht="21.75" customHeight="1" hidden="1">
      <c r="B70" s="299" t="s">
        <v>45</v>
      </c>
      <c r="C70" s="384"/>
      <c r="D70" s="384">
        <f t="shared" si="2"/>
        <v>0</v>
      </c>
      <c r="E70" s="248"/>
      <c r="F70" s="387"/>
      <c r="P70" s="197"/>
    </row>
    <row r="71" spans="2:16" s="77" customFormat="1" ht="21.75" customHeight="1" hidden="1">
      <c r="B71" s="299" t="s">
        <v>69</v>
      </c>
      <c r="C71" s="384"/>
      <c r="D71" s="384">
        <f t="shared" si="2"/>
        <v>0</v>
      </c>
      <c r="E71" s="248"/>
      <c r="F71" s="387"/>
      <c r="P71" s="197"/>
    </row>
    <row r="72" spans="2:16" s="77" customFormat="1" ht="21.75" customHeight="1" hidden="1">
      <c r="B72" s="299" t="s">
        <v>47</v>
      </c>
      <c r="C72" s="384"/>
      <c r="D72" s="384">
        <f t="shared" si="2"/>
        <v>0</v>
      </c>
      <c r="E72" s="248"/>
      <c r="F72" s="387"/>
      <c r="P72" s="197"/>
    </row>
    <row r="73" spans="2:16" s="77" customFormat="1" ht="21.75" customHeight="1" hidden="1">
      <c r="B73" s="299" t="s">
        <v>42</v>
      </c>
      <c r="C73" s="384"/>
      <c r="D73" s="384">
        <f t="shared" si="2"/>
        <v>0</v>
      </c>
      <c r="E73" s="248"/>
      <c r="F73" s="387"/>
      <c r="P73" s="197"/>
    </row>
    <row r="74" spans="2:16" s="77" customFormat="1" ht="21.75" customHeight="1" hidden="1">
      <c r="B74" s="299" t="s">
        <v>44</v>
      </c>
      <c r="C74" s="384"/>
      <c r="D74" s="384">
        <f t="shared" si="2"/>
        <v>0</v>
      </c>
      <c r="E74" s="248"/>
      <c r="F74" s="387"/>
      <c r="P74" s="197"/>
    </row>
    <row r="75" spans="2:16" s="77" customFormat="1" ht="21.75" customHeight="1" hidden="1">
      <c r="B75" s="299" t="s">
        <v>48</v>
      </c>
      <c r="C75" s="384"/>
      <c r="D75" s="384">
        <f t="shared" si="2"/>
        <v>0</v>
      </c>
      <c r="E75" s="248"/>
      <c r="F75" s="387"/>
      <c r="P75" s="197"/>
    </row>
    <row r="76" spans="2:16" s="77" customFormat="1" ht="21.75" customHeight="1" hidden="1">
      <c r="B76" s="299" t="s">
        <v>51</v>
      </c>
      <c r="C76" s="384"/>
      <c r="D76" s="384">
        <f t="shared" si="2"/>
        <v>0</v>
      </c>
      <c r="E76" s="248"/>
      <c r="F76" s="387"/>
      <c r="P76" s="197"/>
    </row>
    <row r="77" spans="2:16" s="77" customFormat="1" ht="21.75" customHeight="1" hidden="1">
      <c r="B77" s="299" t="s">
        <v>158</v>
      </c>
      <c r="C77" s="384"/>
      <c r="D77" s="384">
        <f t="shared" si="2"/>
        <v>0</v>
      </c>
      <c r="E77" s="248"/>
      <c r="F77" s="387"/>
      <c r="P77" s="197"/>
    </row>
    <row r="78" spans="2:16" s="77" customFormat="1" ht="21.75" customHeight="1" hidden="1">
      <c r="B78" s="299" t="s">
        <v>53</v>
      </c>
      <c r="C78" s="384"/>
      <c r="D78" s="384">
        <f t="shared" si="2"/>
        <v>0</v>
      </c>
      <c r="E78" s="248"/>
      <c r="F78" s="387"/>
      <c r="P78" s="197"/>
    </row>
    <row r="79" spans="2:16" s="77" customFormat="1" ht="21.75" customHeight="1" hidden="1">
      <c r="B79" s="299" t="s">
        <v>55</v>
      </c>
      <c r="C79" s="384"/>
      <c r="D79" s="384">
        <f t="shared" si="2"/>
        <v>0</v>
      </c>
      <c r="E79" s="248"/>
      <c r="F79" s="387"/>
      <c r="P79" s="197"/>
    </row>
    <row r="80" spans="2:16" s="77" customFormat="1" ht="21.75" customHeight="1" hidden="1">
      <c r="B80" s="299" t="s">
        <v>46</v>
      </c>
      <c r="C80" s="384"/>
      <c r="D80" s="384">
        <f t="shared" si="2"/>
        <v>0</v>
      </c>
      <c r="E80" s="248"/>
      <c r="F80" s="387"/>
      <c r="P80" s="197"/>
    </row>
    <row r="81" spans="2:16" s="77" customFormat="1" ht="21.75" customHeight="1" hidden="1">
      <c r="B81" s="299" t="s">
        <v>50</v>
      </c>
      <c r="C81" s="384"/>
      <c r="D81" s="384">
        <f t="shared" si="2"/>
        <v>0</v>
      </c>
      <c r="E81" s="248"/>
      <c r="F81" s="387"/>
      <c r="P81" s="197"/>
    </row>
    <row r="82" spans="2:16" s="77" customFormat="1" ht="21.75" customHeight="1" hidden="1">
      <c r="B82" s="299" t="s">
        <v>57</v>
      </c>
      <c r="C82" s="384"/>
      <c r="D82" s="384">
        <f t="shared" si="2"/>
        <v>0</v>
      </c>
      <c r="E82" s="248"/>
      <c r="F82" s="387"/>
      <c r="P82" s="197"/>
    </row>
    <row r="83" spans="2:16" s="77" customFormat="1" ht="21.75" customHeight="1" hidden="1">
      <c r="B83" s="299" t="s">
        <v>52</v>
      </c>
      <c r="C83" s="384"/>
      <c r="D83" s="384">
        <f t="shared" si="2"/>
        <v>0</v>
      </c>
      <c r="E83" s="248"/>
      <c r="F83" s="387"/>
      <c r="P83" s="197"/>
    </row>
    <row r="84" spans="2:16" s="77" customFormat="1" ht="21.75" customHeight="1" hidden="1">
      <c r="B84" s="299" t="s">
        <v>54</v>
      </c>
      <c r="C84" s="384"/>
      <c r="D84" s="384">
        <f t="shared" si="2"/>
        <v>0</v>
      </c>
      <c r="E84" s="248"/>
      <c r="F84" s="387"/>
      <c r="P84" s="197"/>
    </row>
    <row r="85" spans="2:16" s="77" customFormat="1" ht="21.75" customHeight="1" hidden="1">
      <c r="B85" s="299" t="s">
        <v>56</v>
      </c>
      <c r="C85" s="384"/>
      <c r="D85" s="384">
        <f t="shared" si="2"/>
        <v>0</v>
      </c>
      <c r="E85" s="248"/>
      <c r="F85" s="387"/>
      <c r="P85" s="197"/>
    </row>
    <row r="86" spans="2:16" s="77" customFormat="1" ht="9.75" customHeight="1" hidden="1">
      <c r="B86" s="76"/>
      <c r="C86" s="389"/>
      <c r="D86" s="389"/>
      <c r="E86" s="248"/>
      <c r="F86" s="387"/>
      <c r="P86" s="197"/>
    </row>
    <row r="87" spans="2:16" s="77" customFormat="1" ht="21.75" customHeight="1" hidden="1">
      <c r="B87" s="78" t="s">
        <v>25</v>
      </c>
      <c r="C87" s="381">
        <f>+C88</f>
        <v>0</v>
      </c>
      <c r="D87" s="381">
        <f>+D88</f>
        <v>0</v>
      </c>
      <c r="E87" s="248"/>
      <c r="F87" s="387"/>
      <c r="P87" s="197"/>
    </row>
    <row r="88" spans="2:16" s="77" customFormat="1" ht="21.75" customHeight="1" hidden="1">
      <c r="B88" s="299" t="s">
        <v>107</v>
      </c>
      <c r="C88" s="384"/>
      <c r="D88" s="384">
        <f>+C88*$E$9</f>
        <v>0</v>
      </c>
      <c r="E88" s="248"/>
      <c r="F88" s="387"/>
      <c r="P88" s="197"/>
    </row>
    <row r="89" spans="2:16" s="77" customFormat="1" ht="4.5" customHeight="1">
      <c r="B89" s="150"/>
      <c r="C89" s="382"/>
      <c r="D89" s="382"/>
      <c r="E89" s="248"/>
      <c r="F89" s="387"/>
      <c r="P89" s="197"/>
    </row>
    <row r="90" spans="2:16" s="77" customFormat="1" ht="15" customHeight="1">
      <c r="B90" s="633" t="s">
        <v>28</v>
      </c>
      <c r="C90" s="595">
        <f>C14+C40</f>
        <v>8657602.583940003</v>
      </c>
      <c r="D90" s="595">
        <f>+D14+D40</f>
        <v>35807844.28716999</v>
      </c>
      <c r="E90" s="248"/>
      <c r="F90" s="387"/>
      <c r="P90" s="197"/>
    </row>
    <row r="91" spans="2:16" s="111" customFormat="1" ht="15" customHeight="1">
      <c r="B91" s="634"/>
      <c r="C91" s="596"/>
      <c r="D91" s="596"/>
      <c r="E91" s="248"/>
      <c r="F91" s="387"/>
      <c r="G91" s="77"/>
      <c r="P91" s="198"/>
    </row>
    <row r="92" spans="2:16" s="77" customFormat="1" ht="7.5" customHeight="1">
      <c r="B92" s="151"/>
      <c r="C92" s="101"/>
      <c r="D92" s="101"/>
      <c r="E92" s="248"/>
      <c r="F92" s="387"/>
      <c r="P92" s="197"/>
    </row>
    <row r="93" spans="1:16" ht="14.25" customHeight="1">
      <c r="A93" s="302"/>
      <c r="B93" s="303" t="s">
        <v>204</v>
      </c>
      <c r="C93" s="314"/>
      <c r="D93" s="304"/>
      <c r="E93" s="248"/>
      <c r="F93" s="387"/>
      <c r="G93" s="77"/>
      <c r="P93" s="196"/>
    </row>
    <row r="94" spans="1:16" ht="14.25" customHeight="1">
      <c r="A94" s="302"/>
      <c r="B94" s="303" t="s">
        <v>205</v>
      </c>
      <c r="C94" s="305"/>
      <c r="D94" s="306"/>
      <c r="E94" s="248"/>
      <c r="F94" s="387"/>
      <c r="G94" s="77"/>
      <c r="P94" s="196"/>
    </row>
    <row r="95" spans="3:16" ht="14.25">
      <c r="C95" s="307"/>
      <c r="D95" s="308"/>
      <c r="E95" s="248"/>
      <c r="F95" s="387"/>
      <c r="G95" s="77"/>
      <c r="P95" s="196"/>
    </row>
    <row r="96" spans="3:16" ht="14.25">
      <c r="C96" s="310"/>
      <c r="D96" s="310"/>
      <c r="E96" s="248"/>
      <c r="F96" s="387"/>
      <c r="G96" s="311"/>
      <c r="H96" s="311"/>
      <c r="P96" s="196"/>
    </row>
    <row r="97" spans="3:16" ht="12.75">
      <c r="C97" s="312"/>
      <c r="D97" s="312"/>
      <c r="G97" s="311"/>
      <c r="H97" s="311"/>
      <c r="P97" s="196"/>
    </row>
    <row r="98" spans="3:16" ht="12.75">
      <c r="C98" s="313"/>
      <c r="D98" s="313"/>
      <c r="H98" s="309"/>
      <c r="P98" s="196"/>
    </row>
    <row r="99" spans="2:16" ht="18">
      <c r="B99" s="373" t="s">
        <v>122</v>
      </c>
      <c r="C99" s="373"/>
      <c r="D99" s="373"/>
      <c r="H99" s="309"/>
      <c r="P99" s="196"/>
    </row>
    <row r="100" spans="2:16" ht="18">
      <c r="B100" s="374" t="s">
        <v>136</v>
      </c>
      <c r="C100" s="374"/>
      <c r="D100" s="374"/>
      <c r="G100" s="311"/>
      <c r="P100" s="196"/>
    </row>
    <row r="101" spans="2:16" ht="18">
      <c r="B101" s="374" t="s">
        <v>137</v>
      </c>
      <c r="C101" s="374"/>
      <c r="D101" s="374"/>
      <c r="P101" s="196"/>
    </row>
    <row r="102" spans="2:16" ht="16.5">
      <c r="B102" s="378" t="s">
        <v>59</v>
      </c>
      <c r="C102" s="375"/>
      <c r="D102" s="375"/>
      <c r="P102" s="196"/>
    </row>
    <row r="103" spans="2:16" ht="15.75">
      <c r="B103" s="376" t="str">
        <f>+B9</f>
        <v>Al 30 de septiembre de 2021</v>
      </c>
      <c r="C103" s="376"/>
      <c r="D103" s="297"/>
      <c r="P103" s="196"/>
    </row>
    <row r="104" spans="2:16" s="77" customFormat="1" ht="6.75" customHeight="1">
      <c r="B104" s="539"/>
      <c r="C104" s="539"/>
      <c r="D104" s="539"/>
      <c r="E104" s="212"/>
      <c r="P104" s="197"/>
    </row>
    <row r="105" spans="2:16" ht="16.5" customHeight="1">
      <c r="B105" s="577" t="s">
        <v>97</v>
      </c>
      <c r="C105" s="629" t="s">
        <v>87</v>
      </c>
      <c r="D105" s="631" t="s">
        <v>164</v>
      </c>
      <c r="P105" s="196"/>
    </row>
    <row r="106" spans="2:16" s="111" customFormat="1" ht="16.5" customHeight="1">
      <c r="B106" s="578"/>
      <c r="C106" s="630"/>
      <c r="D106" s="632"/>
      <c r="E106" s="213"/>
      <c r="G106" s="315"/>
      <c r="P106" s="198"/>
    </row>
    <row r="107" spans="2:16" s="111" customFormat="1" ht="9.75" customHeight="1">
      <c r="B107" s="149"/>
      <c r="C107" s="100"/>
      <c r="D107" s="112"/>
      <c r="E107" s="213"/>
      <c r="G107" s="315"/>
      <c r="P107" s="198"/>
    </row>
    <row r="108" spans="2:16" s="77" customFormat="1" ht="19.5" customHeight="1">
      <c r="B108" s="79" t="s">
        <v>202</v>
      </c>
      <c r="C108" s="506">
        <f>+C110+C113</f>
        <v>404106.77958</v>
      </c>
      <c r="D108" s="506">
        <f>+D110+D113</f>
        <v>1671385.6403400004</v>
      </c>
      <c r="E108" s="212"/>
      <c r="G108" s="301"/>
      <c r="H108" s="301"/>
      <c r="P108" s="197"/>
    </row>
    <row r="109" spans="2:16" s="77" customFormat="1" ht="9.75" customHeight="1">
      <c r="B109" s="79"/>
      <c r="C109" s="506"/>
      <c r="D109" s="506"/>
      <c r="E109" s="212"/>
      <c r="G109" s="301"/>
      <c r="H109" s="301"/>
      <c r="P109" s="197"/>
    </row>
    <row r="110" spans="2:16" s="77" customFormat="1" ht="16.5" customHeight="1">
      <c r="B110" s="78" t="s">
        <v>25</v>
      </c>
      <c r="C110" s="381">
        <f>SUM(C111:C111)</f>
        <v>0</v>
      </c>
      <c r="D110" s="381">
        <f>SUM(D111:D111)</f>
        <v>0</v>
      </c>
      <c r="E110" s="212"/>
      <c r="G110" s="301"/>
      <c r="H110" s="301"/>
      <c r="P110" s="197"/>
    </row>
    <row r="111" spans="2:16" s="77" customFormat="1" ht="16.5" customHeight="1" hidden="1">
      <c r="B111" s="431"/>
      <c r="C111" s="492">
        <v>0</v>
      </c>
      <c r="D111" s="382">
        <f>ROUND(+C111*$E$9,5)</f>
        <v>0</v>
      </c>
      <c r="E111" s="212"/>
      <c r="G111" s="301"/>
      <c r="H111" s="301"/>
      <c r="P111" s="197"/>
    </row>
    <row r="112" spans="2:16" s="77" customFormat="1" ht="12" customHeight="1">
      <c r="B112" s="79"/>
      <c r="C112" s="506"/>
      <c r="D112" s="506"/>
      <c r="E112" s="212"/>
      <c r="G112" s="301"/>
      <c r="H112" s="301"/>
      <c r="P112" s="197"/>
    </row>
    <row r="113" spans="2:16" s="77" customFormat="1" ht="16.5" customHeight="1">
      <c r="B113" s="78" t="s">
        <v>24</v>
      </c>
      <c r="C113" s="381">
        <f>SUM(C114:C125)</f>
        <v>404106.77958</v>
      </c>
      <c r="D113" s="381">
        <f>SUM(D114:D125)</f>
        <v>1671385.6403400004</v>
      </c>
      <c r="E113" s="212"/>
      <c r="F113" s="212"/>
      <c r="G113" s="316"/>
      <c r="H113" s="316"/>
      <c r="P113" s="197"/>
    </row>
    <row r="114" spans="2:16" s="77" customFormat="1" ht="16.5" customHeight="1">
      <c r="B114" s="511" t="s">
        <v>257</v>
      </c>
      <c r="C114" s="492">
        <v>125000</v>
      </c>
      <c r="D114" s="382">
        <f aca="true" t="shared" si="3" ref="D114:D125">ROUND(+C114*$E$9,5)</f>
        <v>517000</v>
      </c>
      <c r="E114" s="212"/>
      <c r="F114" s="212"/>
      <c r="G114" s="316"/>
      <c r="H114" s="316"/>
      <c r="P114" s="197"/>
    </row>
    <row r="115" spans="2:16" s="77" customFormat="1" ht="16.5" customHeight="1">
      <c r="B115" s="511" t="s">
        <v>244</v>
      </c>
      <c r="C115" s="492">
        <v>70478.72348999997</v>
      </c>
      <c r="D115" s="382">
        <f t="shared" si="3"/>
        <v>291500.00035</v>
      </c>
      <c r="E115" s="212"/>
      <c r="F115" s="212"/>
      <c r="G115" s="316"/>
      <c r="P115" s="197"/>
    </row>
    <row r="116" spans="2:16" s="77" customFormat="1" ht="16.5" customHeight="1">
      <c r="B116" s="511" t="s">
        <v>243</v>
      </c>
      <c r="C116" s="492">
        <v>54642.16639999998</v>
      </c>
      <c r="D116" s="382">
        <f t="shared" si="3"/>
        <v>226000.00023</v>
      </c>
      <c r="E116" s="212"/>
      <c r="F116" s="212"/>
      <c r="G116" s="316"/>
      <c r="P116" s="197"/>
    </row>
    <row r="117" spans="2:16" s="77" customFormat="1" ht="16.5" customHeight="1">
      <c r="B117" s="511" t="s">
        <v>245</v>
      </c>
      <c r="C117" s="492">
        <v>38245.62922</v>
      </c>
      <c r="D117" s="382">
        <f t="shared" si="3"/>
        <v>158183.92245</v>
      </c>
      <c r="E117" s="212"/>
      <c r="F117" s="212"/>
      <c r="G117" s="316"/>
      <c r="P117" s="197"/>
    </row>
    <row r="118" spans="2:16" s="77" customFormat="1" ht="16.5" customHeight="1">
      <c r="B118" s="511" t="s">
        <v>255</v>
      </c>
      <c r="C118" s="492">
        <v>36266.92456</v>
      </c>
      <c r="D118" s="382">
        <f t="shared" si="3"/>
        <v>149999.99998</v>
      </c>
      <c r="E118" s="212"/>
      <c r="F118" s="212"/>
      <c r="G118" s="316"/>
      <c r="P118" s="197"/>
    </row>
    <row r="119" spans="2:16" s="77" customFormat="1" ht="16.5" customHeight="1">
      <c r="B119" s="379" t="s">
        <v>168</v>
      </c>
      <c r="C119" s="492">
        <v>33486.46035</v>
      </c>
      <c r="D119" s="382">
        <f t="shared" si="3"/>
        <v>138500.00001</v>
      </c>
      <c r="E119" s="212"/>
      <c r="F119" s="212"/>
      <c r="G119" s="316"/>
      <c r="P119" s="197"/>
    </row>
    <row r="120" spans="2:16" s="77" customFormat="1" ht="16.5" customHeight="1">
      <c r="B120" s="511" t="s">
        <v>247</v>
      </c>
      <c r="C120" s="492">
        <v>15824.234180000001</v>
      </c>
      <c r="D120" s="382">
        <f t="shared" si="3"/>
        <v>65449.03257</v>
      </c>
      <c r="E120" s="212"/>
      <c r="F120" s="212"/>
      <c r="G120" s="316"/>
      <c r="P120" s="197"/>
    </row>
    <row r="121" spans="2:16" s="77" customFormat="1" ht="16.5" customHeight="1">
      <c r="B121" s="511" t="s">
        <v>246</v>
      </c>
      <c r="C121" s="492">
        <v>15957.446829999997</v>
      </c>
      <c r="D121" s="382">
        <f t="shared" si="3"/>
        <v>66000.00009</v>
      </c>
      <c r="E121" s="212"/>
      <c r="F121" s="212"/>
      <c r="G121" s="316"/>
      <c r="P121" s="197"/>
    </row>
    <row r="122" spans="2:16" s="77" customFormat="1" ht="16.5" customHeight="1">
      <c r="B122" s="511" t="s">
        <v>248</v>
      </c>
      <c r="C122" s="492">
        <v>8886.045610000001</v>
      </c>
      <c r="D122" s="382">
        <f t="shared" si="3"/>
        <v>36752.68464</v>
      </c>
      <c r="E122" s="212"/>
      <c r="F122" s="212"/>
      <c r="G122" s="316"/>
      <c r="P122" s="197"/>
    </row>
    <row r="123" spans="2:16" s="77" customFormat="1" ht="16.5" customHeight="1">
      <c r="B123" s="511" t="s">
        <v>249</v>
      </c>
      <c r="C123" s="492">
        <v>2659.57447</v>
      </c>
      <c r="D123" s="382">
        <f t="shared" si="3"/>
        <v>11000.00001</v>
      </c>
      <c r="E123" s="212"/>
      <c r="F123" s="212"/>
      <c r="G123" s="316"/>
      <c r="P123" s="197"/>
    </row>
    <row r="124" spans="2:16" s="77" customFormat="1" ht="16.5" customHeight="1">
      <c r="B124" s="520" t="s">
        <v>256</v>
      </c>
      <c r="C124" s="492">
        <v>2417.7949700000004</v>
      </c>
      <c r="D124" s="382">
        <f t="shared" si="3"/>
        <v>10000</v>
      </c>
      <c r="E124" s="212"/>
      <c r="F124" s="212"/>
      <c r="G124" s="316"/>
      <c r="P124" s="197"/>
    </row>
    <row r="125" spans="2:16" s="77" customFormat="1" ht="16.5" customHeight="1">
      <c r="B125" s="520" t="s">
        <v>238</v>
      </c>
      <c r="C125" s="492">
        <v>241.7795</v>
      </c>
      <c r="D125" s="382">
        <f t="shared" si="3"/>
        <v>1000.00001</v>
      </c>
      <c r="E125" s="212"/>
      <c r="F125" s="212"/>
      <c r="G125" s="316"/>
      <c r="P125" s="197"/>
    </row>
    <row r="126" spans="2:16" s="77" customFormat="1" ht="9.75" customHeight="1">
      <c r="B126" s="150"/>
      <c r="C126" s="382"/>
      <c r="D126" s="382"/>
      <c r="E126" s="212"/>
      <c r="F126" s="212"/>
      <c r="G126" s="316"/>
      <c r="P126" s="197"/>
    </row>
    <row r="127" spans="2:16" s="77" customFormat="1" ht="15" customHeight="1">
      <c r="B127" s="633" t="s">
        <v>28</v>
      </c>
      <c r="C127" s="595">
        <f>+C108</f>
        <v>404106.77958</v>
      </c>
      <c r="D127" s="595">
        <f>+D108</f>
        <v>1671385.6403400004</v>
      </c>
      <c r="E127" s="212"/>
      <c r="F127" s="212"/>
      <c r="G127" s="316"/>
      <c r="P127" s="197"/>
    </row>
    <row r="128" spans="2:16" s="111" customFormat="1" ht="15" customHeight="1">
      <c r="B128" s="634"/>
      <c r="C128" s="596"/>
      <c r="D128" s="596"/>
      <c r="E128" s="212"/>
      <c r="F128" s="446"/>
      <c r="G128" s="316"/>
      <c r="P128" s="198"/>
    </row>
    <row r="129" spans="2:16" s="77" customFormat="1" ht="7.5" customHeight="1">
      <c r="B129" s="151"/>
      <c r="C129" s="101"/>
      <c r="D129" s="101"/>
      <c r="E129" s="212"/>
      <c r="F129" s="446"/>
      <c r="P129" s="197"/>
    </row>
    <row r="130" spans="1:16" ht="14.25" customHeight="1">
      <c r="A130" s="302"/>
      <c r="B130" s="303" t="s">
        <v>204</v>
      </c>
      <c r="C130" s="390"/>
      <c r="D130" s="390"/>
      <c r="P130" s="196"/>
    </row>
    <row r="131" spans="3:16" ht="12.75">
      <c r="C131" s="314"/>
      <c r="D131" s="314"/>
      <c r="P131" s="196"/>
    </row>
  </sheetData>
  <sheetProtection/>
  <mergeCells count="14">
    <mergeCell ref="B105:B106"/>
    <mergeCell ref="C105:C106"/>
    <mergeCell ref="D105:D106"/>
    <mergeCell ref="B127:B128"/>
    <mergeCell ref="C127:C128"/>
    <mergeCell ref="D127:D128"/>
    <mergeCell ref="B10:D10"/>
    <mergeCell ref="B104:D104"/>
    <mergeCell ref="B11:B12"/>
    <mergeCell ref="C11:C12"/>
    <mergeCell ref="D11:D12"/>
    <mergeCell ref="B90:B91"/>
    <mergeCell ref="C90:C91"/>
    <mergeCell ref="D90:D91"/>
  </mergeCells>
  <printOptions horizontalCentered="1"/>
  <pageMargins left="0.1968503937007874" right="0.1968503937007874" top="0.03937007874015748" bottom="0.03937007874015748" header="0.31496062992125984" footer="0.31496062992125984"/>
  <pageSetup fitToHeight="2" horizontalDpi="600" verticalDpi="600" orientation="portrait" paperSize="9" scale="69" r:id="rId2"/>
  <rowBreaks count="1" manualBreakCount="1">
    <brk id="95" min="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="85" zoomScaleNormal="85" zoomScalePageLayoutView="0" workbookViewId="0" topLeftCell="A1">
      <selection activeCell="B6" sqref="B6:G6"/>
    </sheetView>
  </sheetViews>
  <sheetFormatPr defaultColWidth="11.421875" defaultRowHeight="12.75"/>
  <cols>
    <col min="1" max="1" width="5.421875" style="6" customWidth="1"/>
    <col min="2" max="2" width="16.00390625" style="6" customWidth="1"/>
    <col min="3" max="3" width="1.28515625" style="6" customWidth="1"/>
    <col min="4" max="4" width="21.00390625" style="6" customWidth="1"/>
    <col min="5" max="5" width="18.7109375" style="6" customWidth="1"/>
    <col min="6" max="6" width="22.7109375" style="6" customWidth="1"/>
    <col min="7" max="7" width="22.140625" style="6" customWidth="1"/>
    <col min="8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7" s="4" customFormat="1" ht="18">
      <c r="B6" s="525" t="s">
        <v>18</v>
      </c>
      <c r="C6" s="525"/>
      <c r="D6" s="525"/>
      <c r="E6" s="525"/>
      <c r="F6" s="525"/>
      <c r="G6" s="525"/>
    </row>
    <row r="7" spans="2:7" s="4" customFormat="1" ht="15.75">
      <c r="B7" s="526" t="str">
        <f>+Indice!B7</f>
        <v>AL 30 DE SEPTIEMBRE 2021</v>
      </c>
      <c r="C7" s="526"/>
      <c r="D7" s="526"/>
      <c r="E7" s="526"/>
      <c r="F7" s="526"/>
      <c r="G7" s="526"/>
    </row>
    <row r="8" spans="2:7" ht="12.75">
      <c r="B8" s="86"/>
      <c r="C8" s="86"/>
      <c r="D8" s="86"/>
      <c r="E8" s="86"/>
      <c r="F8" s="86"/>
      <c r="G8" s="86"/>
    </row>
    <row r="9" spans="2:7" ht="54.75" customHeight="1">
      <c r="B9" s="187" t="s">
        <v>2</v>
      </c>
      <c r="C9" s="187" t="s">
        <v>8</v>
      </c>
      <c r="D9" s="530" t="s">
        <v>143</v>
      </c>
      <c r="E9" s="530"/>
      <c r="F9" s="530"/>
      <c r="G9" s="530"/>
    </row>
    <row r="10" spans="2:7" ht="12" customHeight="1">
      <c r="B10" s="52"/>
      <c r="C10" s="52"/>
      <c r="D10" s="53"/>
      <c r="E10" s="53"/>
      <c r="F10" s="53"/>
      <c r="G10" s="53"/>
    </row>
    <row r="11" spans="2:7" ht="15.75" customHeight="1">
      <c r="B11" s="52"/>
      <c r="C11" s="52"/>
      <c r="D11" s="52" t="s">
        <v>131</v>
      </c>
      <c r="E11" s="52"/>
      <c r="F11" s="52"/>
      <c r="G11" s="52"/>
    </row>
    <row r="12" spans="2:7" ht="6" customHeight="1">
      <c r="B12" s="52"/>
      <c r="C12" s="52"/>
      <c r="D12" s="52"/>
      <c r="E12" s="52"/>
      <c r="F12" s="52"/>
      <c r="G12" s="52"/>
    </row>
    <row r="13" spans="2:8" ht="15.75" customHeight="1">
      <c r="B13" s="52"/>
      <c r="C13" s="52"/>
      <c r="D13" s="531" t="s">
        <v>132</v>
      </c>
      <c r="E13" s="531"/>
      <c r="F13" s="531"/>
      <c r="G13" s="531"/>
      <c r="H13" s="531"/>
    </row>
    <row r="14" spans="2:8" ht="15.75" customHeight="1">
      <c r="B14" s="52"/>
      <c r="C14" s="52"/>
      <c r="D14" s="531" t="s">
        <v>133</v>
      </c>
      <c r="E14" s="531"/>
      <c r="F14" s="531"/>
      <c r="G14" s="531"/>
      <c r="H14" s="531"/>
    </row>
    <row r="15" spans="2:7" ht="15.75" customHeight="1">
      <c r="B15" s="52"/>
      <c r="C15" s="52"/>
      <c r="D15" s="29" t="s">
        <v>134</v>
      </c>
      <c r="E15" s="54"/>
      <c r="F15" s="54"/>
      <c r="G15" s="54"/>
    </row>
    <row r="16" spans="2:4" ht="12.75">
      <c r="B16" s="55"/>
      <c r="C16" s="55"/>
      <c r="D16" s="56"/>
    </row>
    <row r="17" spans="1:7" s="30" customFormat="1" ht="18" customHeight="1">
      <c r="A17" s="6"/>
      <c r="B17" s="57" t="s">
        <v>22</v>
      </c>
      <c r="C17" s="52" t="s">
        <v>8</v>
      </c>
      <c r="D17" s="29" t="s">
        <v>127</v>
      </c>
      <c r="E17" s="6"/>
      <c r="F17" s="6"/>
      <c r="G17" s="6"/>
    </row>
    <row r="18" spans="1:7" s="30" customFormat="1" ht="15" customHeight="1">
      <c r="A18" s="6"/>
      <c r="B18" s="57"/>
      <c r="C18" s="52"/>
      <c r="D18" s="62" t="s">
        <v>128</v>
      </c>
      <c r="E18" s="6"/>
      <c r="F18" s="6"/>
      <c r="G18" s="6"/>
    </row>
    <row r="19" spans="1:7" s="30" customFormat="1" ht="15" customHeight="1">
      <c r="A19" s="6"/>
      <c r="B19" s="57"/>
      <c r="C19" s="52"/>
      <c r="D19" s="62" t="s">
        <v>129</v>
      </c>
      <c r="E19" s="6"/>
      <c r="F19" s="6"/>
      <c r="G19" s="6"/>
    </row>
    <row r="20" spans="1:7" s="30" customFormat="1" ht="15" customHeight="1">
      <c r="A20" s="6"/>
      <c r="B20" s="57"/>
      <c r="C20" s="52"/>
      <c r="D20" s="62" t="s">
        <v>130</v>
      </c>
      <c r="E20" s="6"/>
      <c r="F20" s="6"/>
      <c r="G20" s="6"/>
    </row>
    <row r="21" spans="2:4" ht="9" customHeight="1">
      <c r="B21" s="55"/>
      <c r="C21" s="55"/>
      <c r="D21" s="56"/>
    </row>
    <row r="22" spans="1:7" s="30" customFormat="1" ht="23.25" customHeight="1">
      <c r="A22" s="6"/>
      <c r="B22" s="58" t="s">
        <v>3</v>
      </c>
      <c r="C22" s="55" t="s">
        <v>8</v>
      </c>
      <c r="D22" s="528">
        <v>44469</v>
      </c>
      <c r="E22" s="529"/>
      <c r="F22" s="529"/>
      <c r="G22" s="529"/>
    </row>
    <row r="23" spans="2:3" ht="9.75" customHeight="1">
      <c r="B23" s="55"/>
      <c r="C23" s="55"/>
    </row>
    <row r="24" spans="1:7" s="30" customFormat="1" ht="23.25" customHeight="1">
      <c r="A24" s="6"/>
      <c r="B24" s="58" t="s">
        <v>4</v>
      </c>
      <c r="C24" s="55" t="s">
        <v>8</v>
      </c>
      <c r="D24" s="529" t="s">
        <v>17</v>
      </c>
      <c r="E24" s="529"/>
      <c r="F24" s="529"/>
      <c r="G24" s="529"/>
    </row>
    <row r="25" spans="2:3" ht="12" customHeight="1">
      <c r="B25" s="55"/>
      <c r="C25" s="55"/>
    </row>
    <row r="26" spans="1:7" s="30" customFormat="1" ht="40.5" customHeight="1">
      <c r="A26" s="6"/>
      <c r="B26" s="52" t="s">
        <v>5</v>
      </c>
      <c r="C26" s="52" t="s">
        <v>8</v>
      </c>
      <c r="D26" s="530" t="s">
        <v>152</v>
      </c>
      <c r="E26" s="530"/>
      <c r="F26" s="530"/>
      <c r="G26" s="530"/>
    </row>
    <row r="27" spans="2:3" ht="8.25" customHeight="1">
      <c r="B27" s="55"/>
      <c r="C27" s="55"/>
    </row>
    <row r="28" spans="1:7" s="30" customFormat="1" ht="18" customHeight="1">
      <c r="A28" s="6"/>
      <c r="B28" s="52" t="s">
        <v>9</v>
      </c>
      <c r="C28" s="52" t="s">
        <v>8</v>
      </c>
      <c r="D28" s="29" t="s">
        <v>160</v>
      </c>
      <c r="E28" s="29"/>
      <c r="F28" s="29"/>
      <c r="G28" s="29"/>
    </row>
    <row r="29" spans="1:7" s="30" customFormat="1" ht="18" customHeight="1">
      <c r="A29" s="6"/>
      <c r="B29" s="52"/>
      <c r="C29" s="52"/>
      <c r="D29" s="29" t="s">
        <v>83</v>
      </c>
      <c r="E29" s="29"/>
      <c r="F29" s="29"/>
      <c r="G29" s="29"/>
    </row>
    <row r="30" spans="2:3" ht="12.75">
      <c r="B30" s="55"/>
      <c r="C30" s="55"/>
    </row>
    <row r="31" spans="2:7" ht="12.75">
      <c r="B31" s="55" t="s">
        <v>6</v>
      </c>
      <c r="C31" s="55" t="s">
        <v>8</v>
      </c>
      <c r="D31" s="59" t="s">
        <v>10</v>
      </c>
      <c r="E31" s="60"/>
      <c r="F31" s="60"/>
      <c r="G31" s="60"/>
    </row>
    <row r="32" spans="2:3" ht="9" customHeight="1">
      <c r="B32" s="55"/>
      <c r="C32" s="55"/>
    </row>
    <row r="33" spans="2:4" ht="18.75" customHeight="1">
      <c r="B33" s="55" t="s">
        <v>7</v>
      </c>
      <c r="C33" s="55" t="s">
        <v>8</v>
      </c>
      <c r="D33" s="61">
        <v>44500</v>
      </c>
    </row>
    <row r="34" spans="2:4" ht="13.5" customHeight="1">
      <c r="B34" s="55"/>
      <c r="C34" s="55"/>
      <c r="D34" s="61"/>
    </row>
    <row r="35" spans="1:7" s="30" customFormat="1" ht="18" customHeight="1">
      <c r="A35" s="6"/>
      <c r="B35" s="52" t="s">
        <v>82</v>
      </c>
      <c r="C35" s="55" t="s">
        <v>8</v>
      </c>
      <c r="D35" s="29" t="s">
        <v>84</v>
      </c>
      <c r="E35" s="29"/>
      <c r="F35" s="29"/>
      <c r="G35" s="29"/>
    </row>
    <row r="36" spans="1:7" s="30" customFormat="1" ht="12.75" customHeight="1">
      <c r="A36" s="6"/>
      <c r="B36" s="52"/>
      <c r="C36" s="52"/>
      <c r="D36" s="29"/>
      <c r="E36" s="29"/>
      <c r="F36" s="29"/>
      <c r="G36" s="29"/>
    </row>
    <row r="37" spans="1:7" s="30" customFormat="1" ht="26.25" customHeight="1">
      <c r="A37" s="6"/>
      <c r="B37" s="52" t="s">
        <v>21</v>
      </c>
      <c r="C37" s="52" t="s">
        <v>8</v>
      </c>
      <c r="D37" s="531" t="s">
        <v>161</v>
      </c>
      <c r="E37" s="531"/>
      <c r="F37" s="531"/>
      <c r="G37" s="531"/>
    </row>
    <row r="38" spans="2:4" ht="12.75">
      <c r="B38" s="55"/>
      <c r="C38" s="55"/>
      <c r="D38" s="61"/>
    </row>
    <row r="39" spans="2:8" ht="16.5" customHeight="1">
      <c r="B39" s="55" t="s">
        <v>23</v>
      </c>
      <c r="C39" s="55" t="s">
        <v>8</v>
      </c>
      <c r="D39" s="529" t="s">
        <v>172</v>
      </c>
      <c r="E39" s="529"/>
      <c r="F39" s="529"/>
      <c r="G39" s="529"/>
      <c r="H39" s="532">
        <v>4.136</v>
      </c>
    </row>
    <row r="40" spans="4:8" ht="15.75" customHeight="1">
      <c r="D40" s="529"/>
      <c r="E40" s="529"/>
      <c r="F40" s="529"/>
      <c r="G40" s="529"/>
      <c r="H40" s="532"/>
    </row>
    <row r="41" ht="15.75" customHeight="1"/>
    <row r="42" spans="2:4" ht="12.75">
      <c r="B42" s="55" t="s">
        <v>70</v>
      </c>
      <c r="C42" s="55" t="s">
        <v>8</v>
      </c>
      <c r="D42" s="6" t="s">
        <v>71</v>
      </c>
    </row>
  </sheetData>
  <sheetProtection/>
  <mergeCells count="11">
    <mergeCell ref="H39:H40"/>
    <mergeCell ref="D24:G24"/>
    <mergeCell ref="D26:G26"/>
    <mergeCell ref="D37:G37"/>
    <mergeCell ref="D39:G40"/>
    <mergeCell ref="D22:G22"/>
    <mergeCell ref="B6:G6"/>
    <mergeCell ref="B7:G7"/>
    <mergeCell ref="D9:G9"/>
    <mergeCell ref="D14:H14"/>
    <mergeCell ref="D13:H13"/>
  </mergeCells>
  <printOptions horizontalCentered="1"/>
  <pageMargins left="0.3937007874015748" right="0.31496062992125984" top="0.866141732283464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showGridLines="0" zoomScale="85" zoomScaleNormal="85" zoomScaleSheetLayoutView="70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20" customWidth="1"/>
    <col min="2" max="2" width="32.421875" style="120" customWidth="1"/>
    <col min="3" max="4" width="15.7109375" style="120" customWidth="1"/>
    <col min="5" max="5" width="10.7109375" style="120" customWidth="1"/>
    <col min="6" max="6" width="4.28125" style="120" customWidth="1"/>
    <col min="7" max="7" width="30.8515625" style="120" customWidth="1"/>
    <col min="8" max="8" width="17.57421875" style="120" bestFit="1" customWidth="1"/>
    <col min="9" max="9" width="18.57421875" style="120" bestFit="1" customWidth="1"/>
    <col min="10" max="10" width="10.7109375" style="120" customWidth="1"/>
    <col min="11" max="11" width="0.71875" style="120" customWidth="1"/>
    <col min="12" max="12" width="15.7109375" style="120" customWidth="1"/>
    <col min="13" max="13" width="2.421875" style="120" customWidth="1"/>
    <col min="14" max="19" width="15.7109375" style="120" customWidth="1"/>
    <col min="20" max="16384" width="15.7109375" style="128" customWidth="1"/>
  </cols>
  <sheetData>
    <row r="1" s="130" customFormat="1" ht="15.75" customHeight="1"/>
    <row r="2" s="130" customFormat="1" ht="15.75" customHeight="1">
      <c r="D2" s="152"/>
    </row>
    <row r="3" s="130" customFormat="1" ht="15.75" customHeight="1">
      <c r="D3" s="152"/>
    </row>
    <row r="4" spans="1:19" s="154" customFormat="1" ht="18" customHeight="1">
      <c r="A4" s="130"/>
      <c r="B4" s="130"/>
      <c r="C4" s="130"/>
      <c r="D4" s="130"/>
      <c r="E4" s="130"/>
      <c r="F4" s="130"/>
      <c r="G4" s="130"/>
      <c r="H4" s="119"/>
      <c r="I4" s="119"/>
      <c r="J4" s="119"/>
      <c r="K4" s="119"/>
      <c r="L4" s="119"/>
      <c r="M4" s="119"/>
      <c r="N4" s="119"/>
      <c r="O4" s="153"/>
      <c r="P4" s="153"/>
      <c r="Q4" s="153"/>
      <c r="R4" s="153"/>
      <c r="S4" s="153"/>
    </row>
    <row r="5" spans="1:19" s="154" customFormat="1" ht="19.5" customHeight="1">
      <c r="A5" s="130"/>
      <c r="B5" s="525" t="s">
        <v>174</v>
      </c>
      <c r="C5" s="525"/>
      <c r="D5" s="525"/>
      <c r="E5" s="525"/>
      <c r="F5" s="525"/>
      <c r="G5" s="525"/>
      <c r="H5" s="525"/>
      <c r="I5" s="525"/>
      <c r="J5" s="525"/>
      <c r="K5" s="119"/>
      <c r="L5" s="119"/>
      <c r="M5" s="119"/>
      <c r="N5" s="119"/>
      <c r="O5" s="153"/>
      <c r="P5" s="153"/>
      <c r="Q5" s="153"/>
      <c r="R5" s="153"/>
      <c r="S5" s="153"/>
    </row>
    <row r="6" spans="1:19" s="154" customFormat="1" ht="19.5" customHeight="1">
      <c r="A6" s="130"/>
      <c r="B6" s="538" t="s">
        <v>18</v>
      </c>
      <c r="C6" s="538"/>
      <c r="D6" s="538"/>
      <c r="E6" s="538"/>
      <c r="F6" s="538"/>
      <c r="G6" s="538"/>
      <c r="H6" s="538"/>
      <c r="I6" s="538"/>
      <c r="J6" s="538"/>
      <c r="K6" s="119"/>
      <c r="L6" s="119"/>
      <c r="M6" s="119"/>
      <c r="N6" s="119"/>
      <c r="O6" s="153"/>
      <c r="P6" s="153"/>
      <c r="Q6" s="153"/>
      <c r="R6" s="153"/>
      <c r="S6" s="153"/>
    </row>
    <row r="7" spans="1:19" s="154" customFormat="1" ht="18" customHeight="1">
      <c r="A7" s="130"/>
      <c r="B7" s="526" t="str">
        <f>+Indice!B7</f>
        <v>AL 30 DE SEPTIEMBRE 2021</v>
      </c>
      <c r="C7" s="526"/>
      <c r="D7" s="526"/>
      <c r="E7" s="526"/>
      <c r="F7" s="526"/>
      <c r="G7" s="526"/>
      <c r="H7" s="526"/>
      <c r="I7" s="526"/>
      <c r="J7" s="526"/>
      <c r="K7" s="119"/>
      <c r="L7" s="119"/>
      <c r="M7" s="119"/>
      <c r="N7" s="119"/>
      <c r="O7" s="153"/>
      <c r="P7" s="153"/>
      <c r="Q7" s="153"/>
      <c r="R7" s="153"/>
      <c r="S7" s="153"/>
    </row>
    <row r="8" spans="1:19" s="154" customFormat="1" ht="19.5" customHeight="1">
      <c r="A8" s="130"/>
      <c r="B8" s="526"/>
      <c r="C8" s="526"/>
      <c r="D8" s="526"/>
      <c r="E8" s="526"/>
      <c r="F8" s="526"/>
      <c r="G8" s="526"/>
      <c r="H8" s="526"/>
      <c r="I8" s="526"/>
      <c r="J8" s="526"/>
      <c r="K8" s="119"/>
      <c r="L8" s="119"/>
      <c r="M8" s="119"/>
      <c r="N8" s="119"/>
      <c r="O8" s="153"/>
      <c r="P8" s="153"/>
      <c r="Q8" s="153"/>
      <c r="R8" s="153"/>
      <c r="S8" s="153"/>
    </row>
    <row r="9" spans="1:19" s="154" customFormat="1" ht="15.75" customHeight="1">
      <c r="A9" s="130"/>
      <c r="B9" s="539" t="s">
        <v>162</v>
      </c>
      <c r="C9" s="539"/>
      <c r="D9" s="539"/>
      <c r="E9" s="539"/>
      <c r="F9" s="539"/>
      <c r="G9" s="539"/>
      <c r="H9" s="262"/>
      <c r="I9" s="262"/>
      <c r="J9" s="262"/>
      <c r="K9" s="119"/>
      <c r="L9" s="199"/>
      <c r="M9" s="119"/>
      <c r="N9" s="119"/>
      <c r="O9" s="153"/>
      <c r="P9" s="153"/>
      <c r="Q9" s="153"/>
      <c r="R9" s="153"/>
      <c r="S9" s="153"/>
    </row>
    <row r="10" spans="1:19" s="154" customFormat="1" ht="12" customHeight="1">
      <c r="A10" s="118"/>
      <c r="B10" s="118"/>
      <c r="C10" s="118"/>
      <c r="D10" s="118"/>
      <c r="E10" s="118"/>
      <c r="F10" s="118"/>
      <c r="G10" s="118"/>
      <c r="H10" s="119"/>
      <c r="I10" s="119"/>
      <c r="J10" s="119"/>
      <c r="K10" s="119"/>
      <c r="L10" s="155"/>
      <c r="M10" s="119"/>
      <c r="N10" s="119"/>
      <c r="O10" s="153"/>
      <c r="P10" s="153"/>
      <c r="Q10" s="153"/>
      <c r="R10" s="153"/>
      <c r="S10" s="153"/>
    </row>
    <row r="11" spans="2:10" ht="19.5" customHeight="1">
      <c r="B11" s="533" t="s">
        <v>154</v>
      </c>
      <c r="C11" s="534"/>
      <c r="D11" s="534"/>
      <c r="E11" s="535"/>
      <c r="G11" s="533" t="s">
        <v>31</v>
      </c>
      <c r="H11" s="534"/>
      <c r="I11" s="534"/>
      <c r="J11" s="535"/>
    </row>
    <row r="12" spans="2:10" ht="19.5" customHeight="1">
      <c r="B12" s="121"/>
      <c r="C12" s="414" t="s">
        <v>77</v>
      </c>
      <c r="D12" s="415" t="s">
        <v>163</v>
      </c>
      <c r="E12" s="411" t="s">
        <v>27</v>
      </c>
      <c r="G12" s="124"/>
      <c r="H12" s="408" t="s">
        <v>77</v>
      </c>
      <c r="I12" s="408" t="str">
        <f>+D12</f>
        <v>Soles</v>
      </c>
      <c r="J12" s="491" t="s">
        <v>230</v>
      </c>
    </row>
    <row r="13" spans="2:15" ht="19.5" customHeight="1">
      <c r="B13" s="125" t="s">
        <v>73</v>
      </c>
      <c r="C13" s="409">
        <f>(+'DEP-C2'!C18+'DEP-C2'!C42)/1000</f>
        <v>7162.63829835</v>
      </c>
      <c r="D13" s="409">
        <f>(+'DEP-C2'!D18+'DEP-C2'!D42)/1000</f>
        <v>29624.672001979998</v>
      </c>
      <c r="E13" s="412">
        <f>+C13/$C$15</f>
        <v>0.790429047215402</v>
      </c>
      <c r="G13" s="125" t="s">
        <v>74</v>
      </c>
      <c r="H13" s="409">
        <f>+C21+C22+C23+C24</f>
        <v>3173.15118945</v>
      </c>
      <c r="I13" s="409">
        <f>+D21+D22+D23+D24</f>
        <v>13124.15331957</v>
      </c>
      <c r="J13" s="489">
        <f>+H13/$H$15</f>
        <v>0.35017137078179217</v>
      </c>
      <c r="N13" s="200"/>
      <c r="O13" s="200"/>
    </row>
    <row r="14" spans="2:15" ht="19.5" customHeight="1">
      <c r="B14" s="125" t="s">
        <v>72</v>
      </c>
      <c r="C14" s="409">
        <f>(+'DEP-C2'!C14+'DEP-C2'!C38)/1000</f>
        <v>1899.0710651699999</v>
      </c>
      <c r="D14" s="409">
        <f>(+'DEP-C2'!D14+'DEP-C2'!D38)/1000</f>
        <v>7854.55792555288</v>
      </c>
      <c r="E14" s="412">
        <f>+C14/$C$15</f>
        <v>0.20957095278459803</v>
      </c>
      <c r="G14" s="125" t="s">
        <v>75</v>
      </c>
      <c r="H14" s="409">
        <f>+C20</f>
        <v>5888.55817407</v>
      </c>
      <c r="I14" s="409">
        <f>+D20</f>
        <v>24355.07660796</v>
      </c>
      <c r="J14" s="489">
        <f>+H14/$H$15</f>
        <v>0.6498286292182078</v>
      </c>
      <c r="O14" s="156"/>
    </row>
    <row r="15" spans="2:15" ht="19.5" customHeight="1">
      <c r="B15" s="126" t="s">
        <v>28</v>
      </c>
      <c r="C15" s="410">
        <f>SUM(C13:C14)</f>
        <v>9061.70936352</v>
      </c>
      <c r="D15" s="410">
        <f>SUM(D13:D14)</f>
        <v>37479.22992753288</v>
      </c>
      <c r="E15" s="413">
        <f>SUM(E13:E14)</f>
        <v>1</v>
      </c>
      <c r="G15" s="126" t="s">
        <v>28</v>
      </c>
      <c r="H15" s="410">
        <f>SUM(H13:H14)</f>
        <v>9061.70936352</v>
      </c>
      <c r="I15" s="410">
        <f>SUM(I13:I14)</f>
        <v>37479.22992753</v>
      </c>
      <c r="J15" s="490">
        <f>SUM(J13:J14)</f>
        <v>1</v>
      </c>
      <c r="O15" s="156"/>
    </row>
    <row r="16" spans="2:10" ht="19.5" customHeight="1">
      <c r="B16" s="123"/>
      <c r="C16" s="498"/>
      <c r="D16" s="271"/>
      <c r="E16" s="223"/>
      <c r="G16" s="123"/>
      <c r="H16" s="272"/>
      <c r="I16" s="272"/>
      <c r="J16" s="223"/>
    </row>
    <row r="17" spans="2:8" ht="19.5" customHeight="1">
      <c r="B17" s="164"/>
      <c r="C17" s="273"/>
      <c r="H17" s="127"/>
    </row>
    <row r="18" spans="2:12" ht="19.5" customHeight="1">
      <c r="B18" s="533" t="s">
        <v>68</v>
      </c>
      <c r="C18" s="534"/>
      <c r="D18" s="534"/>
      <c r="E18" s="535"/>
      <c r="G18" s="533" t="s">
        <v>62</v>
      </c>
      <c r="H18" s="534"/>
      <c r="I18" s="534"/>
      <c r="J18" s="535"/>
      <c r="L18" s="127"/>
    </row>
    <row r="19" spans="2:10" ht="19.5" customHeight="1">
      <c r="B19" s="124"/>
      <c r="C19" s="408" t="s">
        <v>77</v>
      </c>
      <c r="D19" s="408" t="str">
        <f>+D12</f>
        <v>Soles</v>
      </c>
      <c r="E19" s="416" t="s">
        <v>27</v>
      </c>
      <c r="G19" s="124"/>
      <c r="H19" s="408" t="s">
        <v>77</v>
      </c>
      <c r="I19" s="408" t="str">
        <f>+I12</f>
        <v>Soles</v>
      </c>
      <c r="J19" s="416" t="s">
        <v>27</v>
      </c>
    </row>
    <row r="20" spans="2:12" ht="19.5" customHeight="1">
      <c r="B20" s="125" t="s">
        <v>75</v>
      </c>
      <c r="C20" s="409">
        <f>+(+'DEP-C7'!D20+'DEP-C7'!D35)/1000</f>
        <v>5888.55817407</v>
      </c>
      <c r="D20" s="409">
        <f>+(+'DEP-C7'!E20+'DEP-C7'!E35)/1000</f>
        <v>24355.07660796</v>
      </c>
      <c r="E20" s="412">
        <f>+C20/$C$25</f>
        <v>0.6498286292182078</v>
      </c>
      <c r="G20" s="125" t="s">
        <v>77</v>
      </c>
      <c r="H20" s="409">
        <f>('DEP-C3'!C22+'DEP-C3'!C57)/1000</f>
        <v>6820.1391976800005</v>
      </c>
      <c r="I20" s="409">
        <f>('DEP-C3'!D22+'DEP-C3'!D57)/1000</f>
        <v>28208.095721610003</v>
      </c>
      <c r="J20" s="412">
        <f>+H20/$H$24</f>
        <v>0.7526327455541713</v>
      </c>
      <c r="L20" s="157"/>
    </row>
    <row r="21" spans="2:12" ht="19.5" customHeight="1">
      <c r="B21" s="125" t="s">
        <v>76</v>
      </c>
      <c r="C21" s="409">
        <f>+(+'DEP-C7'!D15+'DEP-C7'!D30+'DEP-C7'!D73)/1000</f>
        <v>1782.4994493100003</v>
      </c>
      <c r="D21" s="409">
        <f>+(+'DEP-C7'!E15+'DEP-C7'!E30+'DEP-C7'!E73)/1000</f>
        <v>7372.417722349999</v>
      </c>
      <c r="E21" s="412">
        <f>+C21/$C$25</f>
        <v>0.19670675562448103</v>
      </c>
      <c r="G21" s="125" t="s">
        <v>163</v>
      </c>
      <c r="H21" s="409">
        <f>('DEP-C3'!C14+'DEP-C3'!C49)/1000</f>
        <v>1800.58607063</v>
      </c>
      <c r="I21" s="409">
        <f>(+'DEP-C3'!D14+'DEP-C3'!D49)/1000</f>
        <v>7447.223988119999</v>
      </c>
      <c r="J21" s="412">
        <f>+H21/$H$24</f>
        <v>0.19870269486667427</v>
      </c>
      <c r="L21" s="170"/>
    </row>
    <row r="22" spans="2:12" ht="19.5" customHeight="1">
      <c r="B22" s="125" t="s">
        <v>215</v>
      </c>
      <c r="C22" s="409">
        <f>+('DEP-C7'!D22+'DEP-C7'!D38)/1000</f>
        <v>550.5816031699999</v>
      </c>
      <c r="D22" s="409">
        <f>+('DEP-C7'!E22+'DEP-C7'!E38)/1000</f>
        <v>2277.20551071</v>
      </c>
      <c r="E22" s="412">
        <f>+C22/$C$25</f>
        <v>0.060759132861454714</v>
      </c>
      <c r="G22" s="125" t="s">
        <v>78</v>
      </c>
      <c r="H22" s="409">
        <f>+'DEP-C3'!C26/1000</f>
        <v>197.48587881999998</v>
      </c>
      <c r="I22" s="409">
        <f>+'DEP-C3'!D26/1000</f>
        <v>816.8015948</v>
      </c>
      <c r="J22" s="412">
        <f>+H22/$H$24</f>
        <v>0.021793446567048916</v>
      </c>
      <c r="L22" s="201"/>
    </row>
    <row r="23" spans="2:12" ht="19.5" customHeight="1">
      <c r="B23" s="125" t="s">
        <v>126</v>
      </c>
      <c r="C23" s="409">
        <f>+('DEP-C7'!D18+'DEP-C7'!D33+'DEP-C7'!D83)/1000</f>
        <v>395.89432629</v>
      </c>
      <c r="D23" s="409">
        <f>(+'DEP-C7'!E18+'DEP-C7'!E33+'DEP-C7'!E83)/1000</f>
        <v>1637.41893354</v>
      </c>
      <c r="E23" s="412">
        <f>+C23/$C$25</f>
        <v>0.043688702694854004</v>
      </c>
      <c r="G23" s="125" t="s">
        <v>79</v>
      </c>
      <c r="H23" s="235">
        <f>+'DEP-C3'!C30/1000</f>
        <v>243.49821639</v>
      </c>
      <c r="I23" s="235">
        <f>+'DEP-C3'!D30/1000</f>
        <v>1007.1086229900001</v>
      </c>
      <c r="J23" s="412">
        <f>+H23/$H$24</f>
        <v>0.02687111301210544</v>
      </c>
      <c r="L23" s="170"/>
    </row>
    <row r="24" spans="2:12" ht="19.5" customHeight="1">
      <c r="B24" s="125" t="s">
        <v>36</v>
      </c>
      <c r="C24" s="409">
        <f>+('DEP-C7'!D25+'DEP-C7'!D40+'DEP-C7'!D85)/1000</f>
        <v>444.17581068000004</v>
      </c>
      <c r="D24" s="409">
        <f>+('DEP-C7'!E25+'DEP-C7'!E40+'DEP-C7'!E85)/1000</f>
        <v>1837.1111529700001</v>
      </c>
      <c r="E24" s="412">
        <f>+C24/$C$25</f>
        <v>0.04901677960100245</v>
      </c>
      <c r="G24" s="126" t="s">
        <v>28</v>
      </c>
      <c r="H24" s="410">
        <f>SUM(H20:H23)</f>
        <v>9061.709363520002</v>
      </c>
      <c r="I24" s="410">
        <f>SUM(I20:I23)</f>
        <v>37479.229927520006</v>
      </c>
      <c r="J24" s="413">
        <f>SUM(J20:J23)</f>
        <v>0.9999999999999999</v>
      </c>
      <c r="L24" s="202"/>
    </row>
    <row r="25" spans="2:5" ht="19.5" customHeight="1">
      <c r="B25" s="126" t="s">
        <v>28</v>
      </c>
      <c r="C25" s="410">
        <f>SUM(C20:C24)</f>
        <v>9061.70936352</v>
      </c>
      <c r="D25" s="410">
        <f>SUM(D20:D24)</f>
        <v>37479.22992753</v>
      </c>
      <c r="E25" s="413">
        <f>SUM(E20:E24)</f>
        <v>1</v>
      </c>
    </row>
    <row r="26" spans="3:9" ht="19.5" customHeight="1">
      <c r="C26" s="235"/>
      <c r="H26" s="170"/>
      <c r="I26" s="170"/>
    </row>
    <row r="27" spans="2:8" ht="19.5" customHeight="1">
      <c r="B27" s="123"/>
      <c r="C27" s="274"/>
      <c r="D27" s="275"/>
      <c r="E27" s="223"/>
      <c r="G27" s="225"/>
      <c r="H27" s="235"/>
    </row>
    <row r="28" spans="2:10" ht="19.5" customHeight="1">
      <c r="B28" s="533" t="s">
        <v>29</v>
      </c>
      <c r="C28" s="534"/>
      <c r="D28" s="534"/>
      <c r="E28" s="535"/>
      <c r="G28" s="533" t="s">
        <v>30</v>
      </c>
      <c r="H28" s="534"/>
      <c r="I28" s="534"/>
      <c r="J28" s="535"/>
    </row>
    <row r="29" spans="2:10" ht="19.5" customHeight="1">
      <c r="B29" s="124"/>
      <c r="C29" s="408" t="s">
        <v>77</v>
      </c>
      <c r="D29" s="408" t="str">
        <f>+D19</f>
        <v>Soles</v>
      </c>
      <c r="E29" s="416" t="s">
        <v>27</v>
      </c>
      <c r="G29" s="124"/>
      <c r="H29" s="122" t="s">
        <v>77</v>
      </c>
      <c r="I29" s="122" t="str">
        <f>+I19</f>
        <v>Soles</v>
      </c>
      <c r="J29" s="417" t="s">
        <v>27</v>
      </c>
    </row>
    <row r="30" spans="2:14" ht="19.5" customHeight="1">
      <c r="B30" s="125" t="s">
        <v>92</v>
      </c>
      <c r="C30" s="409">
        <f>(+'DEP-C2'!C15+'DEP-C2'!C19+'DEP-C2'!C43)/1000</f>
        <v>3783.7715592</v>
      </c>
      <c r="D30" s="409">
        <f>(+'DEP-C2'!D15+'DEP-C2'!D19+'DEP-C2'!D43)/1000</f>
        <v>15649.679168859999</v>
      </c>
      <c r="E30" s="412">
        <f>+C30/$C$32</f>
        <v>0.41755604902011584</v>
      </c>
      <c r="G30" s="125" t="s">
        <v>80</v>
      </c>
      <c r="H30" s="409">
        <f>'DEP-C2'!C22/1000</f>
        <v>8657.602583939999</v>
      </c>
      <c r="I30" s="409">
        <f>+'DEP-C2'!D22/1000</f>
        <v>35807.84428719</v>
      </c>
      <c r="J30" s="412">
        <f>+H30/$H$32</f>
        <v>0.9554050164964653</v>
      </c>
      <c r="N30" s="157"/>
    </row>
    <row r="31" spans="2:14" ht="19.5" customHeight="1">
      <c r="B31" s="125" t="s">
        <v>93</v>
      </c>
      <c r="C31" s="409">
        <f>(+'DEP-C2'!C16+'DEP-C2'!C20+'DEP-C2'!C40+'DEP-C2'!C44)/1000</f>
        <v>5277.9378043199995</v>
      </c>
      <c r="D31" s="409">
        <f>(+'DEP-C2'!D16+'DEP-C2'!D20+'DEP-C2'!D40+'DEP-C2'!D44)/1000</f>
        <v>21829.550758672878</v>
      </c>
      <c r="E31" s="412">
        <f>+C31/$C$32</f>
        <v>0.5824439509798841</v>
      </c>
      <c r="G31" s="125" t="s">
        <v>81</v>
      </c>
      <c r="H31" s="409">
        <f>+'DEP-C2'!C46/1000</f>
        <v>404.10677957999997</v>
      </c>
      <c r="I31" s="409">
        <f>+'DEP-C2'!D46/1000</f>
        <v>1671.3856403428802</v>
      </c>
      <c r="J31" s="412">
        <f>+H31/$H$32</f>
        <v>0.04459498350353466</v>
      </c>
      <c r="N31" s="158"/>
    </row>
    <row r="32" spans="2:14" ht="19.5" customHeight="1">
      <c r="B32" s="126" t="s">
        <v>28</v>
      </c>
      <c r="C32" s="410">
        <f>SUM(C30:C31)</f>
        <v>9061.70936352</v>
      </c>
      <c r="D32" s="410">
        <f>SUM(D30:D31)</f>
        <v>37479.22992753288</v>
      </c>
      <c r="E32" s="413">
        <f>SUM(E30:E31)</f>
        <v>1</v>
      </c>
      <c r="G32" s="126" t="s">
        <v>28</v>
      </c>
      <c r="H32" s="410">
        <f>SUM(H30:H31)</f>
        <v>9061.70936352</v>
      </c>
      <c r="I32" s="410">
        <f>SUM(I30:I31)</f>
        <v>37479.22992753288</v>
      </c>
      <c r="J32" s="413">
        <f>SUM(J30:J31)</f>
        <v>0.9999999999999999</v>
      </c>
      <c r="N32" s="156"/>
    </row>
    <row r="33" ht="8.25" customHeight="1"/>
    <row r="34" spans="2:10" ht="15.75" customHeight="1">
      <c r="B34" s="236"/>
      <c r="C34" s="276"/>
      <c r="D34" s="277"/>
      <c r="E34" s="236"/>
      <c r="F34" s="236"/>
      <c r="G34" s="236"/>
      <c r="H34" s="277"/>
      <c r="I34" s="277"/>
      <c r="J34" s="236"/>
    </row>
    <row r="35" spans="2:10" ht="5.25" customHeight="1">
      <c r="B35" s="237"/>
      <c r="C35" s="237"/>
      <c r="D35" s="237"/>
      <c r="E35" s="237"/>
      <c r="F35" s="237"/>
      <c r="G35" s="237"/>
      <c r="H35" s="237"/>
      <c r="J35" s="238"/>
    </row>
    <row r="36" spans="2:9" ht="15.75" customHeight="1">
      <c r="B36" s="239"/>
      <c r="C36" s="240"/>
      <c r="D36" s="240"/>
      <c r="E36" s="241"/>
      <c r="F36" s="86"/>
      <c r="G36" s="86"/>
      <c r="H36" s="242"/>
      <c r="I36" s="170"/>
    </row>
    <row r="37" spans="2:8" ht="15.75" customHeight="1">
      <c r="B37" s="536"/>
      <c r="C37" s="537"/>
      <c r="D37" s="537"/>
      <c r="E37" s="537"/>
      <c r="F37" s="86"/>
      <c r="G37" s="86"/>
      <c r="H37" s="86"/>
    </row>
    <row r="38" spans="2:6" s="77" customFormat="1" ht="15.75" customHeight="1">
      <c r="B38" s="86"/>
      <c r="C38" s="243"/>
      <c r="D38" s="244"/>
      <c r="E38" s="86"/>
      <c r="F38" s="252"/>
    </row>
    <row r="39" spans="2:6" s="77" customFormat="1" ht="15.75" customHeight="1">
      <c r="B39" s="86"/>
      <c r="C39" s="159"/>
      <c r="D39" s="86"/>
      <c r="E39" s="86"/>
      <c r="F39" s="252"/>
    </row>
  </sheetData>
  <sheetProtection/>
  <mergeCells count="12">
    <mergeCell ref="B6:J6"/>
    <mergeCell ref="B9:G9"/>
    <mergeCell ref="B5:J5"/>
    <mergeCell ref="B7:J7"/>
    <mergeCell ref="B11:E11"/>
    <mergeCell ref="G11:J11"/>
    <mergeCell ref="B8:J8"/>
    <mergeCell ref="B37:E37"/>
    <mergeCell ref="B18:E18"/>
    <mergeCell ref="G18:J18"/>
    <mergeCell ref="G28:J28"/>
    <mergeCell ref="B28:E28"/>
  </mergeCells>
  <printOptions horizontalCentered="1"/>
  <pageMargins left="0.1968503937007874" right="0.1968503937007874" top="0.32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8"/>
  <sheetViews>
    <sheetView showGridLines="0" zoomScale="80" zoomScaleNormal="80" zoomScalePageLayoutView="0" workbookViewId="0" topLeftCell="A1">
      <selection activeCell="B5" sqref="B5:H5"/>
    </sheetView>
  </sheetViews>
  <sheetFormatPr defaultColWidth="11.421875" defaultRowHeight="12.75"/>
  <cols>
    <col min="1" max="1" width="2.421875" style="6" customWidth="1"/>
    <col min="2" max="4" width="20.7109375" style="6" customWidth="1"/>
    <col min="5" max="5" width="7.00390625" style="6" customWidth="1"/>
    <col min="6" max="8" width="20.7109375" style="6" customWidth="1"/>
    <col min="9" max="16384" width="11.421875" style="6" customWidth="1"/>
  </cols>
  <sheetData>
    <row r="1" s="4" customFormat="1" ht="15.75" customHeight="1"/>
    <row r="2" s="4" customFormat="1" ht="15.75" customHeight="1">
      <c r="D2" s="5"/>
    </row>
    <row r="3" s="4" customFormat="1" ht="15.75" customHeight="1">
      <c r="D3" s="5"/>
    </row>
    <row r="4" s="4" customFormat="1" ht="18" customHeight="1"/>
    <row r="5" spans="2:8" s="4" customFormat="1" ht="19.5" customHeight="1">
      <c r="B5" s="525" t="s">
        <v>175</v>
      </c>
      <c r="C5" s="525"/>
      <c r="D5" s="525"/>
      <c r="E5" s="525"/>
      <c r="F5" s="525"/>
      <c r="G5" s="525"/>
      <c r="H5" s="525"/>
    </row>
    <row r="6" spans="2:8" s="4" customFormat="1" ht="19.5" customHeight="1">
      <c r="B6" s="538" t="s">
        <v>18</v>
      </c>
      <c r="C6" s="538"/>
      <c r="D6" s="538"/>
      <c r="E6" s="538"/>
      <c r="F6" s="538"/>
      <c r="G6" s="538"/>
      <c r="H6" s="538"/>
    </row>
    <row r="7" spans="2:8" s="4" customFormat="1" ht="18" customHeight="1">
      <c r="B7" s="526" t="str">
        <f>+Indice!B7</f>
        <v>AL 30 DE SEPTIEMBRE 2021</v>
      </c>
      <c r="C7" s="526"/>
      <c r="D7" s="526"/>
      <c r="E7" s="526"/>
      <c r="F7" s="526"/>
      <c r="G7" s="526"/>
      <c r="H7" s="526"/>
    </row>
    <row r="8" spans="2:9" s="4" customFormat="1" ht="24.75" customHeight="1">
      <c r="B8" s="262"/>
      <c r="C8" s="262"/>
      <c r="D8" s="262"/>
      <c r="E8" s="262"/>
      <c r="F8" s="262"/>
      <c r="G8" s="262"/>
      <c r="H8" s="262"/>
      <c r="I8" s="47"/>
    </row>
    <row r="9" spans="2:8" ht="17.25" customHeight="1">
      <c r="B9" s="86"/>
      <c r="C9" s="86"/>
      <c r="D9" s="86"/>
      <c r="E9" s="86"/>
      <c r="F9" s="86"/>
      <c r="G9" s="86"/>
      <c r="H9" s="86"/>
    </row>
    <row r="10" spans="2:8" ht="16.5">
      <c r="B10" s="540" t="str">
        <f>+Resumen!B11:E11</f>
        <v>TIPO DE DEUDA</v>
      </c>
      <c r="C10" s="540"/>
      <c r="D10" s="540"/>
      <c r="E10" s="90"/>
      <c r="F10" s="540" t="s">
        <v>31</v>
      </c>
      <c r="G10" s="540"/>
      <c r="H10" s="540"/>
    </row>
    <row r="11" spans="2:8" ht="12.75">
      <c r="B11" s="86"/>
      <c r="C11" s="86"/>
      <c r="D11" s="86"/>
      <c r="E11" s="86"/>
      <c r="F11" s="86"/>
      <c r="G11" s="86"/>
      <c r="H11" s="86"/>
    </row>
    <row r="28" spans="2:8" s="23" customFormat="1" ht="16.5">
      <c r="B28" s="540" t="str">
        <f>+Resumen!B18:E18</f>
        <v>GRUPO DEL ACREEDOR</v>
      </c>
      <c r="C28" s="540"/>
      <c r="D28" s="540"/>
      <c r="F28" s="540" t="s">
        <v>62</v>
      </c>
      <c r="G28" s="540"/>
      <c r="H28" s="540"/>
    </row>
    <row r="48" spans="2:8" s="23" customFormat="1" ht="16.5">
      <c r="B48" s="540" t="s">
        <v>29</v>
      </c>
      <c r="C48" s="540"/>
      <c r="D48" s="540"/>
      <c r="F48" s="540" t="s">
        <v>30</v>
      </c>
      <c r="G48" s="540"/>
      <c r="H48" s="540"/>
    </row>
    <row r="66" spans="2:8" ht="30" customHeight="1">
      <c r="B66" s="543"/>
      <c r="C66" s="543"/>
      <c r="D66" s="543"/>
      <c r="E66" s="543"/>
      <c r="F66" s="543"/>
      <c r="G66" s="543"/>
      <c r="H66" s="543"/>
    </row>
    <row r="67" spans="2:8" ht="9" customHeight="1">
      <c r="B67" s="48"/>
      <c r="C67" s="48"/>
      <c r="D67" s="48"/>
      <c r="E67" s="48"/>
      <c r="F67" s="48"/>
      <c r="G67" s="48"/>
      <c r="H67" s="48"/>
    </row>
    <row r="68" spans="2:8" ht="15.75" customHeight="1">
      <c r="B68" s="49"/>
      <c r="C68" s="50"/>
      <c r="D68" s="50"/>
      <c r="E68" s="50"/>
      <c r="F68" s="51"/>
      <c r="G68" s="51"/>
      <c r="H68" s="51"/>
    </row>
    <row r="69" spans="2:8" ht="15.75" customHeight="1">
      <c r="B69" s="541"/>
      <c r="C69" s="542"/>
      <c r="D69" s="542"/>
      <c r="E69" s="542"/>
      <c r="F69" s="51"/>
      <c r="G69" s="51"/>
      <c r="H69" s="51"/>
    </row>
    <row r="70" spans="2:8" ht="15.75" customHeight="1">
      <c r="B70" s="541"/>
      <c r="C70" s="542"/>
      <c r="D70" s="542"/>
      <c r="E70" s="542"/>
      <c r="F70" s="51"/>
      <c r="G70" s="51"/>
      <c r="H70" s="51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</sheetData>
  <sheetProtection/>
  <mergeCells count="12">
    <mergeCell ref="B69:E69"/>
    <mergeCell ref="F48:H48"/>
    <mergeCell ref="B5:H5"/>
    <mergeCell ref="B7:H7"/>
    <mergeCell ref="B10:D10"/>
    <mergeCell ref="F10:H10"/>
    <mergeCell ref="B70:E70"/>
    <mergeCell ref="B28:D28"/>
    <mergeCell ref="F28:H28"/>
    <mergeCell ref="B66:H66"/>
    <mergeCell ref="B48:D48"/>
    <mergeCell ref="B6:H6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51"/>
  <sheetViews>
    <sheetView showGridLines="0" zoomScale="75" zoomScaleNormal="75" zoomScalePageLayoutView="0" workbookViewId="0" topLeftCell="A1">
      <selection activeCell="B5" sqref="B5"/>
    </sheetView>
  </sheetViews>
  <sheetFormatPr defaultColWidth="15.7109375" defaultRowHeight="12.75"/>
  <cols>
    <col min="1" max="1" width="4.28125" style="9" customWidth="1"/>
    <col min="2" max="2" width="31.57421875" style="9" customWidth="1"/>
    <col min="3" max="6" width="12.28125" style="9" customWidth="1"/>
    <col min="7" max="8" width="14.7109375" style="9" hidden="1" customWidth="1"/>
    <col min="9" max="10" width="11.7109375" style="10" hidden="1" customWidth="1"/>
    <col min="11" max="17" width="12.7109375" style="10" hidden="1" customWidth="1"/>
    <col min="18" max="22" width="12.28125" style="10" customWidth="1"/>
    <col min="23" max="25" width="12.28125" style="9" customWidth="1"/>
    <col min="26" max="29" width="9.7109375" style="9" customWidth="1"/>
    <col min="30" max="34" width="9.140625" style="9" customWidth="1"/>
    <col min="35" max="37" width="9.140625" style="9" hidden="1" customWidth="1"/>
    <col min="38" max="223" width="11.421875" style="9" customWidth="1"/>
    <col min="224" max="224" width="25.7109375" style="9" customWidth="1"/>
    <col min="225" max="16384" width="15.7109375" style="9" customWidth="1"/>
  </cols>
  <sheetData>
    <row r="1" ht="12.75">
      <c r="B1" s="8"/>
    </row>
    <row r="2" spans="2:22" s="11" customFormat="1" ht="18">
      <c r="B2" s="548"/>
      <c r="C2" s="548"/>
      <c r="D2" s="548"/>
      <c r="E2" s="548"/>
      <c r="F2" s="548"/>
      <c r="G2" s="2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22" s="11" customFormat="1" ht="18">
      <c r="B3" s="548"/>
      <c r="C3" s="548"/>
      <c r="D3" s="548"/>
      <c r="E3" s="548"/>
      <c r="F3" s="548"/>
      <c r="G3" s="2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5" spans="2:22" s="116" customFormat="1" ht="18">
      <c r="B5" s="129" t="s">
        <v>11</v>
      </c>
      <c r="C5" s="129"/>
      <c r="D5" s="129"/>
      <c r="E5" s="129"/>
      <c r="F5" s="129"/>
      <c r="G5" s="115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2:22" s="11" customFormat="1" ht="18">
      <c r="B6" s="374" t="s">
        <v>114</v>
      </c>
      <c r="C6" s="374"/>
      <c r="D6" s="374"/>
      <c r="E6" s="374"/>
      <c r="F6" s="374"/>
      <c r="G6" s="2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2:22" s="11" customFormat="1" ht="18">
      <c r="B7" s="418" t="s">
        <v>165</v>
      </c>
      <c r="C7" s="263"/>
      <c r="D7" s="263"/>
      <c r="E7" s="263"/>
      <c r="F7" s="263"/>
      <c r="G7" s="2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22" s="11" customFormat="1" ht="18">
      <c r="B8" s="368" t="s">
        <v>155</v>
      </c>
      <c r="C8" s="133"/>
      <c r="D8" s="263"/>
      <c r="E8" s="263"/>
      <c r="F8" s="263"/>
      <c r="G8" s="2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2:22" s="11" customFormat="1" ht="18">
      <c r="B9" s="364" t="s">
        <v>264</v>
      </c>
      <c r="C9" s="133"/>
      <c r="D9" s="263"/>
      <c r="E9" s="263"/>
      <c r="F9" s="263"/>
      <c r="G9" s="2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2:22" s="11" customFormat="1" ht="18">
      <c r="B10" s="407" t="s">
        <v>113</v>
      </c>
      <c r="C10" s="268"/>
      <c r="D10" s="263"/>
      <c r="E10" s="263"/>
      <c r="F10" s="263"/>
      <c r="G10" s="2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7" ht="10.5" customHeight="1">
      <c r="B11" s="250"/>
      <c r="C11" s="250"/>
      <c r="D11" s="250"/>
      <c r="E11" s="250"/>
      <c r="F11" s="172"/>
      <c r="G11" s="22"/>
    </row>
    <row r="12" spans="2:38" s="27" customFormat="1" ht="18" customHeight="1">
      <c r="B12" s="581" t="s">
        <v>141</v>
      </c>
      <c r="C12" s="577">
        <v>2009</v>
      </c>
      <c r="D12" s="553">
        <v>2010</v>
      </c>
      <c r="E12" s="549">
        <v>2011</v>
      </c>
      <c r="F12" s="577">
        <v>2012</v>
      </c>
      <c r="G12" s="113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577">
        <v>2013</v>
      </c>
      <c r="S12" s="577">
        <v>2014</v>
      </c>
      <c r="T12" s="564">
        <v>2015</v>
      </c>
      <c r="U12" s="579">
        <v>2016</v>
      </c>
      <c r="V12" s="566">
        <v>2017</v>
      </c>
      <c r="W12" s="546">
        <v>2018</v>
      </c>
      <c r="X12" s="546">
        <v>2019</v>
      </c>
      <c r="Y12" s="546">
        <v>2020</v>
      </c>
      <c r="Z12" s="557">
        <v>2021</v>
      </c>
      <c r="AA12" s="558"/>
      <c r="AB12" s="558"/>
      <c r="AC12" s="558"/>
      <c r="AD12" s="558"/>
      <c r="AE12" s="558"/>
      <c r="AF12" s="558"/>
      <c r="AG12" s="558"/>
      <c r="AH12" s="558"/>
      <c r="AI12" s="558"/>
      <c r="AJ12" s="558"/>
      <c r="AK12" s="559"/>
      <c r="AL12" s="494"/>
    </row>
    <row r="13" spans="2:38" s="27" customFormat="1" ht="18" customHeight="1">
      <c r="B13" s="582"/>
      <c r="C13" s="578"/>
      <c r="D13" s="554"/>
      <c r="E13" s="550"/>
      <c r="F13" s="578"/>
      <c r="G13" s="107" t="s">
        <v>98</v>
      </c>
      <c r="H13" s="107" t="s">
        <v>99</v>
      </c>
      <c r="I13" s="108" t="s">
        <v>104</v>
      </c>
      <c r="J13" s="108" t="s">
        <v>106</v>
      </c>
      <c r="K13" s="108" t="s">
        <v>110</v>
      </c>
      <c r="L13" s="108" t="s">
        <v>123</v>
      </c>
      <c r="M13" s="108" t="s">
        <v>142</v>
      </c>
      <c r="N13" s="108" t="s">
        <v>144</v>
      </c>
      <c r="O13" s="108" t="s">
        <v>146</v>
      </c>
      <c r="P13" s="108" t="s">
        <v>149</v>
      </c>
      <c r="Q13" s="108" t="s">
        <v>151</v>
      </c>
      <c r="R13" s="578"/>
      <c r="S13" s="578"/>
      <c r="T13" s="565"/>
      <c r="U13" s="580"/>
      <c r="V13" s="567"/>
      <c r="W13" s="547"/>
      <c r="X13" s="547"/>
      <c r="Y13" s="547"/>
      <c r="Z13" s="493" t="s">
        <v>98</v>
      </c>
      <c r="AA13" s="426" t="s">
        <v>99</v>
      </c>
      <c r="AB13" s="430" t="s">
        <v>104</v>
      </c>
      <c r="AC13" s="432" t="s">
        <v>106</v>
      </c>
      <c r="AD13" s="437" t="s">
        <v>236</v>
      </c>
      <c r="AE13" s="430" t="s">
        <v>123</v>
      </c>
      <c r="AF13" s="439" t="s">
        <v>142</v>
      </c>
      <c r="AG13" s="448" t="s">
        <v>144</v>
      </c>
      <c r="AH13" s="451" t="s">
        <v>251</v>
      </c>
      <c r="AI13" s="481" t="s">
        <v>149</v>
      </c>
      <c r="AJ13" s="439" t="s">
        <v>151</v>
      </c>
      <c r="AK13" s="480" t="s">
        <v>173</v>
      </c>
      <c r="AL13" s="494"/>
    </row>
    <row r="14" spans="2:38" s="27" customFormat="1" ht="4.5" customHeight="1">
      <c r="B14" s="175"/>
      <c r="C14" s="100"/>
      <c r="D14" s="176"/>
      <c r="E14" s="177"/>
      <c r="F14" s="26"/>
      <c r="G14" s="26"/>
      <c r="H14" s="26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99"/>
      <c r="U14" s="402"/>
      <c r="V14" s="449"/>
      <c r="W14" s="482"/>
      <c r="X14" s="482"/>
      <c r="Y14" s="440"/>
      <c r="Z14" s="402"/>
      <c r="AA14" s="427"/>
      <c r="AB14" s="182"/>
      <c r="AC14" s="427"/>
      <c r="AD14" s="438"/>
      <c r="AE14" s="182"/>
      <c r="AF14" s="440"/>
      <c r="AG14" s="449"/>
      <c r="AH14" s="403"/>
      <c r="AI14" s="482"/>
      <c r="AJ14" s="440"/>
      <c r="AK14" s="440"/>
      <c r="AL14" s="494"/>
    </row>
    <row r="15" spans="2:39" s="25" customFormat="1" ht="21.75" customHeight="1">
      <c r="B15" s="178" t="s">
        <v>34</v>
      </c>
      <c r="C15" s="487">
        <v>1389</v>
      </c>
      <c r="D15" s="487">
        <v>2144</v>
      </c>
      <c r="E15" s="485">
        <v>2188</v>
      </c>
      <c r="F15" s="33">
        <v>2200.85083118</v>
      </c>
      <c r="G15" s="32">
        <v>2261.0867645999997</v>
      </c>
      <c r="H15" s="32">
        <v>2364.0222734900008</v>
      </c>
      <c r="I15" s="33">
        <v>2357.0528358500005</v>
      </c>
      <c r="J15" s="33">
        <v>1999.1237960899996</v>
      </c>
      <c r="K15" s="33">
        <v>1855.9752899899995</v>
      </c>
      <c r="L15" s="33">
        <v>1881.3928780000006</v>
      </c>
      <c r="M15" s="33">
        <v>1885.9614884799998</v>
      </c>
      <c r="N15" s="33">
        <v>1895.8605905900001</v>
      </c>
      <c r="O15" s="33">
        <v>1923.9667059200005</v>
      </c>
      <c r="P15" s="33">
        <v>2082.3912708899998</v>
      </c>
      <c r="Q15" s="33">
        <v>2320.18630966</v>
      </c>
      <c r="R15" s="33">
        <v>2410.7572430899995</v>
      </c>
      <c r="S15" s="33">
        <v>2340.572291339998</v>
      </c>
      <c r="T15" s="400">
        <v>2258.8960634599985</v>
      </c>
      <c r="U15" s="404">
        <v>2931.5247573100005</v>
      </c>
      <c r="V15" s="428">
        <v>2816.8010528699997</v>
      </c>
      <c r="W15" s="483">
        <v>2585.67327702</v>
      </c>
      <c r="X15" s="483">
        <v>2512.4269972</v>
      </c>
      <c r="Y15" s="441">
        <v>2847.266591940001</v>
      </c>
      <c r="Z15" s="404">
        <v>2669.7649879099995</v>
      </c>
      <c r="AA15" s="428">
        <v>2280.8565583599984</v>
      </c>
      <c r="AB15" s="33">
        <v>2080.1915407399993</v>
      </c>
      <c r="AC15" s="428">
        <v>2002.289934100001</v>
      </c>
      <c r="AD15" s="400">
        <v>2000.7607678600002</v>
      </c>
      <c r="AE15" s="400">
        <v>1909.2826383400002</v>
      </c>
      <c r="AF15" s="483">
        <v>1829.166610660001</v>
      </c>
      <c r="AG15" s="483">
        <v>1874.6325798299988</v>
      </c>
      <c r="AH15" s="441">
        <v>1899.0710651699999</v>
      </c>
      <c r="AI15" s="483">
        <v>0</v>
      </c>
      <c r="AJ15" s="441">
        <v>0</v>
      </c>
      <c r="AK15" s="441">
        <v>0</v>
      </c>
      <c r="AL15" s="517"/>
      <c r="AM15" s="462"/>
    </row>
    <row r="16" spans="2:39" s="25" customFormat="1" ht="21.75" customHeight="1">
      <c r="B16" s="178" t="s">
        <v>33</v>
      </c>
      <c r="C16" s="487">
        <v>256</v>
      </c>
      <c r="D16" s="487">
        <v>389</v>
      </c>
      <c r="E16" s="485">
        <v>590</v>
      </c>
      <c r="F16" s="33">
        <v>1030.77857448</v>
      </c>
      <c r="G16" s="32">
        <v>1717.19549295</v>
      </c>
      <c r="H16" s="32">
        <f>1917.56063677+1.57827652</f>
        <v>1919.13891329</v>
      </c>
      <c r="I16" s="33">
        <v>1914.3175079399998</v>
      </c>
      <c r="J16" s="33">
        <f>1621.89330919+1.56411224</f>
        <v>1623.45742143</v>
      </c>
      <c r="K16" s="33">
        <v>1321.24310121</v>
      </c>
      <c r="L16" s="33">
        <v>1342.73701548</v>
      </c>
      <c r="M16" s="33">
        <v>1387.14391579</v>
      </c>
      <c r="N16" s="33">
        <v>1486.45493138</v>
      </c>
      <c r="O16" s="33">
        <v>1586.4899930800002</v>
      </c>
      <c r="P16" s="33">
        <v>1581.29893494</v>
      </c>
      <c r="Q16" s="33">
        <v>1614.5149583</v>
      </c>
      <c r="R16" s="33">
        <v>1687.77919108</v>
      </c>
      <c r="S16" s="33">
        <v>3504.0928333699994</v>
      </c>
      <c r="T16" s="400">
        <v>4201.51382237</v>
      </c>
      <c r="U16" s="404">
        <v>4539.076503679999</v>
      </c>
      <c r="V16" s="428">
        <v>5985.46242653</v>
      </c>
      <c r="W16" s="483">
        <v>7233.929935290001</v>
      </c>
      <c r="X16" s="483">
        <v>6012.22120457</v>
      </c>
      <c r="Y16" s="441">
        <v>6614.97187366</v>
      </c>
      <c r="Z16" s="404">
        <v>6532.3018552</v>
      </c>
      <c r="AA16" s="428">
        <v>6254.41370703</v>
      </c>
      <c r="AB16" s="33">
        <v>6211.728456299999</v>
      </c>
      <c r="AC16" s="428">
        <v>6174.95095902</v>
      </c>
      <c r="AD16" s="400">
        <v>7204.2090273799995</v>
      </c>
      <c r="AE16" s="400">
        <v>7147.625556479999</v>
      </c>
      <c r="AF16" s="483">
        <v>7128.95570324</v>
      </c>
      <c r="AG16" s="483">
        <v>7137.063251669999</v>
      </c>
      <c r="AH16" s="441">
        <v>7162.63829835</v>
      </c>
      <c r="AI16" s="483">
        <v>0</v>
      </c>
      <c r="AJ16" s="441">
        <v>0</v>
      </c>
      <c r="AK16" s="441">
        <v>0</v>
      </c>
      <c r="AL16" s="518"/>
      <c r="AM16" s="462"/>
    </row>
    <row r="17" spans="2:38" s="25" customFormat="1" ht="6" customHeight="1">
      <c r="B17" s="179"/>
      <c r="C17" s="488"/>
      <c r="D17" s="488"/>
      <c r="E17" s="486"/>
      <c r="F17" s="35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401"/>
      <c r="U17" s="405"/>
      <c r="V17" s="450"/>
      <c r="W17" s="484"/>
      <c r="X17" s="484"/>
      <c r="Y17" s="442"/>
      <c r="Z17" s="405"/>
      <c r="AA17" s="429"/>
      <c r="AB17" s="35"/>
      <c r="AC17" s="429"/>
      <c r="AD17" s="401"/>
      <c r="AE17" s="401"/>
      <c r="AF17" s="484"/>
      <c r="AG17" s="484"/>
      <c r="AH17" s="442"/>
      <c r="AI17" s="484"/>
      <c r="AJ17" s="442"/>
      <c r="AK17" s="442"/>
      <c r="AL17" s="495"/>
    </row>
    <row r="18" spans="2:38" s="27" customFormat="1" ht="15" customHeight="1">
      <c r="B18" s="573" t="s">
        <v>100</v>
      </c>
      <c r="C18" s="575">
        <f aca="true" t="shared" si="0" ref="C18:H18">SUM(C15:C16)</f>
        <v>1645</v>
      </c>
      <c r="D18" s="575">
        <f t="shared" si="0"/>
        <v>2533</v>
      </c>
      <c r="E18" s="570">
        <f t="shared" si="0"/>
        <v>2778</v>
      </c>
      <c r="F18" s="575">
        <f t="shared" si="0"/>
        <v>3231.62940566</v>
      </c>
      <c r="G18" s="568">
        <f t="shared" si="0"/>
        <v>3978.2822575499995</v>
      </c>
      <c r="H18" s="568">
        <f t="shared" si="0"/>
        <v>4283.16118678</v>
      </c>
      <c r="I18" s="555">
        <f aca="true" t="shared" si="1" ref="I18:N18">SUM(I15:I16)</f>
        <v>4271.37034379</v>
      </c>
      <c r="J18" s="555">
        <f t="shared" si="1"/>
        <v>3622.58121752</v>
      </c>
      <c r="K18" s="555">
        <f t="shared" si="1"/>
        <v>3177.2183911999996</v>
      </c>
      <c r="L18" s="555">
        <f t="shared" si="1"/>
        <v>3224.1298934800006</v>
      </c>
      <c r="M18" s="555">
        <f t="shared" si="1"/>
        <v>3273.10540427</v>
      </c>
      <c r="N18" s="555">
        <f t="shared" si="1"/>
        <v>3382.31552197</v>
      </c>
      <c r="O18" s="555">
        <f>+O15+O16</f>
        <v>3510.4566990000008</v>
      </c>
      <c r="P18" s="555">
        <f>+P15+P16</f>
        <v>3663.6902058299997</v>
      </c>
      <c r="Q18" s="555">
        <f>+Q15+Q16</f>
        <v>3934.70126796</v>
      </c>
      <c r="R18" s="555">
        <f>+R15+R16</f>
        <v>4098.53643417</v>
      </c>
      <c r="S18" s="555">
        <f>+S15+S16</f>
        <v>5844.665124709998</v>
      </c>
      <c r="T18" s="560">
        <f aca="true" t="shared" si="2" ref="T18:AD18">+T16+T15</f>
        <v>6460.4098858299985</v>
      </c>
      <c r="U18" s="551">
        <f>+U16+U15</f>
        <v>7470.60126099</v>
      </c>
      <c r="V18" s="560">
        <f>+V16+V15</f>
        <v>8802.2634794</v>
      </c>
      <c r="W18" s="562">
        <f>+W16+W15</f>
        <v>9819.603212310001</v>
      </c>
      <c r="X18" s="562">
        <f>+X16+X15</f>
        <v>8524.64820177</v>
      </c>
      <c r="Y18" s="544">
        <f>+Y16+Y15</f>
        <v>9462.238465600001</v>
      </c>
      <c r="Z18" s="562">
        <f t="shared" si="2"/>
        <v>9202.06684311</v>
      </c>
      <c r="AA18" s="570">
        <f t="shared" si="2"/>
        <v>8535.270265389998</v>
      </c>
      <c r="AB18" s="551">
        <f t="shared" si="2"/>
        <v>8291.919997039999</v>
      </c>
      <c r="AC18" s="570">
        <f t="shared" si="2"/>
        <v>8177.240893120001</v>
      </c>
      <c r="AD18" s="560">
        <f t="shared" si="2"/>
        <v>9204.96979524</v>
      </c>
      <c r="AE18" s="551">
        <f aca="true" t="shared" si="3" ref="AE18:AJ18">+AE16+AE15</f>
        <v>9056.90819482</v>
      </c>
      <c r="AF18" s="544">
        <f t="shared" si="3"/>
        <v>8958.122313900001</v>
      </c>
      <c r="AG18" s="560">
        <f t="shared" si="3"/>
        <v>9011.695831499997</v>
      </c>
      <c r="AH18" s="555">
        <f t="shared" si="3"/>
        <v>9061.70936352</v>
      </c>
      <c r="AI18" s="562">
        <f t="shared" si="3"/>
        <v>0</v>
      </c>
      <c r="AJ18" s="544">
        <f t="shared" si="3"/>
        <v>0</v>
      </c>
      <c r="AK18" s="544">
        <f>+AK16+AK15</f>
        <v>0</v>
      </c>
      <c r="AL18" s="494"/>
    </row>
    <row r="19" spans="2:39" s="27" customFormat="1" ht="15" customHeight="1">
      <c r="B19" s="574"/>
      <c r="C19" s="576"/>
      <c r="D19" s="576"/>
      <c r="E19" s="571"/>
      <c r="F19" s="576"/>
      <c r="G19" s="569"/>
      <c r="H19" s="569"/>
      <c r="I19" s="556"/>
      <c r="J19" s="556"/>
      <c r="K19" s="556"/>
      <c r="L19" s="556"/>
      <c r="M19" s="556"/>
      <c r="N19" s="556"/>
      <c r="O19" s="556"/>
      <c r="P19" s="556"/>
      <c r="Q19" s="556"/>
      <c r="R19" s="556"/>
      <c r="S19" s="556"/>
      <c r="T19" s="561"/>
      <c r="U19" s="552"/>
      <c r="V19" s="561"/>
      <c r="W19" s="563"/>
      <c r="X19" s="563"/>
      <c r="Y19" s="545"/>
      <c r="Z19" s="563"/>
      <c r="AA19" s="571"/>
      <c r="AB19" s="552"/>
      <c r="AC19" s="571"/>
      <c r="AD19" s="561"/>
      <c r="AE19" s="552"/>
      <c r="AF19" s="545"/>
      <c r="AG19" s="561"/>
      <c r="AH19" s="556"/>
      <c r="AI19" s="563"/>
      <c r="AJ19" s="545"/>
      <c r="AK19" s="545"/>
      <c r="AL19" s="494"/>
      <c r="AM19" s="462"/>
    </row>
    <row r="20" spans="2:7" ht="7.5" customHeight="1">
      <c r="B20" s="36"/>
      <c r="C20" s="37"/>
      <c r="D20" s="37"/>
      <c r="E20" s="37"/>
      <c r="F20" s="37"/>
      <c r="G20" s="37"/>
    </row>
    <row r="21" spans="2:22" ht="7.5" customHeight="1">
      <c r="B21" s="36"/>
      <c r="C21" s="37"/>
      <c r="D21" s="37"/>
      <c r="E21" s="37"/>
      <c r="F21" s="37"/>
      <c r="G21" s="37"/>
      <c r="T21" s="180"/>
      <c r="U21" s="180"/>
      <c r="V21" s="180"/>
    </row>
    <row r="22" spans="2:37" s="25" customFormat="1" ht="28.5" customHeight="1">
      <c r="B22" s="572"/>
      <c r="C22" s="572"/>
      <c r="D22" s="572"/>
      <c r="E22" s="572"/>
      <c r="F22" s="572"/>
      <c r="G22" s="2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81"/>
      <c r="U22" s="181"/>
      <c r="V22" s="181"/>
      <c r="W22" s="203"/>
      <c r="X22" s="203"/>
      <c r="Y22" s="203"/>
      <c r="Z22" s="188"/>
      <c r="AA22" s="188"/>
      <c r="AB22" s="188"/>
      <c r="AC22" s="203"/>
      <c r="AD22" s="505"/>
      <c r="AE22" s="203"/>
      <c r="AF22" s="203"/>
      <c r="AG22" s="203"/>
      <c r="AH22" s="203"/>
      <c r="AI22" s="203"/>
      <c r="AJ22" s="203"/>
      <c r="AK22" s="203"/>
    </row>
    <row r="23" spans="2:37" s="25" customFormat="1" ht="28.5" customHeight="1">
      <c r="B23" s="572"/>
      <c r="C23" s="572"/>
      <c r="D23" s="572"/>
      <c r="E23" s="572"/>
      <c r="F23" s="572"/>
      <c r="G23" s="24"/>
      <c r="I23" s="10"/>
      <c r="J23" s="38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Y23" s="503"/>
      <c r="AD23" s="505"/>
      <c r="AF23" s="203"/>
      <c r="AG23" s="505"/>
      <c r="AK23" s="503"/>
    </row>
    <row r="24" spans="2:32" s="25" customFormat="1" ht="15.75" customHeight="1">
      <c r="B24" s="39"/>
      <c r="C24" s="6"/>
      <c r="D24" s="6"/>
      <c r="E24" s="6"/>
      <c r="F24" s="24"/>
      <c r="G24" s="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AF24" s="203"/>
    </row>
    <row r="25" spans="3:22" ht="12.75">
      <c r="C25" s="40"/>
      <c r="D25" s="41"/>
      <c r="E25" s="41"/>
      <c r="F25" s="41"/>
      <c r="G25" s="41"/>
      <c r="T25" s="160"/>
      <c r="U25" s="160"/>
      <c r="V25" s="160"/>
    </row>
    <row r="26" spans="3:7" ht="12.75">
      <c r="C26" s="40"/>
      <c r="D26" s="41"/>
      <c r="E26" s="41"/>
      <c r="F26" s="41"/>
      <c r="G26" s="41"/>
    </row>
    <row r="27" spans="3:7" ht="12.75">
      <c r="C27" s="40"/>
      <c r="D27" s="41"/>
      <c r="E27" s="41"/>
      <c r="F27" s="41"/>
      <c r="G27" s="41"/>
    </row>
    <row r="30" spans="8:22" ht="12.75" customHeight="1"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8:22" ht="12.75"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8:22" ht="12.75"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8:22" ht="12.75"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8:22" ht="12.75">
      <c r="H34" s="4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8:22" ht="12.75"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51" spans="3:5" ht="12.75">
      <c r="C51" s="46"/>
      <c r="D51" s="46"/>
      <c r="E51" s="46"/>
    </row>
  </sheetData>
  <sheetProtection/>
  <mergeCells count="54">
    <mergeCell ref="W12:W13"/>
    <mergeCell ref="W18:W19"/>
    <mergeCell ref="B12:B13"/>
    <mergeCell ref="C12:C13"/>
    <mergeCell ref="F12:F13"/>
    <mergeCell ref="R12:R13"/>
    <mergeCell ref="AK18:AK19"/>
    <mergeCell ref="J18:J19"/>
    <mergeCell ref="S18:S19"/>
    <mergeCell ref="N18:N19"/>
    <mergeCell ref="S12:S13"/>
    <mergeCell ref="K18:K19"/>
    <mergeCell ref="AA18:AA19"/>
    <mergeCell ref="U12:U13"/>
    <mergeCell ref="M18:M19"/>
    <mergeCell ref="AG18:AG19"/>
    <mergeCell ref="B23:F23"/>
    <mergeCell ref="B18:B19"/>
    <mergeCell ref="C18:C19"/>
    <mergeCell ref="D18:D19"/>
    <mergeCell ref="E18:E19"/>
    <mergeCell ref="G18:G19"/>
    <mergeCell ref="B22:F22"/>
    <mergeCell ref="F18:F19"/>
    <mergeCell ref="AB18:AB19"/>
    <mergeCell ref="AJ18:AJ19"/>
    <mergeCell ref="AI18:AI19"/>
    <mergeCell ref="H18:H19"/>
    <mergeCell ref="I18:I19"/>
    <mergeCell ref="Q18:Q19"/>
    <mergeCell ref="R18:R19"/>
    <mergeCell ref="AC18:AC19"/>
    <mergeCell ref="T18:T19"/>
    <mergeCell ref="AH18:AH19"/>
    <mergeCell ref="AF18:AF19"/>
    <mergeCell ref="Z12:AK12"/>
    <mergeCell ref="AD18:AD19"/>
    <mergeCell ref="Z18:Z19"/>
    <mergeCell ref="T12:T13"/>
    <mergeCell ref="AE18:AE19"/>
    <mergeCell ref="X12:X13"/>
    <mergeCell ref="X18:X19"/>
    <mergeCell ref="V12:V13"/>
    <mergeCell ref="V18:V19"/>
    <mergeCell ref="Y18:Y19"/>
    <mergeCell ref="Y12:Y13"/>
    <mergeCell ref="B2:F2"/>
    <mergeCell ref="B3:F3"/>
    <mergeCell ref="E12:E13"/>
    <mergeCell ref="U18:U19"/>
    <mergeCell ref="D12:D13"/>
    <mergeCell ref="O18:O19"/>
    <mergeCell ref="L18:L19"/>
    <mergeCell ref="P18:P19"/>
  </mergeCells>
  <printOptions horizontalCentered="1"/>
  <pageMargins left="0.1968503937007874" right="0.2362204724409449" top="0.7874015748031497" bottom="0.984251968503937" header="0" footer="0"/>
  <pageSetup fitToHeight="1" fitToWidth="1" horizontalDpi="600" verticalDpi="60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6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2" customWidth="1"/>
    <col min="2" max="2" width="44.421875" style="2" customWidth="1"/>
    <col min="3" max="3" width="19.7109375" style="87" customWidth="1"/>
    <col min="4" max="4" width="19.7109375" style="2" customWidth="1"/>
    <col min="5" max="5" width="11.421875" style="171" customWidth="1"/>
    <col min="6" max="6" width="17.28125" style="171" customWidth="1"/>
    <col min="7" max="7" width="20.00390625" style="171" customWidth="1"/>
    <col min="8" max="8" width="19.140625" style="171" bestFit="1" customWidth="1"/>
    <col min="9" max="9" width="13.00390625" style="171" bestFit="1" customWidth="1"/>
    <col min="10" max="10" width="11.421875" style="171" customWidth="1"/>
    <col min="11" max="12" width="11.421875" style="2" customWidth="1"/>
    <col min="13" max="14" width="11.421875" style="189" customWidth="1"/>
    <col min="15" max="16384" width="11.421875" style="2" customWidth="1"/>
  </cols>
  <sheetData>
    <row r="1" spans="2:6" ht="12.75">
      <c r="B1" s="20"/>
      <c r="F1" s="354"/>
    </row>
    <row r="2" spans="2:14" s="1" customFormat="1" ht="13.5" customHeight="1">
      <c r="B2" s="548"/>
      <c r="C2" s="548"/>
      <c r="D2" s="548"/>
      <c r="E2" s="171"/>
      <c r="F2" s="354"/>
      <c r="G2" s="171"/>
      <c r="H2" s="171"/>
      <c r="I2" s="171"/>
      <c r="J2" s="171"/>
      <c r="M2" s="227"/>
      <c r="N2" s="227"/>
    </row>
    <row r="3" spans="2:14" s="1" customFormat="1" ht="13.5" customHeight="1">
      <c r="B3" s="548"/>
      <c r="C3" s="548"/>
      <c r="D3" s="548"/>
      <c r="E3" s="171"/>
      <c r="F3" s="354"/>
      <c r="G3" s="171"/>
      <c r="H3" s="171"/>
      <c r="I3" s="171"/>
      <c r="J3" s="171"/>
      <c r="M3" s="227"/>
      <c r="N3" s="227"/>
    </row>
    <row r="4" spans="2:14" s="1" customFormat="1" ht="18">
      <c r="B4" s="548"/>
      <c r="C4" s="548"/>
      <c r="D4" s="548"/>
      <c r="E4" s="171"/>
      <c r="F4" s="354"/>
      <c r="G4" s="171"/>
      <c r="H4" s="171"/>
      <c r="I4" s="171"/>
      <c r="J4" s="171"/>
      <c r="M4" s="227"/>
      <c r="N4" s="227"/>
    </row>
    <row r="5" spans="2:14" s="13" customFormat="1" ht="18">
      <c r="B5" s="129" t="s">
        <v>12</v>
      </c>
      <c r="C5" s="129"/>
      <c r="D5" s="129"/>
      <c r="E5" s="171"/>
      <c r="F5" s="354"/>
      <c r="H5" s="171"/>
      <c r="I5" s="279"/>
      <c r="J5" s="171"/>
      <c r="M5" s="228"/>
      <c r="N5" s="228"/>
    </row>
    <row r="6" spans="2:7" ht="18">
      <c r="B6" s="319" t="s">
        <v>136</v>
      </c>
      <c r="C6" s="319"/>
      <c r="D6" s="319"/>
      <c r="F6" s="354"/>
      <c r="G6" s="278"/>
    </row>
    <row r="7" spans="2:7" ht="18">
      <c r="B7" s="319" t="s">
        <v>135</v>
      </c>
      <c r="C7" s="319"/>
      <c r="D7" s="319"/>
      <c r="F7" s="354"/>
      <c r="G7" s="280"/>
    </row>
    <row r="8" spans="2:6" ht="15.75">
      <c r="B8" s="184" t="s">
        <v>153</v>
      </c>
      <c r="C8" s="184"/>
      <c r="D8" s="184"/>
      <c r="F8" s="354"/>
    </row>
    <row r="9" spans="2:14" s="3" customFormat="1" ht="15.75">
      <c r="B9" s="133" t="s">
        <v>259</v>
      </c>
      <c r="C9" s="268"/>
      <c r="D9" s="137"/>
      <c r="E9" s="318">
        <f>+Portada!H39</f>
        <v>4.136</v>
      </c>
      <c r="F9" s="141"/>
      <c r="G9" s="281"/>
      <c r="H9" s="282"/>
      <c r="I9" s="204"/>
      <c r="J9" s="204"/>
      <c r="M9" s="230"/>
      <c r="N9" s="230"/>
    </row>
    <row r="10" spans="2:6" ht="9.75" customHeight="1">
      <c r="B10" s="184"/>
      <c r="C10" s="184"/>
      <c r="D10" s="184"/>
      <c r="F10" s="354"/>
    </row>
    <row r="11" spans="2:12" ht="18.75" customHeight="1">
      <c r="B11" s="587" t="s">
        <v>156</v>
      </c>
      <c r="C11" s="589" t="s">
        <v>87</v>
      </c>
      <c r="D11" s="589" t="s">
        <v>164</v>
      </c>
      <c r="E11" s="320"/>
      <c r="F11" s="328"/>
      <c r="G11" s="320"/>
      <c r="H11" s="320"/>
      <c r="I11" s="320"/>
      <c r="J11" s="320"/>
      <c r="K11" s="321"/>
      <c r="L11" s="321"/>
    </row>
    <row r="12" spans="2:12" ht="18.75" customHeight="1">
      <c r="B12" s="588"/>
      <c r="C12" s="590"/>
      <c r="D12" s="590"/>
      <c r="E12" s="320"/>
      <c r="F12" s="328"/>
      <c r="G12" s="320"/>
      <c r="H12" s="320"/>
      <c r="I12" s="320"/>
      <c r="J12" s="320"/>
      <c r="K12" s="321"/>
      <c r="L12" s="321"/>
    </row>
    <row r="13" spans="2:14" s="16" customFormat="1" ht="9.75" customHeight="1">
      <c r="B13" s="254"/>
      <c r="C13" s="173"/>
      <c r="D13" s="174"/>
      <c r="E13" s="320"/>
      <c r="F13" s="355"/>
      <c r="G13" s="322"/>
      <c r="H13" s="322"/>
      <c r="I13" s="322"/>
      <c r="J13" s="320"/>
      <c r="K13" s="322"/>
      <c r="L13" s="322"/>
      <c r="M13" s="231"/>
      <c r="N13" s="231"/>
    </row>
    <row r="14" spans="2:14" s="13" customFormat="1" ht="19.5" customHeight="1">
      <c r="B14" s="67" t="s">
        <v>19</v>
      </c>
      <c r="C14" s="466">
        <f>SUM(C15:C16)</f>
        <v>1554964.28559</v>
      </c>
      <c r="D14" s="464">
        <f>SUM(D15:D16)</f>
        <v>6431332.28521</v>
      </c>
      <c r="E14" s="320"/>
      <c r="F14" s="496"/>
      <c r="G14" s="323"/>
      <c r="H14" s="323"/>
      <c r="I14" s="323"/>
      <c r="J14" s="320"/>
      <c r="K14" s="320"/>
      <c r="L14" s="320"/>
      <c r="M14" s="226"/>
      <c r="N14" s="226"/>
    </row>
    <row r="15" spans="2:14" s="13" customFormat="1" ht="16.5" customHeight="1">
      <c r="B15" s="68" t="s">
        <v>25</v>
      </c>
      <c r="C15" s="465">
        <v>972049.13717</v>
      </c>
      <c r="D15" s="465">
        <f>ROUND(+C15*$E$9,5)</f>
        <v>4020395.23134</v>
      </c>
      <c r="E15" s="324"/>
      <c r="F15" s="461"/>
      <c r="G15" s="323"/>
      <c r="H15" s="323"/>
      <c r="I15" s="323"/>
      <c r="J15" s="320"/>
      <c r="K15" s="324"/>
      <c r="L15" s="325"/>
      <c r="M15" s="233"/>
      <c r="N15" s="226"/>
    </row>
    <row r="16" spans="2:14" s="13" customFormat="1" ht="16.5" customHeight="1">
      <c r="B16" s="68" t="s">
        <v>24</v>
      </c>
      <c r="C16" s="465">
        <v>582915.14842</v>
      </c>
      <c r="D16" s="465">
        <f>ROUND(+C16*$E$9,5)</f>
        <v>2410937.05387</v>
      </c>
      <c r="E16" s="324"/>
      <c r="F16" s="461"/>
      <c r="G16" s="323"/>
      <c r="H16" s="323"/>
      <c r="I16" s="323"/>
      <c r="J16" s="320"/>
      <c r="K16" s="320"/>
      <c r="L16" s="325"/>
      <c r="M16" s="233"/>
      <c r="N16" s="226"/>
    </row>
    <row r="17" spans="2:14" s="13" customFormat="1" ht="15" customHeight="1">
      <c r="B17" s="15"/>
      <c r="C17" s="467"/>
      <c r="D17" s="465"/>
      <c r="E17" s="320"/>
      <c r="F17" s="433"/>
      <c r="G17" s="323"/>
      <c r="H17" s="323"/>
      <c r="I17" s="323"/>
      <c r="J17" s="320"/>
      <c r="K17" s="324"/>
      <c r="L17" s="325"/>
      <c r="M17" s="233"/>
      <c r="N17" s="226"/>
    </row>
    <row r="18" spans="2:14" s="13" customFormat="1" ht="19.5" customHeight="1">
      <c r="B18" s="18" t="s">
        <v>20</v>
      </c>
      <c r="C18" s="466">
        <f>SUM(C19:C20)</f>
        <v>7102638.29835</v>
      </c>
      <c r="D18" s="464">
        <f>SUM(D19:D20)</f>
        <v>29376512.00198</v>
      </c>
      <c r="E18" s="320"/>
      <c r="F18" s="496"/>
      <c r="G18" s="323"/>
      <c r="H18" s="323"/>
      <c r="I18" s="323"/>
      <c r="J18" s="320"/>
      <c r="K18" s="320"/>
      <c r="L18" s="324"/>
      <c r="M18" s="226"/>
      <c r="N18" s="226"/>
    </row>
    <row r="19" spans="2:14" s="13" customFormat="1" ht="16.5" customHeight="1">
      <c r="B19" s="15" t="s">
        <v>25</v>
      </c>
      <c r="C19" s="465">
        <v>2811722.42203</v>
      </c>
      <c r="D19" s="465">
        <f>ROUND(+C19*$E$9,5)</f>
        <v>11629283.93752</v>
      </c>
      <c r="E19" s="320"/>
      <c r="F19" s="357"/>
      <c r="G19" s="323"/>
      <c r="H19" s="323"/>
      <c r="I19" s="323"/>
      <c r="J19" s="320"/>
      <c r="K19" s="324"/>
      <c r="L19" s="325"/>
      <c r="M19" s="233"/>
      <c r="N19" s="226"/>
    </row>
    <row r="20" spans="2:14" s="13" customFormat="1" ht="16.5" customHeight="1">
      <c r="B20" s="15" t="s">
        <v>111</v>
      </c>
      <c r="C20" s="465">
        <v>4290915.87632</v>
      </c>
      <c r="D20" s="465">
        <f>ROUND(+C20*$E$9,5)</f>
        <v>17747228.06446</v>
      </c>
      <c r="E20" s="320"/>
      <c r="F20" s="358"/>
      <c r="G20" s="323"/>
      <c r="H20" s="323"/>
      <c r="I20" s="323"/>
      <c r="J20" s="320"/>
      <c r="K20" s="324"/>
      <c r="L20" s="325"/>
      <c r="M20" s="233"/>
      <c r="N20" s="226"/>
    </row>
    <row r="21" spans="2:14" s="13" customFormat="1" ht="9.75" customHeight="1">
      <c r="B21" s="15"/>
      <c r="C21" s="467"/>
      <c r="D21" s="465"/>
      <c r="E21" s="320"/>
      <c r="F21" s="359"/>
      <c r="G21" s="323"/>
      <c r="H21" s="323"/>
      <c r="I21" s="323"/>
      <c r="J21" s="320"/>
      <c r="K21" s="324"/>
      <c r="L21" s="324"/>
      <c r="M21" s="226"/>
      <c r="N21" s="226"/>
    </row>
    <row r="22" spans="2:14" s="13" customFormat="1" ht="15" customHeight="1">
      <c r="B22" s="583" t="s">
        <v>61</v>
      </c>
      <c r="C22" s="585">
        <f>+C18+C14</f>
        <v>8657602.58394</v>
      </c>
      <c r="D22" s="585">
        <f>+D18+D14</f>
        <v>35807844.28719</v>
      </c>
      <c r="E22" s="320"/>
      <c r="F22" s="356"/>
      <c r="G22" s="323"/>
      <c r="H22" s="323"/>
      <c r="I22" s="323"/>
      <c r="J22" s="320"/>
      <c r="K22" s="320"/>
      <c r="L22" s="320"/>
      <c r="M22" s="226"/>
      <c r="N22" s="226"/>
    </row>
    <row r="23" spans="2:14" s="16" customFormat="1" ht="15" customHeight="1">
      <c r="B23" s="584"/>
      <c r="C23" s="586"/>
      <c r="D23" s="586"/>
      <c r="E23" s="320"/>
      <c r="F23" s="359"/>
      <c r="G23" s="323"/>
      <c r="H23" s="322"/>
      <c r="I23" s="322"/>
      <c r="J23" s="320"/>
      <c r="K23" s="320"/>
      <c r="L23" s="326"/>
      <c r="M23" s="234"/>
      <c r="N23" s="226"/>
    </row>
    <row r="24" spans="2:14" ht="14.25">
      <c r="B24" s="335"/>
      <c r="C24" s="460"/>
      <c r="D24" s="321"/>
      <c r="E24" s="320"/>
      <c r="F24" s="359"/>
      <c r="G24" s="323"/>
      <c r="H24" s="320"/>
      <c r="I24" s="320"/>
      <c r="J24" s="320"/>
      <c r="K24" s="327"/>
      <c r="L24" s="327"/>
      <c r="M24" s="226"/>
      <c r="N24" s="226"/>
    </row>
    <row r="25" spans="2:14" ht="14.25">
      <c r="B25" s="336"/>
      <c r="C25" s="205"/>
      <c r="D25" s="337"/>
      <c r="E25" s="328"/>
      <c r="F25" s="360"/>
      <c r="G25" s="323"/>
      <c r="H25" s="320"/>
      <c r="I25" s="320"/>
      <c r="J25" s="320"/>
      <c r="K25" s="320"/>
      <c r="L25" s="329"/>
      <c r="M25" s="226"/>
      <c r="N25" s="226"/>
    </row>
    <row r="26" spans="2:14" ht="14.25">
      <c r="B26" s="335"/>
      <c r="D26" s="338"/>
      <c r="E26" s="320"/>
      <c r="F26" s="360"/>
      <c r="G26" s="323"/>
      <c r="H26" s="320"/>
      <c r="I26" s="320"/>
      <c r="J26" s="320"/>
      <c r="K26" s="328"/>
      <c r="L26" s="324"/>
      <c r="M26" s="232"/>
      <c r="N26" s="226"/>
    </row>
    <row r="27" spans="2:14" ht="14.25">
      <c r="B27" s="321"/>
      <c r="D27" s="339"/>
      <c r="E27" s="320"/>
      <c r="F27" s="360"/>
      <c r="G27" s="323"/>
      <c r="H27" s="320"/>
      <c r="I27" s="320"/>
      <c r="J27" s="320"/>
      <c r="K27" s="320"/>
      <c r="L27" s="324"/>
      <c r="M27" s="226"/>
      <c r="N27" s="226"/>
    </row>
    <row r="28" spans="2:14" ht="14.25">
      <c r="B28" s="321"/>
      <c r="C28" s="340"/>
      <c r="D28" s="340"/>
      <c r="E28" s="320"/>
      <c r="F28" s="359"/>
      <c r="G28" s="323"/>
      <c r="H28" s="320"/>
      <c r="I28" s="320"/>
      <c r="J28" s="320"/>
      <c r="K28" s="320"/>
      <c r="L28" s="330"/>
      <c r="M28" s="229"/>
      <c r="N28" s="226"/>
    </row>
    <row r="29" spans="2:14" s="1" customFormat="1" ht="18">
      <c r="B29" s="129" t="s">
        <v>116</v>
      </c>
      <c r="C29" s="129"/>
      <c r="D29" s="129"/>
      <c r="E29" s="320"/>
      <c r="F29" s="359"/>
      <c r="G29" s="323"/>
      <c r="H29" s="331"/>
      <c r="I29" s="331"/>
      <c r="J29" s="320"/>
      <c r="K29" s="320"/>
      <c r="L29" s="320"/>
      <c r="M29" s="226"/>
      <c r="N29" s="226"/>
    </row>
    <row r="30" spans="2:14" s="1" customFormat="1" ht="18">
      <c r="B30" s="319" t="s">
        <v>136</v>
      </c>
      <c r="C30" s="319"/>
      <c r="D30" s="319"/>
      <c r="E30" s="320"/>
      <c r="F30" s="359"/>
      <c r="G30" s="323"/>
      <c r="H30" s="331"/>
      <c r="I30" s="331"/>
      <c r="J30" s="320"/>
      <c r="K30" s="320"/>
      <c r="L30" s="324"/>
      <c r="M30" s="232"/>
      <c r="N30" s="226"/>
    </row>
    <row r="31" spans="2:14" s="1" customFormat="1" ht="18">
      <c r="B31" s="319" t="s">
        <v>137</v>
      </c>
      <c r="C31" s="319"/>
      <c r="D31" s="319"/>
      <c r="E31" s="320"/>
      <c r="F31" s="359"/>
      <c r="G31" s="323"/>
      <c r="H31" s="331"/>
      <c r="I31" s="331"/>
      <c r="J31" s="320"/>
      <c r="K31" s="320"/>
      <c r="L31" s="320"/>
      <c r="M31" s="226"/>
      <c r="N31" s="226"/>
    </row>
    <row r="32" spans="2:14" s="1" customFormat="1" ht="18">
      <c r="B32" s="184" t="s">
        <v>153</v>
      </c>
      <c r="C32" s="184"/>
      <c r="D32" s="184"/>
      <c r="E32" s="320"/>
      <c r="F32" s="359"/>
      <c r="G32" s="323"/>
      <c r="H32" s="320"/>
      <c r="I32" s="320"/>
      <c r="J32" s="320"/>
      <c r="K32" s="320"/>
      <c r="L32" s="320"/>
      <c r="M32" s="226"/>
      <c r="N32" s="226"/>
    </row>
    <row r="33" spans="2:14" s="3" customFormat="1" ht="15.75">
      <c r="B33" s="255" t="str">
        <f>+B9</f>
        <v>Al 30 de septiembre de 2021</v>
      </c>
      <c r="C33" s="255"/>
      <c r="D33" s="137"/>
      <c r="E33" s="332"/>
      <c r="F33" s="359"/>
      <c r="G33" s="323"/>
      <c r="H33" s="333"/>
      <c r="I33" s="332"/>
      <c r="J33" s="332"/>
      <c r="K33" s="334"/>
      <c r="L33" s="334"/>
      <c r="M33" s="230"/>
      <c r="N33" s="230"/>
    </row>
    <row r="34" spans="2:14" s="3" customFormat="1" ht="9.75" customHeight="1">
      <c r="B34" s="14"/>
      <c r="C34" s="255"/>
      <c r="D34" s="12"/>
      <c r="E34" s="332"/>
      <c r="F34" s="359"/>
      <c r="G34" s="323"/>
      <c r="H34" s="332"/>
      <c r="I34" s="332"/>
      <c r="J34" s="332"/>
      <c r="K34" s="334"/>
      <c r="L34" s="334"/>
      <c r="M34" s="230"/>
      <c r="N34" s="230"/>
    </row>
    <row r="35" spans="2:12" ht="18.75" customHeight="1">
      <c r="B35" s="587" t="s">
        <v>156</v>
      </c>
      <c r="C35" s="589" t="s">
        <v>87</v>
      </c>
      <c r="D35" s="589" t="s">
        <v>164</v>
      </c>
      <c r="E35" s="320"/>
      <c r="F35" s="359"/>
      <c r="G35" s="323"/>
      <c r="H35" s="320"/>
      <c r="I35" s="320"/>
      <c r="J35" s="320"/>
      <c r="K35" s="321"/>
      <c r="L35" s="321"/>
    </row>
    <row r="36" spans="2:14" s="16" customFormat="1" ht="18.75" customHeight="1">
      <c r="B36" s="588"/>
      <c r="C36" s="590"/>
      <c r="D36" s="590"/>
      <c r="E36" s="320"/>
      <c r="F36" s="359"/>
      <c r="G36" s="323"/>
      <c r="H36" s="320"/>
      <c r="I36" s="320"/>
      <c r="J36" s="320"/>
      <c r="K36" s="322"/>
      <c r="L36" s="322"/>
      <c r="M36" s="231"/>
      <c r="N36" s="231"/>
    </row>
    <row r="37" spans="2:14" s="16" customFormat="1" ht="9.75" customHeight="1">
      <c r="B37" s="17"/>
      <c r="C37" s="259"/>
      <c r="D37" s="19"/>
      <c r="E37" s="320"/>
      <c r="F37" s="359"/>
      <c r="G37" s="323"/>
      <c r="H37" s="320"/>
      <c r="I37" s="320"/>
      <c r="J37" s="320"/>
      <c r="K37" s="322"/>
      <c r="L37" s="322"/>
      <c r="M37" s="231"/>
      <c r="N37" s="231"/>
    </row>
    <row r="38" spans="2:14" s="13" customFormat="1" ht="19.5" customHeight="1">
      <c r="B38" s="18" t="s">
        <v>147</v>
      </c>
      <c r="C38" s="466">
        <f>SUM(C39:C40)</f>
        <v>344106.77958</v>
      </c>
      <c r="D38" s="464">
        <f>SUM(D39:D40)</f>
        <v>1423225.64034288</v>
      </c>
      <c r="E38" s="320"/>
      <c r="F38" s="356"/>
      <c r="G38" s="323"/>
      <c r="H38" s="320"/>
      <c r="I38" s="320"/>
      <c r="J38" s="320"/>
      <c r="K38" s="323"/>
      <c r="L38" s="323"/>
      <c r="M38" s="228"/>
      <c r="N38" s="228"/>
    </row>
    <row r="39" spans="2:14" s="13" customFormat="1" ht="16.5" customHeight="1">
      <c r="B39" s="15" t="s">
        <v>25</v>
      </c>
      <c r="C39" s="467">
        <v>0</v>
      </c>
      <c r="D39" s="465">
        <f>+C39*$E$9</f>
        <v>0</v>
      </c>
      <c r="E39" s="320"/>
      <c r="F39" s="358"/>
      <c r="G39" s="323"/>
      <c r="H39" s="320"/>
      <c r="I39" s="320"/>
      <c r="J39" s="320"/>
      <c r="K39" s="323"/>
      <c r="L39" s="323"/>
      <c r="M39" s="228"/>
      <c r="N39" s="228"/>
    </row>
    <row r="40" spans="2:14" s="13" customFormat="1" ht="16.5" customHeight="1">
      <c r="B40" s="15" t="s">
        <v>24</v>
      </c>
      <c r="C40" s="467">
        <v>344106.77958</v>
      </c>
      <c r="D40" s="465">
        <f>+C40*$E$9</f>
        <v>1423225.64034288</v>
      </c>
      <c r="E40" s="320"/>
      <c r="F40" s="359"/>
      <c r="G40" s="323"/>
      <c r="H40" s="320"/>
      <c r="I40" s="320"/>
      <c r="J40" s="320"/>
      <c r="K40" s="323"/>
      <c r="L40" s="323"/>
      <c r="M40" s="228"/>
      <c r="N40" s="228"/>
    </row>
    <row r="41" spans="2:14" s="13" customFormat="1" ht="15" customHeight="1">
      <c r="B41" s="15"/>
      <c r="C41" s="467"/>
      <c r="D41" s="465"/>
      <c r="E41" s="320"/>
      <c r="F41" s="359"/>
      <c r="G41" s="323"/>
      <c r="H41" s="320"/>
      <c r="I41" s="320"/>
      <c r="J41" s="320"/>
      <c r="K41" s="323"/>
      <c r="L41" s="323"/>
      <c r="M41" s="228"/>
      <c r="N41" s="228"/>
    </row>
    <row r="42" spans="2:14" s="13" customFormat="1" ht="19.5" customHeight="1">
      <c r="B42" s="18" t="s">
        <v>148</v>
      </c>
      <c r="C42" s="466">
        <f>SUM(C43:C44)</f>
        <v>60000</v>
      </c>
      <c r="D42" s="464">
        <f>SUM(D43:D44)</f>
        <v>248160</v>
      </c>
      <c r="E42" s="320"/>
      <c r="F42" s="356"/>
      <c r="G42" s="323"/>
      <c r="H42" s="320"/>
      <c r="I42" s="320"/>
      <c r="J42" s="320"/>
      <c r="K42" s="323"/>
      <c r="L42" s="323"/>
      <c r="M42" s="228"/>
      <c r="N42" s="228"/>
    </row>
    <row r="43" spans="2:14" s="13" customFormat="1" ht="16.5" customHeight="1">
      <c r="B43" s="15" t="s">
        <v>25</v>
      </c>
      <c r="C43" s="467">
        <v>0</v>
      </c>
      <c r="D43" s="465">
        <f>+C43*$E$9</f>
        <v>0</v>
      </c>
      <c r="E43" s="320"/>
      <c r="F43" s="358"/>
      <c r="G43" s="323"/>
      <c r="H43" s="320"/>
      <c r="I43" s="320"/>
      <c r="J43" s="320"/>
      <c r="K43" s="323"/>
      <c r="L43" s="323"/>
      <c r="M43" s="228"/>
      <c r="N43" s="228"/>
    </row>
    <row r="44" spans="2:14" s="13" customFormat="1" ht="16.5" customHeight="1">
      <c r="B44" s="15" t="s">
        <v>24</v>
      </c>
      <c r="C44" s="467">
        <v>60000</v>
      </c>
      <c r="D44" s="465">
        <f>+C44*$E$9</f>
        <v>248160</v>
      </c>
      <c r="E44" s="320"/>
      <c r="F44" s="358"/>
      <c r="G44" s="323"/>
      <c r="H44" s="320"/>
      <c r="I44" s="320"/>
      <c r="J44" s="320"/>
      <c r="K44" s="323"/>
      <c r="L44" s="323"/>
      <c r="M44" s="228"/>
      <c r="N44" s="228"/>
    </row>
    <row r="45" spans="2:14" s="13" customFormat="1" ht="7.5" customHeight="1">
      <c r="B45" s="15"/>
      <c r="C45" s="467"/>
      <c r="D45" s="465"/>
      <c r="E45" s="320"/>
      <c r="F45" s="323"/>
      <c r="G45" s="323"/>
      <c r="H45" s="320"/>
      <c r="I45" s="320"/>
      <c r="J45" s="320"/>
      <c r="K45" s="323"/>
      <c r="L45" s="323"/>
      <c r="M45" s="228"/>
      <c r="N45" s="228"/>
    </row>
    <row r="46" spans="2:14" s="13" customFormat="1" ht="15" customHeight="1">
      <c r="B46" s="583" t="s">
        <v>61</v>
      </c>
      <c r="C46" s="585">
        <f>+C42+C38</f>
        <v>404106.77958</v>
      </c>
      <c r="D46" s="585">
        <f>+D42+D38</f>
        <v>1671385.64034288</v>
      </c>
      <c r="E46" s="320"/>
      <c r="F46" s="323"/>
      <c r="G46" s="323"/>
      <c r="H46" s="320"/>
      <c r="I46" s="320"/>
      <c r="J46" s="320"/>
      <c r="K46" s="323"/>
      <c r="L46" s="323"/>
      <c r="M46" s="228"/>
      <c r="N46" s="228"/>
    </row>
    <row r="47" spans="2:14" s="16" customFormat="1" ht="15" customHeight="1">
      <c r="B47" s="584"/>
      <c r="C47" s="586"/>
      <c r="D47" s="586"/>
      <c r="E47" s="320"/>
      <c r="F47" s="349"/>
      <c r="G47" s="323"/>
      <c r="H47" s="320"/>
      <c r="I47" s="320"/>
      <c r="J47" s="320"/>
      <c r="K47" s="322"/>
      <c r="L47" s="322"/>
      <c r="M47" s="231"/>
      <c r="N47" s="231"/>
    </row>
    <row r="48" spans="2:12" ht="16.5" customHeight="1">
      <c r="B48" s="28" t="s">
        <v>139</v>
      </c>
      <c r="C48" s="515"/>
      <c r="D48" s="205"/>
      <c r="E48" s="320"/>
      <c r="F48" s="323"/>
      <c r="G48" s="323"/>
      <c r="H48" s="320"/>
      <c r="I48" s="320"/>
      <c r="J48" s="320"/>
      <c r="K48" s="321"/>
      <c r="L48" s="321"/>
    </row>
    <row r="49" spans="2:12" ht="12.75">
      <c r="B49" s="2" t="s">
        <v>140</v>
      </c>
      <c r="C49" s="205"/>
      <c r="D49" s="205"/>
      <c r="E49" s="320"/>
      <c r="F49" s="320"/>
      <c r="G49" s="320"/>
      <c r="H49" s="320"/>
      <c r="I49" s="320"/>
      <c r="J49" s="320"/>
      <c r="K49" s="321"/>
      <c r="L49" s="321"/>
    </row>
    <row r="50" spans="2:12" ht="12.75">
      <c r="B50" s="321"/>
      <c r="C50" s="497"/>
      <c r="D50" s="341"/>
      <c r="E50" s="320"/>
      <c r="F50" s="320"/>
      <c r="G50" s="320"/>
      <c r="H50" s="320"/>
      <c r="I50" s="320"/>
      <c r="J50" s="320"/>
      <c r="K50" s="321"/>
      <c r="L50" s="321"/>
    </row>
    <row r="51" spans="2:12" ht="12.75">
      <c r="B51" s="321"/>
      <c r="C51" s="341"/>
      <c r="D51" s="436"/>
      <c r="E51" s="320"/>
      <c r="F51" s="320"/>
      <c r="G51" s="320"/>
      <c r="H51" s="320"/>
      <c r="I51" s="320"/>
      <c r="J51" s="320"/>
      <c r="K51" s="321"/>
      <c r="L51" s="321"/>
    </row>
    <row r="52" spans="2:4" ht="12.75">
      <c r="B52" s="321"/>
      <c r="C52" s="500"/>
      <c r="D52" s="321"/>
    </row>
    <row r="53" spans="2:4" ht="12.75">
      <c r="B53" s="321"/>
      <c r="C53" s="341"/>
      <c r="D53" s="341"/>
    </row>
    <row r="54" spans="2:4" ht="12.75">
      <c r="B54" s="321"/>
      <c r="C54" s="341"/>
      <c r="D54" s="341"/>
    </row>
    <row r="55" spans="2:4" ht="12.75">
      <c r="B55" s="321"/>
      <c r="C55" s="341"/>
      <c r="D55" s="341"/>
    </row>
    <row r="56" spans="2:4" ht="12.75">
      <c r="B56" s="321"/>
      <c r="C56" s="433"/>
      <c r="D56" s="433"/>
    </row>
    <row r="57" spans="2:4" ht="12.75">
      <c r="B57" s="321"/>
      <c r="C57" s="341"/>
      <c r="D57" s="341"/>
    </row>
    <row r="58" spans="2:4" ht="12.75">
      <c r="B58" s="321"/>
      <c r="C58" s="341"/>
      <c r="D58" s="341"/>
    </row>
    <row r="59" spans="2:4" ht="12.75">
      <c r="B59" s="321"/>
      <c r="C59" s="341"/>
      <c r="D59" s="321"/>
    </row>
    <row r="60" spans="2:4" ht="12.75">
      <c r="B60" s="321"/>
      <c r="C60" s="342"/>
      <c r="D60" s="321"/>
    </row>
  </sheetData>
  <sheetProtection/>
  <mergeCells count="15">
    <mergeCell ref="D11:D12"/>
    <mergeCell ref="D22:D23"/>
    <mergeCell ref="B11:B12"/>
    <mergeCell ref="B22:B23"/>
    <mergeCell ref="C22:C23"/>
    <mergeCell ref="B2:D2"/>
    <mergeCell ref="B3:D3"/>
    <mergeCell ref="B4:D4"/>
    <mergeCell ref="C11:C12"/>
    <mergeCell ref="B46:B47"/>
    <mergeCell ref="C46:C47"/>
    <mergeCell ref="D46:D47"/>
    <mergeCell ref="B35:B36"/>
    <mergeCell ref="C35:C36"/>
    <mergeCell ref="D35:D36"/>
  </mergeCells>
  <printOptions horizontalCentered="1"/>
  <pageMargins left="0.4724409448818898" right="0.5905511811023623" top="0.984251968503937" bottom="0.984251968503937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6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6.28125" style="87" customWidth="1"/>
    <col min="3" max="4" width="19.7109375" style="87" customWidth="1"/>
    <col min="5" max="5" width="11.421875" style="87" customWidth="1"/>
    <col min="6" max="6" width="15.7109375" style="87" customWidth="1"/>
    <col min="7" max="12" width="11.421875" style="87" customWidth="1"/>
    <col min="13" max="13" width="11.421875" style="132" customWidth="1"/>
    <col min="14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2" customHeight="1">
      <c r="B4" s="103"/>
    </row>
    <row r="5" spans="2:13" s="136" customFormat="1" ht="18">
      <c r="B5" s="129" t="s">
        <v>13</v>
      </c>
      <c r="C5" s="129"/>
      <c r="D5" s="129"/>
      <c r="M5" s="190"/>
    </row>
    <row r="6" spans="2:13" s="136" customFormat="1" ht="18">
      <c r="B6" s="319" t="s">
        <v>136</v>
      </c>
      <c r="C6" s="319"/>
      <c r="D6" s="319"/>
      <c r="M6" s="190"/>
    </row>
    <row r="7" spans="2:13" s="136" customFormat="1" ht="18">
      <c r="B7" s="319" t="s">
        <v>135</v>
      </c>
      <c r="C7" s="319"/>
      <c r="D7" s="319"/>
      <c r="M7" s="190"/>
    </row>
    <row r="8" spans="2:13" s="136" customFormat="1" ht="18">
      <c r="B8" s="343" t="s">
        <v>37</v>
      </c>
      <c r="C8" s="184"/>
      <c r="D8" s="184"/>
      <c r="M8" s="190"/>
    </row>
    <row r="9" spans="2:13" s="136" customFormat="1" ht="18">
      <c r="B9" s="591" t="str">
        <f>+'DEP-C2'!B9</f>
        <v>Al 30 de septiembre de 2021</v>
      </c>
      <c r="C9" s="591"/>
      <c r="D9" s="266"/>
      <c r="E9" s="318">
        <f>+Portada!H39</f>
        <v>4.136</v>
      </c>
      <c r="M9" s="190"/>
    </row>
    <row r="10" spans="2:13" s="65" customFormat="1" ht="9.75" customHeight="1">
      <c r="B10" s="592"/>
      <c r="C10" s="592"/>
      <c r="D10" s="592"/>
      <c r="E10" s="283"/>
      <c r="M10" s="165"/>
    </row>
    <row r="11" spans="2:4" ht="16.5" customHeight="1">
      <c r="B11" s="597" t="s">
        <v>94</v>
      </c>
      <c r="C11" s="599" t="s">
        <v>87</v>
      </c>
      <c r="D11" s="589" t="s">
        <v>164</v>
      </c>
    </row>
    <row r="12" spans="2:13" s="81" customFormat="1" ht="16.5" customHeight="1">
      <c r="B12" s="598"/>
      <c r="C12" s="600"/>
      <c r="D12" s="590"/>
      <c r="M12" s="166"/>
    </row>
    <row r="13" spans="2:13" s="81" customFormat="1" ht="9.75" customHeight="1">
      <c r="B13" s="64"/>
      <c r="C13" s="161"/>
      <c r="D13" s="162"/>
      <c r="M13" s="166"/>
    </row>
    <row r="14" spans="2:13" s="81" customFormat="1" ht="16.5">
      <c r="B14" s="163" t="s">
        <v>64</v>
      </c>
      <c r="C14" s="468">
        <f>SUM(C15:C16)</f>
        <v>1521479.29105</v>
      </c>
      <c r="D14" s="383">
        <f>SUM(D15:D16)</f>
        <v>6292838.3477799995</v>
      </c>
      <c r="M14" s="166"/>
    </row>
    <row r="15" spans="2:13" s="81" customFormat="1" ht="16.5">
      <c r="B15" s="80" t="s">
        <v>25</v>
      </c>
      <c r="C15" s="469">
        <v>1303208.98231</v>
      </c>
      <c r="D15" s="389">
        <f>ROUND(+C15*$E$9,5)</f>
        <v>5390072.35083</v>
      </c>
      <c r="E15" s="284"/>
      <c r="F15" s="433"/>
      <c r="G15" s="285"/>
      <c r="M15" s="166"/>
    </row>
    <row r="16" spans="2:13" s="81" customFormat="1" ht="16.5">
      <c r="B16" s="80" t="s">
        <v>24</v>
      </c>
      <c r="C16" s="469">
        <v>218270.30874</v>
      </c>
      <c r="D16" s="389">
        <f>ROUND(+C16*$E$9,5)</f>
        <v>902765.99695</v>
      </c>
      <c r="E16" s="284"/>
      <c r="F16" s="433"/>
      <c r="M16" s="166"/>
    </row>
    <row r="17" spans="2:13" s="81" customFormat="1" ht="15" customHeight="1">
      <c r="B17" s="64"/>
      <c r="C17" s="470"/>
      <c r="D17" s="382"/>
      <c r="M17" s="166"/>
    </row>
    <row r="18" spans="2:13" s="81" customFormat="1" ht="16.5">
      <c r="B18" s="163" t="s">
        <v>63</v>
      </c>
      <c r="C18" s="468">
        <f>SUM(C19:C20)</f>
        <v>7136123.292889999</v>
      </c>
      <c r="D18" s="468">
        <f>SUM(D19:D20)</f>
        <v>29515005.939400002</v>
      </c>
      <c r="E18" s="284"/>
      <c r="M18" s="166"/>
    </row>
    <row r="19" spans="2:13" s="81" customFormat="1" ht="16.5">
      <c r="B19" s="80" t="s">
        <v>25</v>
      </c>
      <c r="C19" s="469">
        <f>+C23+C27+C31</f>
        <v>2480562.57689</v>
      </c>
      <c r="D19" s="469">
        <f>+D23+D27+D31</f>
        <v>10259606.81802</v>
      </c>
      <c r="M19" s="166"/>
    </row>
    <row r="20" spans="2:13" s="81" customFormat="1" ht="16.5">
      <c r="B20" s="80" t="s">
        <v>24</v>
      </c>
      <c r="C20" s="469">
        <f>+C24+C28+C32</f>
        <v>4655560.715999999</v>
      </c>
      <c r="D20" s="469">
        <f>+D24+D28+D32</f>
        <v>19255399.12138</v>
      </c>
      <c r="M20" s="166"/>
    </row>
    <row r="21" spans="2:13" s="81" customFormat="1" ht="9.75" customHeight="1">
      <c r="B21" s="82"/>
      <c r="C21" s="469"/>
      <c r="D21" s="389"/>
      <c r="M21" s="166"/>
    </row>
    <row r="22" spans="2:13" s="81" customFormat="1" ht="16.5">
      <c r="B22" s="345" t="s">
        <v>176</v>
      </c>
      <c r="C22" s="471">
        <f>SUM(C23:C24)</f>
        <v>6695139.19768</v>
      </c>
      <c r="D22" s="381">
        <f>SUM(D23:D24)</f>
        <v>27691095.721610002</v>
      </c>
      <c r="G22" s="284"/>
      <c r="I22" s="286"/>
      <c r="M22" s="166"/>
    </row>
    <row r="23" spans="2:13" s="81" customFormat="1" ht="16.5">
      <c r="B23" s="346" t="s">
        <v>25</v>
      </c>
      <c r="C23" s="470">
        <v>2148426.25513</v>
      </c>
      <c r="D23" s="382">
        <f>ROUND(+C23*$E$9,5)</f>
        <v>8885890.99122</v>
      </c>
      <c r="G23" s="284"/>
      <c r="I23" s="286"/>
      <c r="M23" s="166"/>
    </row>
    <row r="24" spans="2:13" s="81" customFormat="1" ht="16.5">
      <c r="B24" s="346" t="s">
        <v>24</v>
      </c>
      <c r="C24" s="470">
        <v>4546712.94255</v>
      </c>
      <c r="D24" s="382">
        <f>ROUND(+C24*$E$9,5)</f>
        <v>18805204.73039</v>
      </c>
      <c r="M24" s="166"/>
    </row>
    <row r="25" spans="2:13" s="81" customFormat="1" ht="9.75" customHeight="1">
      <c r="B25" s="82"/>
      <c r="C25" s="469"/>
      <c r="D25" s="389"/>
      <c r="M25" s="166"/>
    </row>
    <row r="26" spans="2:13" s="81" customFormat="1" ht="16.5">
      <c r="B26" s="345" t="s">
        <v>177</v>
      </c>
      <c r="C26" s="471">
        <f>SUM(C27:C28)</f>
        <v>197485.87881999998</v>
      </c>
      <c r="D26" s="381">
        <f>SUM(D27:D28)</f>
        <v>816801.5948</v>
      </c>
      <c r="G26" s="287"/>
      <c r="M26" s="166"/>
    </row>
    <row r="27" spans="2:13" s="81" customFormat="1" ht="16.5">
      <c r="B27" s="346" t="s">
        <v>25</v>
      </c>
      <c r="C27" s="470">
        <v>98176.77949</v>
      </c>
      <c r="D27" s="382">
        <f>ROUND(+C27*$E$9,5)</f>
        <v>406059.15997</v>
      </c>
      <c r="M27" s="166"/>
    </row>
    <row r="28" spans="2:13" s="81" customFormat="1" ht="16.5">
      <c r="B28" s="346" t="s">
        <v>24</v>
      </c>
      <c r="C28" s="470">
        <v>99309.09933</v>
      </c>
      <c r="D28" s="382">
        <f>ROUND(+C28*$E$9,5)</f>
        <v>410742.43483</v>
      </c>
      <c r="M28" s="166"/>
    </row>
    <row r="29" spans="2:13" s="81" customFormat="1" ht="9.75" customHeight="1">
      <c r="B29" s="82"/>
      <c r="C29" s="382"/>
      <c r="D29" s="389"/>
      <c r="M29" s="166"/>
    </row>
    <row r="30" spans="2:13" s="81" customFormat="1" ht="16.5">
      <c r="B30" s="347" t="s">
        <v>178</v>
      </c>
      <c r="C30" s="471">
        <f>+SUM(C31:C32)</f>
        <v>243498.21639000002</v>
      </c>
      <c r="D30" s="381">
        <f>SUM(D31:D32)</f>
        <v>1007108.6229900001</v>
      </c>
      <c r="M30" s="166"/>
    </row>
    <row r="31" spans="2:13" s="81" customFormat="1" ht="16.5">
      <c r="B31" s="346" t="s">
        <v>25</v>
      </c>
      <c r="C31" s="470">
        <v>233959.54227</v>
      </c>
      <c r="D31" s="382">
        <f>ROUND(+C31*$E$9,5)</f>
        <v>967656.66683</v>
      </c>
      <c r="M31" s="166"/>
    </row>
    <row r="32" spans="2:13" s="81" customFormat="1" ht="16.5">
      <c r="B32" s="346" t="s">
        <v>24</v>
      </c>
      <c r="C32" s="470">
        <v>9538.67412</v>
      </c>
      <c r="D32" s="382">
        <f>ROUND(+C32*$E$9,5)</f>
        <v>39451.95616</v>
      </c>
      <c r="M32" s="166"/>
    </row>
    <row r="33" spans="2:13" s="81" customFormat="1" ht="9.75" customHeight="1">
      <c r="B33" s="194"/>
      <c r="C33" s="470"/>
      <c r="D33" s="382"/>
      <c r="M33" s="166"/>
    </row>
    <row r="34" spans="2:13" s="81" customFormat="1" ht="15" customHeight="1">
      <c r="B34" s="593" t="s">
        <v>61</v>
      </c>
      <c r="C34" s="595">
        <f>+C18+C14</f>
        <v>8657602.58394</v>
      </c>
      <c r="D34" s="595">
        <f>+D18+D14</f>
        <v>35807844.28718</v>
      </c>
      <c r="M34" s="166"/>
    </row>
    <row r="35" spans="2:13" s="81" customFormat="1" ht="15" customHeight="1">
      <c r="B35" s="594"/>
      <c r="C35" s="596"/>
      <c r="D35" s="596"/>
      <c r="M35" s="166"/>
    </row>
    <row r="36" spans="3:6" ht="16.5">
      <c r="C36" s="515"/>
      <c r="F36" s="81"/>
    </row>
    <row r="37" spans="3:6" ht="16.5">
      <c r="C37" s="193"/>
      <c r="D37" s="102"/>
      <c r="F37" s="81"/>
    </row>
    <row r="38" spans="3:6" ht="16.5">
      <c r="C38" s="193"/>
      <c r="D38" s="193"/>
      <c r="F38" s="81"/>
    </row>
    <row r="40" spans="2:13" s="136" customFormat="1" ht="18">
      <c r="B40" s="129" t="s">
        <v>117</v>
      </c>
      <c r="C40" s="129"/>
      <c r="D40" s="129"/>
      <c r="M40" s="190"/>
    </row>
    <row r="41" spans="2:13" s="136" customFormat="1" ht="18">
      <c r="B41" s="319" t="s">
        <v>136</v>
      </c>
      <c r="C41" s="319"/>
      <c r="D41" s="319"/>
      <c r="M41" s="190"/>
    </row>
    <row r="42" spans="2:13" s="136" customFormat="1" ht="18">
      <c r="B42" s="319" t="s">
        <v>137</v>
      </c>
      <c r="C42" s="319"/>
      <c r="D42" s="319"/>
      <c r="M42" s="190"/>
    </row>
    <row r="43" spans="2:13" s="136" customFormat="1" ht="18">
      <c r="B43" s="343" t="s">
        <v>37</v>
      </c>
      <c r="C43" s="184"/>
      <c r="D43" s="184"/>
      <c r="M43" s="190"/>
    </row>
    <row r="44" spans="2:13" s="136" customFormat="1" ht="18">
      <c r="B44" s="591" t="str">
        <f>+B9</f>
        <v>Al 30 de septiembre de 2021</v>
      </c>
      <c r="C44" s="591"/>
      <c r="D44" s="253"/>
      <c r="M44" s="190"/>
    </row>
    <row r="45" spans="2:13" s="65" customFormat="1" ht="9.75" customHeight="1">
      <c r="B45" s="592"/>
      <c r="C45" s="592"/>
      <c r="D45" s="592"/>
      <c r="M45" s="165"/>
    </row>
    <row r="46" spans="2:4" ht="16.5" customHeight="1">
      <c r="B46" s="597" t="s">
        <v>94</v>
      </c>
      <c r="C46" s="599" t="s">
        <v>87</v>
      </c>
      <c r="D46" s="589" t="s">
        <v>164</v>
      </c>
    </row>
    <row r="47" spans="2:13" s="81" customFormat="1" ht="16.5" customHeight="1">
      <c r="B47" s="598"/>
      <c r="C47" s="600"/>
      <c r="D47" s="590"/>
      <c r="M47" s="166"/>
    </row>
    <row r="48" spans="2:13" s="81" customFormat="1" ht="9.75" customHeight="1">
      <c r="B48" s="64"/>
      <c r="C48" s="161"/>
      <c r="D48" s="195"/>
      <c r="M48" s="166"/>
    </row>
    <row r="49" spans="2:13" s="81" customFormat="1" ht="16.5">
      <c r="B49" s="163" t="s">
        <v>64</v>
      </c>
      <c r="C49" s="468">
        <f>SUM(C50:C51)</f>
        <v>279106.77958</v>
      </c>
      <c r="D49" s="383">
        <f>SUM(D50:D51)</f>
        <v>1154385.64034</v>
      </c>
      <c r="F49" s="349"/>
      <c r="M49" s="166"/>
    </row>
    <row r="50" spans="2:13" s="81" customFormat="1" ht="16.5">
      <c r="B50" s="80" t="s">
        <v>24</v>
      </c>
      <c r="C50" s="469">
        <v>279106.77958</v>
      </c>
      <c r="D50" s="389">
        <f>ROUND(+C50*$E$9,5)</f>
        <v>1154385.64034</v>
      </c>
      <c r="F50" s="348"/>
      <c r="M50" s="166"/>
    </row>
    <row r="51" spans="2:13" s="81" customFormat="1" ht="21.75" customHeight="1" hidden="1">
      <c r="B51" s="82" t="s">
        <v>65</v>
      </c>
      <c r="C51" s="469">
        <v>0</v>
      </c>
      <c r="D51" s="389">
        <f>+C51*$E$9</f>
        <v>0</v>
      </c>
      <c r="M51" s="166"/>
    </row>
    <row r="52" spans="2:13" s="81" customFormat="1" ht="15" customHeight="1">
      <c r="B52" s="64"/>
      <c r="C52" s="470"/>
      <c r="D52" s="382"/>
      <c r="M52" s="166"/>
    </row>
    <row r="53" spans="2:13" s="81" customFormat="1" ht="16.5">
      <c r="B53" s="163" t="s">
        <v>63</v>
      </c>
      <c r="C53" s="468">
        <f>SUM(C54:C55)</f>
        <v>125000</v>
      </c>
      <c r="D53" s="468">
        <f>SUM(D54:D55)</f>
        <v>517000</v>
      </c>
      <c r="F53" s="349"/>
      <c r="M53" s="166"/>
    </row>
    <row r="54" spans="2:13" s="81" customFormat="1" ht="16.5">
      <c r="B54" s="80" t="s">
        <v>25</v>
      </c>
      <c r="C54" s="469">
        <f>+C58</f>
        <v>0</v>
      </c>
      <c r="D54" s="389">
        <f>+D58</f>
        <v>0</v>
      </c>
      <c r="F54" s="349"/>
      <c r="M54" s="166"/>
    </row>
    <row r="55" spans="2:13" s="81" customFormat="1" ht="16.5">
      <c r="B55" s="80" t="s">
        <v>24</v>
      </c>
      <c r="C55" s="469">
        <f>+C59</f>
        <v>125000</v>
      </c>
      <c r="D55" s="389">
        <f>+D59</f>
        <v>517000</v>
      </c>
      <c r="F55" s="348"/>
      <c r="M55" s="166"/>
    </row>
    <row r="56" spans="2:13" s="81" customFormat="1" ht="9.75" customHeight="1">
      <c r="B56" s="82"/>
      <c r="C56" s="469"/>
      <c r="D56" s="389"/>
      <c r="M56" s="166"/>
    </row>
    <row r="57" spans="2:13" s="81" customFormat="1" ht="16.5">
      <c r="B57" s="345" t="s">
        <v>176</v>
      </c>
      <c r="C57" s="471">
        <f>SUM(C58:C59)</f>
        <v>125000</v>
      </c>
      <c r="D57" s="471">
        <f>SUM(D58:D59)</f>
        <v>517000</v>
      </c>
      <c r="F57" s="349"/>
      <c r="M57" s="166"/>
    </row>
    <row r="58" spans="2:13" s="81" customFormat="1" ht="16.5" customHeight="1">
      <c r="B58" s="346" t="s">
        <v>25</v>
      </c>
      <c r="C58" s="470">
        <v>0</v>
      </c>
      <c r="D58" s="382">
        <f>ROUND(+C58*$E$9,5)</f>
        <v>0</v>
      </c>
      <c r="F58" s="348"/>
      <c r="M58" s="166"/>
    </row>
    <row r="59" spans="2:13" s="81" customFormat="1" ht="16.5" customHeight="1">
      <c r="B59" s="346" t="s">
        <v>24</v>
      </c>
      <c r="C59" s="470">
        <v>125000</v>
      </c>
      <c r="D59" s="382">
        <f>ROUND(+C59*$E$9,5)</f>
        <v>517000</v>
      </c>
      <c r="F59" s="206"/>
      <c r="M59" s="166"/>
    </row>
    <row r="60" spans="2:13" s="81" customFormat="1" ht="9.75" customHeight="1">
      <c r="B60" s="194"/>
      <c r="C60" s="470"/>
      <c r="D60" s="382"/>
      <c r="M60" s="166"/>
    </row>
    <row r="61" spans="2:13" s="81" customFormat="1" ht="15" customHeight="1">
      <c r="B61" s="593" t="s">
        <v>61</v>
      </c>
      <c r="C61" s="595">
        <f>+C53+C49</f>
        <v>404106.77958</v>
      </c>
      <c r="D61" s="595">
        <f>+D53+D49</f>
        <v>1671385.64034</v>
      </c>
      <c r="M61" s="166"/>
    </row>
    <row r="62" spans="2:13" s="81" customFormat="1" ht="15" customHeight="1">
      <c r="B62" s="594"/>
      <c r="C62" s="596"/>
      <c r="D62" s="596"/>
      <c r="F62" s="349"/>
      <c r="M62" s="166"/>
    </row>
    <row r="63" ht="12.75">
      <c r="C63" s="515"/>
    </row>
    <row r="64" spans="3:6" ht="12.75">
      <c r="C64" s="193"/>
      <c r="D64" s="131"/>
      <c r="F64" s="350"/>
    </row>
    <row r="65" ht="12.75">
      <c r="C65" s="192"/>
    </row>
  </sheetData>
  <sheetProtection/>
  <mergeCells count="16">
    <mergeCell ref="C34:C35"/>
    <mergeCell ref="C46:C47"/>
    <mergeCell ref="D46:D47"/>
    <mergeCell ref="B44:C44"/>
    <mergeCell ref="D34:D35"/>
    <mergeCell ref="B34:B35"/>
    <mergeCell ref="B9:C9"/>
    <mergeCell ref="B10:D10"/>
    <mergeCell ref="B61:B62"/>
    <mergeCell ref="C61:C62"/>
    <mergeCell ref="D61:D62"/>
    <mergeCell ref="B45:D45"/>
    <mergeCell ref="B46:B47"/>
    <mergeCell ref="B11:B12"/>
    <mergeCell ref="C11:C12"/>
    <mergeCell ref="D11:D12"/>
  </mergeCells>
  <printOptions horizontalCentered="1"/>
  <pageMargins left="0.5905511811023623" right="0.5905511811023623" top="0.7480314960629921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73.57421875" style="87" customWidth="1"/>
    <col min="3" max="4" width="19.7109375" style="87" customWidth="1"/>
    <col min="5" max="5" width="20.57421875" style="87" bestFit="1" customWidth="1"/>
    <col min="6" max="6" width="19.28125" style="87" customWidth="1"/>
    <col min="7" max="7" width="16.28125" style="87" bestFit="1" customWidth="1"/>
    <col min="8" max="8" width="16.421875" style="87" customWidth="1"/>
    <col min="9" max="9" width="17.00390625" style="87" customWidth="1"/>
    <col min="10" max="16384" width="11.421875" style="87" customWidth="1"/>
  </cols>
  <sheetData>
    <row r="1" spans="2:5" ht="14.25">
      <c r="B1" s="103"/>
      <c r="E1" s="109"/>
    </row>
    <row r="2" ht="12.75">
      <c r="B2" s="103"/>
    </row>
    <row r="3" ht="12.75">
      <c r="B3" s="103"/>
    </row>
    <row r="4" ht="13.5" customHeight="1">
      <c r="B4" s="103"/>
    </row>
    <row r="5" spans="2:4" ht="18">
      <c r="B5" s="129" t="s">
        <v>14</v>
      </c>
      <c r="C5" s="129"/>
      <c r="D5" s="129"/>
    </row>
    <row r="6" spans="2:11" ht="18">
      <c r="B6" s="319" t="s">
        <v>136</v>
      </c>
      <c r="C6" s="319"/>
      <c r="D6" s="319"/>
      <c r="K6" s="132"/>
    </row>
    <row r="7" spans="2:11" ht="18">
      <c r="B7" s="319" t="s">
        <v>135</v>
      </c>
      <c r="C7" s="319"/>
      <c r="D7" s="319"/>
      <c r="K7" s="132"/>
    </row>
    <row r="8" spans="2:11" ht="16.5">
      <c r="B8" s="343" t="s">
        <v>32</v>
      </c>
      <c r="C8" s="184"/>
      <c r="D8" s="184"/>
      <c r="K8" s="132"/>
    </row>
    <row r="9" spans="2:11" s="136" customFormat="1" ht="18">
      <c r="B9" s="133" t="str">
        <f>+'DEP-C2'!B9</f>
        <v>Al 30 de septiembre de 2021</v>
      </c>
      <c r="C9" s="133"/>
      <c r="D9" s="266"/>
      <c r="E9" s="318">
        <f>+Portada!H39</f>
        <v>4.136</v>
      </c>
      <c r="K9" s="190"/>
    </row>
    <row r="10" spans="2:11" ht="9.75" customHeight="1">
      <c r="B10" s="601"/>
      <c r="C10" s="601"/>
      <c r="D10" s="601"/>
      <c r="K10" s="132"/>
    </row>
    <row r="11" spans="2:11" ht="16.5" customHeight="1">
      <c r="B11" s="597" t="s">
        <v>95</v>
      </c>
      <c r="C11" s="599" t="s">
        <v>87</v>
      </c>
      <c r="D11" s="589" t="s">
        <v>214</v>
      </c>
      <c r="K11" s="132"/>
    </row>
    <row r="12" spans="2:11" ht="16.5" customHeight="1">
      <c r="B12" s="598"/>
      <c r="C12" s="600"/>
      <c r="D12" s="590"/>
      <c r="F12" s="65"/>
      <c r="G12" s="65"/>
      <c r="H12" s="207"/>
      <c r="I12" s="207"/>
      <c r="K12" s="132"/>
    </row>
    <row r="13" spans="2:11" s="81" customFormat="1" ht="9.75" customHeight="1">
      <c r="B13" s="256"/>
      <c r="C13" s="104"/>
      <c r="D13" s="104"/>
      <c r="F13" s="65"/>
      <c r="G13" s="65"/>
      <c r="H13" s="207"/>
      <c r="I13" s="207"/>
      <c r="K13" s="166"/>
    </row>
    <row r="14" spans="2:11" s="65" customFormat="1" ht="16.5" customHeight="1">
      <c r="B14" s="351" t="s">
        <v>89</v>
      </c>
      <c r="C14" s="381">
        <f>+C16+C20</f>
        <v>4873831.024740001</v>
      </c>
      <c r="D14" s="381">
        <f>+D16+D20</f>
        <v>20158165.118320003</v>
      </c>
      <c r="E14" s="215"/>
      <c r="F14" s="349"/>
      <c r="H14" s="207"/>
      <c r="I14" s="207"/>
      <c r="K14" s="165"/>
    </row>
    <row r="15" spans="2:11" s="65" customFormat="1" ht="9.75" customHeight="1">
      <c r="B15" s="63"/>
      <c r="C15" s="472"/>
      <c r="D15" s="472"/>
      <c r="K15" s="165"/>
    </row>
    <row r="16" spans="2:11" s="65" customFormat="1" ht="16.5" customHeight="1">
      <c r="B16" s="352" t="s">
        <v>33</v>
      </c>
      <c r="C16" s="381">
        <f>SUM(C17:C18)</f>
        <v>4290915.876320001</v>
      </c>
      <c r="D16" s="381">
        <f>SUM(D17:D18)</f>
        <v>17747228.064460002</v>
      </c>
      <c r="E16" s="512"/>
      <c r="F16" s="463"/>
      <c r="H16" s="208"/>
      <c r="K16" s="165"/>
    </row>
    <row r="17" spans="2:11" s="65" customFormat="1" ht="16.5" customHeight="1">
      <c r="B17" s="344" t="s">
        <v>220</v>
      </c>
      <c r="C17" s="382">
        <v>3000000</v>
      </c>
      <c r="D17" s="382">
        <f>ROUND(+C17*$E$9,5)</f>
        <v>12408000</v>
      </c>
      <c r="F17" s="348"/>
      <c r="H17" s="208"/>
      <c r="K17" s="165"/>
    </row>
    <row r="18" spans="2:11" s="65" customFormat="1" ht="16.5" customHeight="1">
      <c r="B18" s="344" t="s">
        <v>232</v>
      </c>
      <c r="C18" s="382">
        <v>1290915.8763200003</v>
      </c>
      <c r="D18" s="382">
        <f>ROUND(+C18*$E$9,5)</f>
        <v>5339228.06446</v>
      </c>
      <c r="F18" s="348"/>
      <c r="H18" s="208"/>
      <c r="K18" s="165"/>
    </row>
    <row r="19" spans="2:11" s="65" customFormat="1" ht="12" customHeight="1">
      <c r="B19" s="64"/>
      <c r="C19" s="382"/>
      <c r="D19" s="382"/>
      <c r="H19" s="208"/>
      <c r="K19" s="165"/>
    </row>
    <row r="20" spans="2:11" s="65" customFormat="1" ht="16.5" customHeight="1">
      <c r="B20" s="352" t="s">
        <v>34</v>
      </c>
      <c r="C20" s="381">
        <f>SUM(C21:C26)</f>
        <v>582915.14842</v>
      </c>
      <c r="D20" s="381">
        <f>SUM(D21:D26)</f>
        <v>2410937.05386</v>
      </c>
      <c r="E20" s="512"/>
      <c r="F20" s="463"/>
      <c r="H20" s="208"/>
      <c r="K20" s="165"/>
    </row>
    <row r="21" spans="2:11" s="65" customFormat="1" ht="16.5" customHeight="1">
      <c r="B21" s="344" t="s">
        <v>221</v>
      </c>
      <c r="C21" s="382">
        <v>361278.41001</v>
      </c>
      <c r="D21" s="382">
        <f aca="true" t="shared" si="0" ref="D21:D26">ROUND(+C21*$E$9,5)</f>
        <v>1494247.5038</v>
      </c>
      <c r="E21" s="447"/>
      <c r="F21" s="348"/>
      <c r="H21" s="208"/>
      <c r="K21" s="165"/>
    </row>
    <row r="22" spans="2:11" s="65" customFormat="1" ht="16.5" customHeight="1">
      <c r="B22" s="344" t="s">
        <v>182</v>
      </c>
      <c r="C22" s="382">
        <v>157793.79265</v>
      </c>
      <c r="D22" s="382">
        <f t="shared" si="0"/>
        <v>652635.1264</v>
      </c>
      <c r="E22" s="447"/>
      <c r="F22" s="348"/>
      <c r="H22" s="208"/>
      <c r="K22" s="165"/>
    </row>
    <row r="23" spans="2:11" s="65" customFormat="1" ht="16.5" customHeight="1">
      <c r="B23" s="344" t="s">
        <v>0</v>
      </c>
      <c r="C23" s="382">
        <v>62323.22751</v>
      </c>
      <c r="D23" s="382">
        <f t="shared" si="0"/>
        <v>257768.86898</v>
      </c>
      <c r="E23" s="447"/>
      <c r="F23" s="348"/>
      <c r="G23" s="289"/>
      <c r="H23" s="208"/>
      <c r="K23" s="165"/>
    </row>
    <row r="24" spans="2:11" s="65" customFormat="1" ht="16.5" customHeight="1" hidden="1">
      <c r="B24" s="344" t="s">
        <v>240</v>
      </c>
      <c r="C24" s="382"/>
      <c r="D24" s="382">
        <f t="shared" si="0"/>
        <v>0</v>
      </c>
      <c r="E24" s="447"/>
      <c r="F24" s="348"/>
      <c r="G24" s="289"/>
      <c r="H24" s="208"/>
      <c r="K24" s="165"/>
    </row>
    <row r="25" spans="2:11" s="65" customFormat="1" ht="16.5" customHeight="1">
      <c r="B25" s="344" t="s">
        <v>185</v>
      </c>
      <c r="C25" s="382">
        <v>1501.5958</v>
      </c>
      <c r="D25" s="382">
        <f t="shared" si="0"/>
        <v>6210.60023</v>
      </c>
      <c r="E25" s="447"/>
      <c r="F25" s="348"/>
      <c r="G25" s="207"/>
      <c r="H25" s="207"/>
      <c r="K25" s="165"/>
    </row>
    <row r="26" spans="2:11" s="65" customFormat="1" ht="16.5" customHeight="1">
      <c r="B26" s="344" t="s">
        <v>183</v>
      </c>
      <c r="C26" s="382">
        <v>18.12245</v>
      </c>
      <c r="D26" s="382">
        <f t="shared" si="0"/>
        <v>74.95445</v>
      </c>
      <c r="F26" s="348"/>
      <c r="G26" s="207"/>
      <c r="H26" s="207"/>
      <c r="I26" s="207"/>
      <c r="K26" s="165"/>
    </row>
    <row r="27" spans="2:8" s="65" customFormat="1" ht="15" customHeight="1">
      <c r="B27" s="66"/>
      <c r="C27" s="382"/>
      <c r="D27" s="382"/>
      <c r="G27" s="224"/>
      <c r="H27" s="224"/>
    </row>
    <row r="28" spans="2:8" s="65" customFormat="1" ht="16.5" customHeight="1">
      <c r="B28" s="351" t="s">
        <v>90</v>
      </c>
      <c r="C28" s="381">
        <f>+C30+C38</f>
        <v>3783771.5592</v>
      </c>
      <c r="D28" s="381">
        <f>+D30+D38</f>
        <v>15649679.168866798</v>
      </c>
      <c r="F28" s="349"/>
      <c r="G28" s="207"/>
      <c r="H28" s="207"/>
    </row>
    <row r="29" spans="2:4" s="65" customFormat="1" ht="9.75" customHeight="1">
      <c r="B29" s="63"/>
      <c r="C29" s="472"/>
      <c r="D29" s="472"/>
    </row>
    <row r="30" spans="2:8" s="65" customFormat="1" ht="16.5" customHeight="1">
      <c r="B30" s="352" t="s">
        <v>33</v>
      </c>
      <c r="C30" s="381">
        <f>SUM(C31:C36)</f>
        <v>2811722.42203</v>
      </c>
      <c r="D30" s="381">
        <f>SUM(D31:D36)</f>
        <v>11629283.93752</v>
      </c>
      <c r="E30" s="512"/>
      <c r="F30" s="463"/>
      <c r="H30" s="208"/>
    </row>
    <row r="31" spans="2:8" s="65" customFormat="1" ht="16.5" customHeight="1">
      <c r="B31" s="344" t="s">
        <v>219</v>
      </c>
      <c r="C31" s="382">
        <v>2360497.24565</v>
      </c>
      <c r="D31" s="382">
        <f aca="true" t="shared" si="1" ref="D31:D36">ROUND(+C31*$E$9,5)</f>
        <v>9763016.60801</v>
      </c>
      <c r="E31" s="380"/>
      <c r="F31" s="443"/>
      <c r="H31" s="208"/>
    </row>
    <row r="32" spans="2:8" s="65" customFormat="1" ht="16.5" customHeight="1">
      <c r="B32" s="344" t="s">
        <v>180</v>
      </c>
      <c r="C32" s="382">
        <v>178057.70475</v>
      </c>
      <c r="D32" s="382">
        <f t="shared" si="1"/>
        <v>736446.66685</v>
      </c>
      <c r="E32" s="380"/>
      <c r="F32" s="443"/>
      <c r="H32" s="208"/>
    </row>
    <row r="33" spans="2:8" s="65" customFormat="1" ht="16.5" customHeight="1">
      <c r="B33" s="344" t="s">
        <v>234</v>
      </c>
      <c r="C33" s="382">
        <v>154516.43937</v>
      </c>
      <c r="D33" s="382">
        <f t="shared" si="1"/>
        <v>639079.99323</v>
      </c>
      <c r="E33" s="380"/>
      <c r="F33" s="443"/>
      <c r="H33" s="208"/>
    </row>
    <row r="34" spans="2:8" s="65" customFormat="1" ht="16.5" customHeight="1">
      <c r="B34" s="344" t="s">
        <v>186</v>
      </c>
      <c r="C34" s="382">
        <v>87040.61896</v>
      </c>
      <c r="D34" s="382">
        <f t="shared" si="1"/>
        <v>360000.00002</v>
      </c>
      <c r="E34" s="380"/>
      <c r="F34" s="443"/>
      <c r="H34" s="208"/>
    </row>
    <row r="35" spans="2:8" s="65" customFormat="1" ht="16.5" customHeight="1">
      <c r="B35" s="344" t="s">
        <v>235</v>
      </c>
      <c r="C35" s="382">
        <v>25000</v>
      </c>
      <c r="D35" s="382">
        <f t="shared" si="1"/>
        <v>103400</v>
      </c>
      <c r="E35" s="380"/>
      <c r="F35" s="443"/>
      <c r="H35" s="208"/>
    </row>
    <row r="36" spans="2:8" s="65" customFormat="1" ht="16.5" customHeight="1">
      <c r="B36" s="344" t="s">
        <v>179</v>
      </c>
      <c r="C36" s="382">
        <v>6610.4133</v>
      </c>
      <c r="D36" s="382">
        <f t="shared" si="1"/>
        <v>27340.66941</v>
      </c>
      <c r="E36" s="380"/>
      <c r="F36" s="443"/>
      <c r="H36" s="208"/>
    </row>
    <row r="37" spans="2:8" s="65" customFormat="1" ht="12" customHeight="1">
      <c r="B37" s="64"/>
      <c r="C37" s="382"/>
      <c r="D37" s="382"/>
      <c r="H37" s="208"/>
    </row>
    <row r="38" spans="2:8" s="65" customFormat="1" ht="16.5" customHeight="1">
      <c r="B38" s="352" t="s">
        <v>34</v>
      </c>
      <c r="C38" s="381">
        <f>SUM(C39:C43)</f>
        <v>972049.13717</v>
      </c>
      <c r="D38" s="381">
        <f>SUM(D39:D43)</f>
        <v>4020395.2313467995</v>
      </c>
      <c r="E38" s="512"/>
      <c r="F38" s="513"/>
      <c r="H38" s="208"/>
    </row>
    <row r="39" spans="2:8" s="65" customFormat="1" ht="16.5" customHeight="1">
      <c r="B39" s="344" t="s">
        <v>223</v>
      </c>
      <c r="C39" s="382">
        <v>528060.92842</v>
      </c>
      <c r="D39" s="382">
        <f>ROUND(+C39*$E$9,5)</f>
        <v>2184059.99995</v>
      </c>
      <c r="F39" s="349"/>
      <c r="H39" s="208"/>
    </row>
    <row r="40" spans="2:8" s="65" customFormat="1" ht="16.5" customHeight="1">
      <c r="B40" s="344" t="s">
        <v>181</v>
      </c>
      <c r="C40" s="382">
        <v>394392.73049</v>
      </c>
      <c r="D40" s="382">
        <f>ROUND(+C40*$E$9,5)</f>
        <v>1631208.33331</v>
      </c>
      <c r="E40" s="380"/>
      <c r="F40" s="499"/>
      <c r="H40" s="208"/>
    </row>
    <row r="41" spans="2:8" s="65" customFormat="1" ht="16.5" customHeight="1">
      <c r="B41" s="344" t="s">
        <v>221</v>
      </c>
      <c r="C41" s="382">
        <v>31509.40051</v>
      </c>
      <c r="D41" s="382">
        <f>ROUND(+C41*$E$9,5)</f>
        <v>130322.88051</v>
      </c>
      <c r="E41" s="380"/>
      <c r="F41" s="443"/>
      <c r="H41" s="208"/>
    </row>
    <row r="42" spans="2:8" s="65" customFormat="1" ht="16.5" customHeight="1">
      <c r="B42" s="344" t="s">
        <v>211</v>
      </c>
      <c r="C42" s="382">
        <v>17408.1238</v>
      </c>
      <c r="D42" s="382">
        <f>ROUND(+C42*$E$9,8)</f>
        <v>72000.0000368</v>
      </c>
      <c r="E42" s="380"/>
      <c r="F42" s="443"/>
      <c r="H42" s="208"/>
    </row>
    <row r="43" spans="2:8" s="65" customFormat="1" ht="16.5" customHeight="1">
      <c r="B43" s="344" t="s">
        <v>184</v>
      </c>
      <c r="C43" s="382">
        <v>677.95395</v>
      </c>
      <c r="D43" s="382">
        <f>ROUND(+C43*$E$9,5)</f>
        <v>2804.01754</v>
      </c>
      <c r="E43" s="380"/>
      <c r="F43" s="443"/>
      <c r="H43" s="208"/>
    </row>
    <row r="44" spans="2:8" s="65" customFormat="1" ht="9" customHeight="1">
      <c r="B44" s="64"/>
      <c r="C44" s="382"/>
      <c r="D44" s="382"/>
      <c r="H44" s="208"/>
    </row>
    <row r="45" spans="2:8" s="65" customFormat="1" ht="15" customHeight="1">
      <c r="B45" s="593" t="s">
        <v>61</v>
      </c>
      <c r="C45" s="595">
        <f>+C28+C14</f>
        <v>8657602.583940001</v>
      </c>
      <c r="D45" s="595">
        <f>+D28+D14</f>
        <v>35807844.2871868</v>
      </c>
      <c r="F45" s="349"/>
      <c r="H45" s="208"/>
    </row>
    <row r="46" spans="2:8" s="81" customFormat="1" ht="15" customHeight="1">
      <c r="B46" s="594"/>
      <c r="C46" s="596"/>
      <c r="D46" s="596"/>
      <c r="H46" s="208"/>
    </row>
    <row r="47" spans="2:8" s="81" customFormat="1" ht="7.5" customHeight="1">
      <c r="B47" s="105"/>
      <c r="C47" s="106"/>
      <c r="D47" s="106"/>
      <c r="H47" s="208"/>
    </row>
    <row r="48" spans="2:4" ht="12.75">
      <c r="B48" s="86" t="s">
        <v>222</v>
      </c>
      <c r="C48" s="514"/>
      <c r="D48" s="86"/>
    </row>
    <row r="49" spans="2:4" ht="12.75">
      <c r="B49" s="86" t="s">
        <v>224</v>
      </c>
      <c r="C49" s="459"/>
      <c r="D49" s="86"/>
    </row>
    <row r="50" spans="2:5" ht="14.25">
      <c r="B50" s="86" t="s">
        <v>260</v>
      </c>
      <c r="C50" s="86"/>
      <c r="D50" s="169"/>
      <c r="E50" s="192"/>
    </row>
    <row r="51" spans="2:5" ht="13.5" customHeight="1">
      <c r="B51" s="86" t="s">
        <v>261</v>
      </c>
      <c r="C51" s="86"/>
      <c r="D51" s="86"/>
      <c r="E51" s="192"/>
    </row>
    <row r="52" spans="2:5" ht="12.75">
      <c r="B52" s="455"/>
      <c r="C52" s="192"/>
      <c r="D52" s="192"/>
      <c r="E52" s="192"/>
    </row>
    <row r="53" spans="2:5" ht="12.75">
      <c r="B53" s="86"/>
      <c r="C53" s="192"/>
      <c r="D53" s="192"/>
      <c r="E53" s="192"/>
    </row>
    <row r="54" spans="3:5" ht="12.75">
      <c r="C54" s="192"/>
      <c r="D54" s="192"/>
      <c r="E54" s="192"/>
    </row>
    <row r="55" spans="2:4" s="136" customFormat="1" ht="18">
      <c r="B55" s="129" t="s">
        <v>118</v>
      </c>
      <c r="C55" s="129"/>
      <c r="D55" s="129"/>
    </row>
    <row r="56" spans="2:4" ht="18">
      <c r="B56" s="319" t="s">
        <v>136</v>
      </c>
      <c r="C56" s="319"/>
      <c r="D56" s="319"/>
    </row>
    <row r="57" spans="2:4" ht="18">
      <c r="B57" s="319" t="s">
        <v>137</v>
      </c>
      <c r="C57" s="319"/>
      <c r="D57" s="319"/>
    </row>
    <row r="58" spans="2:4" ht="16.5">
      <c r="B58" s="343" t="s">
        <v>32</v>
      </c>
      <c r="C58" s="184"/>
      <c r="D58" s="184"/>
    </row>
    <row r="59" spans="2:4" s="136" customFormat="1" ht="18">
      <c r="B59" s="133" t="str">
        <f>+B9</f>
        <v>Al 30 de septiembre de 2021</v>
      </c>
      <c r="C59" s="133"/>
      <c r="D59" s="253"/>
    </row>
    <row r="60" spans="2:4" ht="9.75" customHeight="1">
      <c r="B60" s="601"/>
      <c r="C60" s="601"/>
      <c r="D60" s="601"/>
    </row>
    <row r="61" spans="2:4" ht="16.5" customHeight="1">
      <c r="B61" s="597" t="s">
        <v>95</v>
      </c>
      <c r="C61" s="599" t="s">
        <v>87</v>
      </c>
      <c r="D61" s="589" t="s">
        <v>214</v>
      </c>
    </row>
    <row r="62" spans="2:4" ht="16.5" customHeight="1">
      <c r="B62" s="598"/>
      <c r="C62" s="600"/>
      <c r="D62" s="590"/>
    </row>
    <row r="63" spans="2:4" s="81" customFormat="1" ht="9.75" customHeight="1">
      <c r="B63" s="256"/>
      <c r="C63" s="104"/>
      <c r="D63" s="104"/>
    </row>
    <row r="64" spans="2:4" s="81" customFormat="1" ht="16.5" customHeight="1">
      <c r="B64" s="351" t="s">
        <v>239</v>
      </c>
      <c r="C64" s="381">
        <f>+C66+C68</f>
        <v>0</v>
      </c>
      <c r="D64" s="381">
        <f>+D66+D68</f>
        <v>0</v>
      </c>
    </row>
    <row r="65" spans="2:4" s="81" customFormat="1" ht="9.75" customHeight="1" hidden="1">
      <c r="B65" s="502"/>
      <c r="C65" s="104"/>
      <c r="D65" s="104"/>
    </row>
    <row r="66" spans="2:4" s="81" customFormat="1" ht="16.5" hidden="1">
      <c r="B66" s="352" t="s">
        <v>33</v>
      </c>
      <c r="C66" s="381">
        <v>0</v>
      </c>
      <c r="D66" s="381">
        <v>0</v>
      </c>
    </row>
    <row r="67" spans="2:4" s="81" customFormat="1" ht="9.75" customHeight="1" hidden="1">
      <c r="B67" s="502"/>
      <c r="C67" s="104"/>
      <c r="D67" s="104"/>
    </row>
    <row r="68" spans="2:4" s="81" customFormat="1" ht="16.5" hidden="1">
      <c r="B68" s="352" t="s">
        <v>34</v>
      </c>
      <c r="C68" s="381">
        <f>SUM(C69:C69)</f>
        <v>0</v>
      </c>
      <c r="D68" s="381">
        <f>SUM(D69:D69)</f>
        <v>0</v>
      </c>
    </row>
    <row r="69" spans="2:4" s="81" customFormat="1" ht="16.5" hidden="1">
      <c r="B69" s="344"/>
      <c r="C69" s="382">
        <v>0</v>
      </c>
      <c r="D69" s="382">
        <f>ROUND(+C69*$E$9,8)</f>
        <v>0</v>
      </c>
    </row>
    <row r="70" spans="2:4" s="81" customFormat="1" ht="12" customHeight="1">
      <c r="B70" s="502"/>
      <c r="C70" s="104"/>
      <c r="D70" s="104"/>
    </row>
    <row r="71" spans="2:6" s="65" customFormat="1" ht="16.5" customHeight="1">
      <c r="B71" s="351" t="s">
        <v>237</v>
      </c>
      <c r="C71" s="381">
        <f>+C73+C77</f>
        <v>404106.77958</v>
      </c>
      <c r="D71" s="381">
        <f>+D73+D77</f>
        <v>1671385.6403428803</v>
      </c>
      <c r="F71" s="349"/>
    </row>
    <row r="72" spans="2:8" s="65" customFormat="1" ht="9.75" customHeight="1">
      <c r="B72" s="64"/>
      <c r="C72" s="382"/>
      <c r="D72" s="382"/>
      <c r="H72" s="208"/>
    </row>
    <row r="73" spans="2:8" s="65" customFormat="1" ht="16.5" customHeight="1">
      <c r="B73" s="352" t="s">
        <v>33</v>
      </c>
      <c r="C73" s="381">
        <f>SUM(C74:C75)</f>
        <v>60000</v>
      </c>
      <c r="D73" s="381">
        <f>SUM(D74:D75)</f>
        <v>248160</v>
      </c>
      <c r="F73" s="349"/>
      <c r="G73" s="209"/>
      <c r="H73" s="209"/>
    </row>
    <row r="74" spans="2:8" s="65" customFormat="1" ht="16.5" customHeight="1">
      <c r="B74" s="344" t="s">
        <v>262</v>
      </c>
      <c r="C74" s="382">
        <v>40000</v>
      </c>
      <c r="D74" s="382">
        <f>ROUND(+C74*$E$9,8)</f>
        <v>165440</v>
      </c>
      <c r="F74" s="349"/>
      <c r="G74" s="209"/>
      <c r="H74" s="209"/>
    </row>
    <row r="75" spans="2:8" s="65" customFormat="1" ht="16.5" customHeight="1">
      <c r="B75" s="344" t="s">
        <v>254</v>
      </c>
      <c r="C75" s="382">
        <v>20000</v>
      </c>
      <c r="D75" s="382">
        <f>ROUND(+C75*$E$9,8)</f>
        <v>82720</v>
      </c>
      <c r="F75" s="349"/>
      <c r="G75" s="209"/>
      <c r="H75" s="209"/>
    </row>
    <row r="76" spans="2:4" s="65" customFormat="1" ht="9.75" customHeight="1">
      <c r="B76" s="63"/>
      <c r="C76" s="472"/>
      <c r="D76" s="472"/>
    </row>
    <row r="77" spans="2:8" s="65" customFormat="1" ht="16.5" customHeight="1">
      <c r="B77" s="352" t="s">
        <v>34</v>
      </c>
      <c r="C77" s="381">
        <f>SUM(C78:C84)</f>
        <v>344106.77958</v>
      </c>
      <c r="D77" s="381">
        <f>SUM(D78:D84)</f>
        <v>1423225.6403428803</v>
      </c>
      <c r="F77" s="349"/>
      <c r="H77" s="208"/>
    </row>
    <row r="78" spans="2:8" s="65" customFormat="1" ht="16.5" customHeight="1">
      <c r="B78" s="344" t="s">
        <v>188</v>
      </c>
      <c r="C78" s="382">
        <v>133508.8696</v>
      </c>
      <c r="D78" s="382">
        <f>ROUND(+C78*$E$9,8)</f>
        <v>552192.6846656</v>
      </c>
      <c r="E78" s="380"/>
      <c r="F78" s="443"/>
      <c r="H78" s="208"/>
    </row>
    <row r="79" spans="2:8" s="65" customFormat="1" ht="16.5" customHeight="1">
      <c r="B79" s="344" t="s">
        <v>157</v>
      </c>
      <c r="C79" s="382">
        <v>96558.58043</v>
      </c>
      <c r="D79" s="382">
        <f>ROUND(+C79*$E$9,8)</f>
        <v>399366.28865848</v>
      </c>
      <c r="E79" s="380"/>
      <c r="F79" s="443"/>
      <c r="H79" s="208"/>
    </row>
    <row r="80" spans="2:8" s="65" customFormat="1" ht="16.5" customHeight="1">
      <c r="B80" s="344" t="s">
        <v>187</v>
      </c>
      <c r="C80" s="382">
        <v>95422.30827</v>
      </c>
      <c r="D80" s="382">
        <f>ROUND(+C80*$E$9,8)</f>
        <v>394666.66700472</v>
      </c>
      <c r="E80" s="380"/>
      <c r="F80" s="443"/>
      <c r="H80" s="208"/>
    </row>
    <row r="81" spans="2:8" s="65" customFormat="1" ht="16.5" customHeight="1">
      <c r="B81" s="344" t="s">
        <v>184</v>
      </c>
      <c r="C81" s="382">
        <v>18375.24178</v>
      </c>
      <c r="D81" s="382">
        <f>ROUND(+C81*$E$9,8)</f>
        <v>76000.00000208</v>
      </c>
      <c r="E81" s="380"/>
      <c r="F81" s="443"/>
      <c r="H81" s="208"/>
    </row>
    <row r="82" spans="2:8" s="65" customFormat="1" ht="16.5" customHeight="1" hidden="1">
      <c r="B82" s="344" t="s">
        <v>250</v>
      </c>
      <c r="C82" s="382">
        <v>0</v>
      </c>
      <c r="D82" s="382">
        <f>ROUND(+C82*$E$9,8)</f>
        <v>0</v>
      </c>
      <c r="E82" s="380"/>
      <c r="F82" s="443"/>
      <c r="H82" s="208"/>
    </row>
    <row r="83" spans="2:8" s="65" customFormat="1" ht="16.5" customHeight="1" hidden="1">
      <c r="B83" s="344" t="s">
        <v>252</v>
      </c>
      <c r="C83" s="382">
        <v>0</v>
      </c>
      <c r="D83" s="382">
        <f>ROUND(+C83*$E$9,8)</f>
        <v>0</v>
      </c>
      <c r="E83" s="519"/>
      <c r="F83" s="443"/>
      <c r="H83" s="208"/>
    </row>
    <row r="84" spans="2:8" s="65" customFormat="1" ht="16.5" customHeight="1">
      <c r="B84" s="344" t="s">
        <v>0</v>
      </c>
      <c r="C84" s="382">
        <v>241.7795</v>
      </c>
      <c r="D84" s="382">
        <f>ROUND(+C84*$E$9,8)</f>
        <v>1000.000012</v>
      </c>
      <c r="E84" s="519"/>
      <c r="F84" s="443"/>
      <c r="H84" s="208"/>
    </row>
    <row r="85" spans="2:8" s="65" customFormat="1" ht="9" customHeight="1">
      <c r="B85" s="64"/>
      <c r="C85" s="382"/>
      <c r="D85" s="382"/>
      <c r="H85" s="208"/>
    </row>
    <row r="86" spans="2:8" s="65" customFormat="1" ht="15" customHeight="1">
      <c r="B86" s="602" t="s">
        <v>61</v>
      </c>
      <c r="C86" s="595">
        <f>+C64+C71</f>
        <v>404106.77958</v>
      </c>
      <c r="D86" s="595">
        <f>+D64+D71</f>
        <v>1671385.6403428803</v>
      </c>
      <c r="F86" s="349"/>
      <c r="H86" s="208"/>
    </row>
    <row r="87" spans="2:8" s="81" customFormat="1" ht="15" customHeight="1">
      <c r="B87" s="603"/>
      <c r="C87" s="596"/>
      <c r="D87" s="596"/>
      <c r="F87" s="216"/>
      <c r="H87" s="208"/>
    </row>
    <row r="88" ht="12.75">
      <c r="C88" s="192"/>
    </row>
    <row r="89" spans="3:4" ht="12.75">
      <c r="C89" s="102"/>
      <c r="D89" s="288"/>
    </row>
    <row r="90" spans="3:4" ht="12.75">
      <c r="C90" s="290"/>
      <c r="D90" s="290"/>
    </row>
    <row r="91" ht="12.75">
      <c r="C91" s="434"/>
    </row>
    <row r="92" ht="12.75">
      <c r="C92" s="434"/>
    </row>
    <row r="93" ht="12.75">
      <c r="C93" s="434"/>
    </row>
    <row r="94" ht="12.75">
      <c r="C94" s="434"/>
    </row>
    <row r="95" ht="12.75">
      <c r="C95" s="434"/>
    </row>
    <row r="96" ht="12.75">
      <c r="C96" s="434"/>
    </row>
    <row r="97" ht="12.75">
      <c r="C97" s="434"/>
    </row>
  </sheetData>
  <sheetProtection/>
  <mergeCells count="14">
    <mergeCell ref="D11:D12"/>
    <mergeCell ref="C45:C46"/>
    <mergeCell ref="B45:B46"/>
    <mergeCell ref="C61:C62"/>
    <mergeCell ref="D61:D62"/>
    <mergeCell ref="B11:B12"/>
    <mergeCell ref="D45:D46"/>
    <mergeCell ref="C11:C12"/>
    <mergeCell ref="B10:D10"/>
    <mergeCell ref="B86:B87"/>
    <mergeCell ref="C86:C87"/>
    <mergeCell ref="D86:D87"/>
    <mergeCell ref="B60:D60"/>
    <mergeCell ref="B61:B62"/>
  </mergeCells>
  <printOptions horizontalCentered="1"/>
  <pageMargins left="0.2362204724409449" right="0.31496062992125984" top="0.2362204724409449" bottom="0.31496062992125984" header="0.5905511811023623" footer="0.31496062992125984"/>
  <pageSetup fitToHeight="1" fitToWidth="1" horizontalDpi="600" verticalDpi="600" orientation="portrait" paperSize="9" scale="57" r:id="rId2"/>
  <ignoredErrors>
    <ignoredError sqref="D42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6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2.00390625" style="87" customWidth="1"/>
    <col min="3" max="4" width="19.7109375" style="87" customWidth="1"/>
    <col min="5" max="5" width="15.7109375" style="87" customWidth="1"/>
    <col min="6" max="6" width="16.28125" style="87" customWidth="1"/>
    <col min="7" max="7" width="17.8515625" style="87" bestFit="1" customWidth="1"/>
    <col min="8" max="8" width="15.7109375" style="218" customWidth="1"/>
    <col min="9" max="9" width="11.421875" style="87" customWidth="1"/>
    <col min="10" max="10" width="17.8515625" style="87" bestFit="1" customWidth="1"/>
    <col min="11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1.25" customHeight="1">
      <c r="B4" s="103"/>
    </row>
    <row r="5" spans="2:9" ht="18">
      <c r="B5" s="129" t="s">
        <v>91</v>
      </c>
      <c r="C5" s="129"/>
      <c r="D5" s="129"/>
      <c r="I5" s="278"/>
    </row>
    <row r="6" spans="2:9" ht="18">
      <c r="B6" s="319" t="s">
        <v>136</v>
      </c>
      <c r="C6" s="319"/>
      <c r="D6" s="319"/>
      <c r="I6" s="288"/>
    </row>
    <row r="7" spans="2:4" ht="18">
      <c r="B7" s="319" t="s">
        <v>135</v>
      </c>
      <c r="C7" s="319"/>
      <c r="D7" s="319"/>
    </row>
    <row r="8" spans="2:4" ht="16.5">
      <c r="B8" s="343" t="s">
        <v>1</v>
      </c>
      <c r="C8" s="184"/>
      <c r="D8" s="184"/>
    </row>
    <row r="9" spans="2:5" ht="15.75">
      <c r="B9" s="133" t="str">
        <f>+'DEP-C2'!B9</f>
        <v>Al 30 de septiembre de 2021</v>
      </c>
      <c r="C9" s="133"/>
      <c r="D9" s="266"/>
      <c r="E9" s="318">
        <f>+Portada!H39</f>
        <v>4.136</v>
      </c>
    </row>
    <row r="10" spans="2:4" ht="9.75" customHeight="1">
      <c r="B10" s="601"/>
      <c r="C10" s="601"/>
      <c r="D10" s="601"/>
    </row>
    <row r="11" spans="2:4" ht="16.5" customHeight="1">
      <c r="B11" s="587" t="s">
        <v>150</v>
      </c>
      <c r="C11" s="589" t="s">
        <v>87</v>
      </c>
      <c r="D11" s="608" t="s">
        <v>164</v>
      </c>
    </row>
    <row r="12" spans="2:8" s="81" customFormat="1" ht="16.5" customHeight="1">
      <c r="B12" s="588"/>
      <c r="C12" s="590"/>
      <c r="D12" s="609"/>
      <c r="H12" s="206"/>
    </row>
    <row r="13" spans="2:8" s="81" customFormat="1" ht="9.75" customHeight="1">
      <c r="B13" s="254"/>
      <c r="C13" s="507"/>
      <c r="D13" s="138"/>
      <c r="H13" s="206"/>
    </row>
    <row r="14" spans="2:9" s="65" customFormat="1" ht="16.5" customHeight="1">
      <c r="B14" s="362" t="s">
        <v>0</v>
      </c>
      <c r="C14" s="508">
        <f>SUM(C15:C16)</f>
        <v>4307272.86962</v>
      </c>
      <c r="D14" s="471">
        <f>SUM(D15:D16)</f>
        <v>17814880.58874832</v>
      </c>
      <c r="E14" s="219"/>
      <c r="F14" s="349"/>
      <c r="G14" s="291"/>
      <c r="H14" s="291"/>
      <c r="I14" s="291"/>
    </row>
    <row r="15" spans="2:8" s="65" customFormat="1" ht="16.5" customHeight="1">
      <c r="B15" s="69" t="s">
        <v>24</v>
      </c>
      <c r="C15" s="509">
        <v>523501.31042</v>
      </c>
      <c r="D15" s="470">
        <f>ROUND(+C15*$E$9,8)</f>
        <v>2165201.41989712</v>
      </c>
      <c r="E15" s="457"/>
      <c r="F15" s="348"/>
      <c r="G15" s="353"/>
      <c r="H15" s="291"/>
    </row>
    <row r="16" spans="2:8" s="65" customFormat="1" ht="16.5" customHeight="1">
      <c r="B16" s="69" t="s">
        <v>25</v>
      </c>
      <c r="C16" s="509">
        <v>3783771.5592</v>
      </c>
      <c r="D16" s="470">
        <f>ROUND(+C16*$E$9,8)</f>
        <v>15649679.1688512</v>
      </c>
      <c r="E16" s="457"/>
      <c r="F16" s="348"/>
      <c r="G16" s="291"/>
      <c r="H16" s="291"/>
    </row>
    <row r="17" spans="2:8" s="65" customFormat="1" ht="12" customHeight="1">
      <c r="B17" s="69"/>
      <c r="C17" s="509"/>
      <c r="D17" s="470"/>
      <c r="E17" s="456"/>
      <c r="H17" s="210"/>
    </row>
    <row r="18" spans="2:8" s="65" customFormat="1" ht="16.5" customHeight="1">
      <c r="B18" s="362" t="s">
        <v>189</v>
      </c>
      <c r="C18" s="508">
        <f>SUM(C19:C19)</f>
        <v>59413.838</v>
      </c>
      <c r="D18" s="471">
        <f>SUM(D19:D19)</f>
        <v>245735.633968</v>
      </c>
      <c r="E18" s="456"/>
      <c r="F18" s="349"/>
      <c r="G18" s="292"/>
      <c r="H18" s="292"/>
    </row>
    <row r="19" spans="2:8" s="65" customFormat="1" ht="16.5" customHeight="1">
      <c r="B19" s="69" t="s">
        <v>24</v>
      </c>
      <c r="C19" s="509">
        <v>59413.838</v>
      </c>
      <c r="D19" s="470">
        <f>ROUND(+C19*$E$9,8)</f>
        <v>245735.633968</v>
      </c>
      <c r="E19" s="457"/>
      <c r="F19" s="348"/>
      <c r="H19" s="210"/>
    </row>
    <row r="20" spans="2:8" s="65" customFormat="1" ht="11.25" customHeight="1">
      <c r="B20" s="69"/>
      <c r="C20" s="509"/>
      <c r="D20" s="470"/>
      <c r="E20" s="456"/>
      <c r="H20" s="210"/>
    </row>
    <row r="21" spans="2:8" s="65" customFormat="1" ht="16.5" customHeight="1">
      <c r="B21" s="362" t="s">
        <v>190</v>
      </c>
      <c r="C21" s="508">
        <f>+C22</f>
        <v>4290915.87632</v>
      </c>
      <c r="D21" s="471">
        <f>+D22</f>
        <v>17747228.0644595</v>
      </c>
      <c r="E21" s="456"/>
      <c r="F21" s="349"/>
      <c r="H21" s="210"/>
    </row>
    <row r="22" spans="2:8" s="65" customFormat="1" ht="16.5" customHeight="1">
      <c r="B22" s="69" t="s">
        <v>24</v>
      </c>
      <c r="C22" s="509">
        <v>4290915.87632</v>
      </c>
      <c r="D22" s="470">
        <f>ROUND(+C22*$E$9,8)</f>
        <v>17747228.0644595</v>
      </c>
      <c r="E22" s="457"/>
      <c r="F22" s="348"/>
      <c r="H22" s="210"/>
    </row>
    <row r="23" spans="2:8" s="65" customFormat="1" ht="9.75" customHeight="1">
      <c r="B23" s="68"/>
      <c r="C23" s="510"/>
      <c r="D23" s="469"/>
      <c r="F23" s="348"/>
      <c r="H23" s="210"/>
    </row>
    <row r="24" spans="2:8" s="65" customFormat="1" ht="15" customHeight="1">
      <c r="B24" s="593" t="s">
        <v>61</v>
      </c>
      <c r="C24" s="606">
        <f>+C18+C14+C21</f>
        <v>8657602.58394</v>
      </c>
      <c r="D24" s="604">
        <f>+D18+D14+D21</f>
        <v>35807844.28717582</v>
      </c>
      <c r="F24" s="349"/>
      <c r="H24" s="210"/>
    </row>
    <row r="25" spans="2:8" s="81" customFormat="1" ht="15" customHeight="1">
      <c r="B25" s="594"/>
      <c r="C25" s="607"/>
      <c r="D25" s="605"/>
      <c r="H25" s="206"/>
    </row>
    <row r="26" spans="2:8" s="81" customFormat="1" ht="7.5" customHeight="1">
      <c r="B26" s="251"/>
      <c r="C26" s="139"/>
      <c r="D26" s="139"/>
      <c r="H26" s="206"/>
    </row>
    <row r="27" spans="2:8" s="65" customFormat="1" ht="17.25" customHeight="1">
      <c r="B27" s="452" t="s">
        <v>191</v>
      </c>
      <c r="C27" s="516"/>
      <c r="D27" s="452"/>
      <c r="H27" s="210"/>
    </row>
    <row r="28" spans="2:8" s="65" customFormat="1" ht="17.25" customHeight="1">
      <c r="B28" s="452" t="s">
        <v>192</v>
      </c>
      <c r="C28" s="453"/>
      <c r="D28" s="452"/>
      <c r="H28" s="210"/>
    </row>
    <row r="29" spans="3:4" ht="12.75">
      <c r="C29" s="245"/>
      <c r="D29" s="245"/>
    </row>
    <row r="30" ht="12.75">
      <c r="C30" s="293"/>
    </row>
    <row r="32" spans="3:4" ht="12.75">
      <c r="C32" s="131"/>
      <c r="D32" s="131"/>
    </row>
    <row r="33" spans="2:8" s="136" customFormat="1" ht="18">
      <c r="B33" s="129" t="s">
        <v>119</v>
      </c>
      <c r="C33" s="129"/>
      <c r="D33" s="129"/>
      <c r="H33" s="220"/>
    </row>
    <row r="34" spans="2:8" s="136" customFormat="1" ht="18">
      <c r="B34" s="319" t="s">
        <v>136</v>
      </c>
      <c r="C34" s="319"/>
      <c r="D34" s="319"/>
      <c r="H34" s="220"/>
    </row>
    <row r="35" spans="2:8" s="136" customFormat="1" ht="18">
      <c r="B35" s="319" t="s">
        <v>137</v>
      </c>
      <c r="C35" s="319"/>
      <c r="D35" s="319"/>
      <c r="H35" s="220"/>
    </row>
    <row r="36" spans="2:8" s="136" customFormat="1" ht="18">
      <c r="B36" s="343" t="s">
        <v>1</v>
      </c>
      <c r="C36" s="184"/>
      <c r="D36" s="184"/>
      <c r="H36" s="220"/>
    </row>
    <row r="37" spans="2:8" s="136" customFormat="1" ht="18">
      <c r="B37" s="133" t="str">
        <f>+B9</f>
        <v>Al 30 de septiembre de 2021</v>
      </c>
      <c r="C37" s="133"/>
      <c r="D37" s="253"/>
      <c r="H37" s="220"/>
    </row>
    <row r="38" spans="2:4" ht="9.75" customHeight="1">
      <c r="B38" s="601"/>
      <c r="C38" s="601"/>
      <c r="D38" s="601"/>
    </row>
    <row r="39" spans="2:4" ht="16.5" customHeight="1">
      <c r="B39" s="587" t="s">
        <v>150</v>
      </c>
      <c r="C39" s="589" t="s">
        <v>87</v>
      </c>
      <c r="D39" s="589" t="s">
        <v>164</v>
      </c>
    </row>
    <row r="40" spans="2:8" s="81" customFormat="1" ht="16.5" customHeight="1">
      <c r="B40" s="588"/>
      <c r="C40" s="590"/>
      <c r="D40" s="590"/>
      <c r="H40" s="206"/>
    </row>
    <row r="41" spans="2:8" s="81" customFormat="1" ht="9.75" customHeight="1">
      <c r="B41" s="254"/>
      <c r="C41" s="260"/>
      <c r="D41" s="140"/>
      <c r="H41" s="206"/>
    </row>
    <row r="42" spans="2:8" s="65" customFormat="1" ht="16.5" customHeight="1">
      <c r="B42" s="362" t="s">
        <v>0</v>
      </c>
      <c r="C42" s="381">
        <f>SUM(C43:C44)</f>
        <v>279106.77958</v>
      </c>
      <c r="D42" s="471">
        <f>SUM(D43:D44)</f>
        <v>1154385.64034288</v>
      </c>
      <c r="E42" s="219"/>
      <c r="H42" s="210"/>
    </row>
    <row r="43" spans="2:8" s="65" customFormat="1" ht="16.5" customHeight="1">
      <c r="B43" s="69" t="s">
        <v>24</v>
      </c>
      <c r="C43" s="382">
        <v>279106.77958</v>
      </c>
      <c r="D43" s="470">
        <f>ROUND(+C43*$E$9,8)</f>
        <v>1154385.64034288</v>
      </c>
      <c r="E43" s="219"/>
      <c r="F43" s="361"/>
      <c r="H43" s="210"/>
    </row>
    <row r="44" spans="2:8" s="65" customFormat="1" ht="16.5" customHeight="1" hidden="1">
      <c r="B44" s="69" t="s">
        <v>25</v>
      </c>
      <c r="C44" s="382">
        <v>0</v>
      </c>
      <c r="D44" s="470">
        <f>ROUND(+C44*$E$9,8)</f>
        <v>0</v>
      </c>
      <c r="E44" s="219"/>
      <c r="F44" s="361"/>
      <c r="H44" s="210"/>
    </row>
    <row r="45" spans="2:8" s="65" customFormat="1" ht="12" customHeight="1">
      <c r="B45" s="69"/>
      <c r="C45" s="382"/>
      <c r="D45" s="470"/>
      <c r="E45" s="219"/>
      <c r="H45" s="210"/>
    </row>
    <row r="46" spans="2:8" s="65" customFormat="1" ht="16.5" customHeight="1">
      <c r="B46" s="362" t="s">
        <v>159</v>
      </c>
      <c r="C46" s="381">
        <f>+C47</f>
        <v>125000</v>
      </c>
      <c r="D46" s="471">
        <f>+D47</f>
        <v>517000</v>
      </c>
      <c r="E46" s="221"/>
      <c r="F46" s="109"/>
      <c r="H46" s="210"/>
    </row>
    <row r="47" spans="2:8" s="65" customFormat="1" ht="16.5" customHeight="1">
      <c r="B47" s="69" t="s">
        <v>24</v>
      </c>
      <c r="C47" s="382">
        <v>125000</v>
      </c>
      <c r="D47" s="470">
        <f>ROUND(+C47*$E$9,8)</f>
        <v>517000</v>
      </c>
      <c r="E47" s="221"/>
      <c r="F47" s="353"/>
      <c r="H47" s="210"/>
    </row>
    <row r="48" spans="2:8" s="65" customFormat="1" ht="9.75" customHeight="1">
      <c r="B48" s="68"/>
      <c r="C48" s="389"/>
      <c r="D48" s="469"/>
      <c r="H48" s="210"/>
    </row>
    <row r="49" spans="2:8" s="65" customFormat="1" ht="15" customHeight="1">
      <c r="B49" s="593" t="s">
        <v>61</v>
      </c>
      <c r="C49" s="595">
        <f>+C42+C46</f>
        <v>404106.77958</v>
      </c>
      <c r="D49" s="604">
        <f>+D42+D46</f>
        <v>1671385.64034288</v>
      </c>
      <c r="H49" s="210"/>
    </row>
    <row r="50" spans="2:8" s="81" customFormat="1" ht="15" customHeight="1">
      <c r="B50" s="594"/>
      <c r="C50" s="596"/>
      <c r="D50" s="605"/>
      <c r="H50" s="206"/>
    </row>
    <row r="51" ht="4.5" customHeight="1"/>
    <row r="52" spans="3:4" ht="12.75">
      <c r="C52" s="434"/>
      <c r="D52" s="245"/>
    </row>
    <row r="53" ht="12.75">
      <c r="C53" s="168"/>
    </row>
    <row r="56" ht="12.75">
      <c r="C56" s="168"/>
    </row>
  </sheetData>
  <sheetProtection/>
  <mergeCells count="14">
    <mergeCell ref="B10:D10"/>
    <mergeCell ref="C24:C25"/>
    <mergeCell ref="D11:D12"/>
    <mergeCell ref="B11:B12"/>
    <mergeCell ref="B38:D38"/>
    <mergeCell ref="D24:D25"/>
    <mergeCell ref="B49:B50"/>
    <mergeCell ref="C49:C50"/>
    <mergeCell ref="D49:D50"/>
    <mergeCell ref="B39:B40"/>
    <mergeCell ref="C11:C12"/>
    <mergeCell ref="B24:B25"/>
    <mergeCell ref="C39:C40"/>
    <mergeCell ref="D39:D40"/>
  </mergeCells>
  <printOptions horizontalCentered="1"/>
  <pageMargins left="0.59" right="0.61" top="0.97" bottom="0.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2019-02-14T17:44:36Z</cp:lastPrinted>
  <dcterms:created xsi:type="dcterms:W3CDTF">2010-09-21T14:57:59Z</dcterms:created>
  <dcterms:modified xsi:type="dcterms:W3CDTF">2021-10-27T10:51:16Z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