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'DGRGL-C5'!$B$1:$D$116</definedName>
    <definedName name="_xlnm.Print_Area" localSheetId="9">'DGRGL-C6'!$A$1:$D$129</definedName>
    <definedName name="_xlnm.Print_Area" localSheetId="10">'DGRGL-C7'!$B$5:$N$49</definedName>
    <definedName name="_xlnm.Print_Area" localSheetId="1">'Portada'!$B$1:$H$36</definedName>
    <definedName name="_xlnm.Print_Area" localSheetId="2">'Resumen'!$G$18:$J$35</definedName>
    <definedName name="_xlnm.Print_Area" localSheetId="3">'Resumen-Gráficos'!$A$1:$O$53</definedName>
    <definedName name="Nueox">#REF!</definedName>
    <definedName name="nuevo">'DGRGL-C7'!$B$60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<sst xmlns="http://schemas.openxmlformats.org/spreadsheetml/2006/main" count="485" uniqueCount="285">
  <si>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</si>
  <si>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</si>
  <si>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</si>
  <si>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</si>
  <si>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</si>
  <si>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</si>
  <si>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</si>
  <si>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</si>
  <si>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</si>
  <si>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</si>
  <si>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</si>
  <si>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</si>
  <si>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</si>
  <si>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</si>
  <si>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</si>
  <si>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</si>
  <si>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</si>
  <si>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</si>
  <si>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</si>
  <si>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</si>
  <si>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</si>
  <si>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</si>
  <si>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</si>
  <si>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</si>
  <si>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</si>
  <si>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</si>
  <si>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</si>
  <si>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</si>
  <si>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</si>
  <si>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</si>
  <si>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</si>
  <si>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</si>
  <si>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</si>
  <si>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</si>
  <si>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</si>
  <si>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</si>
  <si>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</si>
  <si>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</si>
  <si>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</si>
  <si>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</si>
  <si>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</si>
  <si>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</si>
  <si>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</si>
  <si>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</si>
  <si>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</si>
  <si>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</si>
  <si>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</si>
  <si>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</si>
  <si>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</si>
  <si>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</si>
  <si>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</si>
  <si>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</si>
  <si>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</si>
  <si>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</si>
  <si>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</si>
  <si>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</si>
  <si>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</si>
  <si>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</si>
  <si>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</si>
  <si>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</si>
  <si>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</si>
  <si>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</si>
  <si>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</si>
  <si>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</si>
  <si>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</si>
  <si>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</si>
  <si>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</si>
  <si>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</si>
  <si>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</si>
  <si>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</si>
  <si>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</si>
  <si>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</si>
  <si>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</si>
  <si>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</si>
  <si>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</si>
  <si>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</si>
  <si>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</si>
  <si>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</si>
  <si>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</si>
  <si>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</si>
  <si>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</si>
  <si>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</si>
  <si>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</si>
  <si>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</si>
  <si>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</si>
  <si>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</si>
  <si>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</si>
  <si>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</si>
  <si>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</si>
  <si>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</si>
  <si>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</si>
  <si>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</si>
  <si>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</si>
  <si>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</si>
  <si>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</si>
  <si>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</si>
  <si>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</si>
  <si>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</si>
  <si>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</si>
  <si>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</si>
  <si>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</si>
  <si>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</si>
  <si>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</si>
  <si>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</si>
  <si>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</si>
  <si>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</si>
  <si>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</si>
  <si>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</si>
  <si>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</si>
  <si>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</si>
  <si>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</si>
  <si>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</si>
  <si>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</si>
  <si>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</si>
  <si>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</si>
  <si>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</si>
  <si>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</si>
  <si>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</si>
  <si>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</si>
  <si>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</si>
  <si>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</si>
  <si>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</si>
  <si>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</si>
  <si>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</si>
  <si>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</si>
  <si>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</si>
  <si>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</si>
  <si>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</si>
  <si>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</si>
  <si>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</si>
  <si>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Gobierno Regional de Arequipa </t>
  </si>
  <si>
    <t>Gobierno Regional de Piura</t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</si>
  <si>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</si>
  <si>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</si>
  <si>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</si>
  <si>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</si>
  <si>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</si>
  <si>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</si>
  <si>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>a/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</si>
  <si>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</si>
  <si>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</si>
  <si>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</si>
  <si>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</si>
  <si>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</si>
  <si>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</si>
  <si>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</si>
  <si>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</si>
  <si>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</si>
  <si>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</si>
  <si>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</si>
  <si>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</si>
  <si>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</si>
  <si>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</si>
  <si>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</si>
  <si>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</si>
  <si>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</si>
  <si>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</si>
  <si>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</si>
  <si>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</si>
  <si>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</si>
  <si>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</si>
  <si>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</si>
  <si>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</si>
  <si>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</si>
  <si>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</si>
  <si>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</si>
  <si>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</si>
  <si>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</si>
  <si>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</si>
  <si>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</si>
  <si>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</si>
  <si>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Banco Wiese Sudameris</t>
  </si>
  <si>
    <t>Banco Financiero</t>
  </si>
  <si>
    <t>Banca Estatal</t>
  </si>
  <si>
    <t>Banco de la Nación</t>
  </si>
  <si>
    <t>Banco Agropecuario</t>
  </si>
  <si>
    <r>
      <t xml:space="preserve">MEF  </t>
    </r>
    <r>
      <rPr>
        <b/>
        <sz val="8"/>
        <rFont val="Arial"/>
        <family val="2"/>
      </rPr>
      <t xml:space="preserve"> 4/ 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</si>
  <si>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</si>
  <si>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</si>
  <si>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</si>
  <si>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</si>
  <si>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 xml:space="preserve"> 3/  Operación de endeudamiento financiado por los dos Bancos para la Municipalidad de Lima; siendo el agente </t>
  </si>
  <si>
    <t xml:space="preserve">          administritativo y de garantías el BBVA Continental (sindicado).</t>
  </si>
  <si>
    <t xml:space="preserve"> 4/  Deuda entre sectores interinstitucionales.</t>
  </si>
  <si>
    <r>
      <t xml:space="preserve">MEF   </t>
    </r>
    <r>
      <rPr>
        <b/>
        <sz val="8"/>
        <rFont val="Arial"/>
        <family val="2"/>
      </rPr>
      <t xml:space="preserve">1/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</si>
  <si>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</si>
  <si>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t>BBVA Banco Continental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</si>
  <si>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</si>
  <si>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</si>
  <si>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</si>
  <si>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</si>
  <si>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</si>
  <si>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</si>
  <si>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</si>
  <si>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</si>
  <si>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</si>
  <si>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BBVA Banco Continental - Sindicado   </t>
    </r>
    <r>
      <rPr>
        <b/>
        <sz val="8"/>
        <rFont val="Arial"/>
        <family val="2"/>
      </rPr>
      <t>3/</t>
    </r>
  </si>
  <si>
    <r>
      <t xml:space="preserve">MEF </t>
    </r>
    <r>
      <rPr>
        <sz val="8"/>
        <rFont val="Arial"/>
        <family val="2"/>
      </rPr>
      <t xml:space="preserve"> 1/</t>
    </r>
  </si>
  <si>
    <t>BBVA Banco Continental - Sindicado</t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</si>
  <si>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</si>
  <si>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</si>
  <si>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</si>
  <si>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</si>
  <si>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</si>
  <si>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</si>
  <si>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Andahuaylas</t>
  </si>
  <si>
    <t>Municipalidad Distrital de Ticlacayan</t>
  </si>
  <si>
    <t>Municipalidad Distrital de Haquira</t>
  </si>
  <si>
    <t>Municipalidad Provincial de Cajamarca</t>
  </si>
  <si>
    <t>Municipalidad Provincial de Canchis - Sicuani</t>
  </si>
  <si>
    <t>Municipalidad Provincial de Chincha - Chincha Alta</t>
  </si>
  <si>
    <t>Municipalidad Provincial de Ucayali - Contamana</t>
  </si>
  <si>
    <t>Municipalidad Provincial de Quispicanchis - Urcos</t>
  </si>
  <si>
    <t>Municipalidad Distrital de Cotabambas</t>
  </si>
  <si>
    <t>Municipalidad Distrital de Acora</t>
  </si>
  <si>
    <t>Municipalidad Distrital de San Luis</t>
  </si>
  <si>
    <t>Municipalidad Distrital de Pampa Hermoza</t>
  </si>
  <si>
    <t>Municipalidad Distrital de Acraquia</t>
  </si>
  <si>
    <t>Municipalidad Distrital de Caynarachi</t>
  </si>
  <si>
    <t>Municipalidad Distrital de Lince</t>
  </si>
  <si>
    <t>Municipalidad Distrital de Cusipata</t>
  </si>
  <si>
    <t>Municipalidad Distrital de Lalaquiz</t>
  </si>
  <si>
    <t>Municipalidad Provincial del Callao</t>
  </si>
  <si>
    <t>Municipalidad Provincial de Utcubamba - Bagua Grande</t>
  </si>
  <si>
    <t>Municipalidad Provincial de Datem del Marañon</t>
  </si>
  <si>
    <t>Municipalidad Provincial de San Ignacio</t>
  </si>
  <si>
    <t>Municipalidad Distrital de Rio Tambo</t>
  </si>
  <si>
    <t>Municipalidad Distrital de Pinto Recodo</t>
  </si>
  <si>
    <t>Municipalidad Distrital de La Perla</t>
  </si>
  <si>
    <t>Municipalidad Distrital de Chupa</t>
  </si>
  <si>
    <t>Gobierno Regional de Ica</t>
  </si>
  <si>
    <t>Municipalidad Distrital de Ciudad Nueva</t>
  </si>
  <si>
    <t>Municipalidad Distrital de Iparia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</si>
  <si>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</si>
  <si>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</si>
  <si>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</si>
  <si>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</si>
  <si>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</si>
  <si>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</si>
  <si>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BBVA, Scotia y BCP Sindicado</t>
  </si>
  <si>
    <t>Municipalidad Distrital de El Alto</t>
  </si>
  <si>
    <t>Municipalidad Provincial de Yunguyo</t>
  </si>
  <si>
    <t>Municipalidad Distrital de Independencia</t>
  </si>
  <si>
    <t>Municipalidad Distrital de Santa Rosa</t>
  </si>
  <si>
    <t>Municipalidad Distrital de Chincha Baja</t>
  </si>
  <si>
    <t>Municipalidad Provincial de Jorge Basadre - Locumba</t>
  </si>
  <si>
    <t>Municipalidad Distrital de Huamancaca Chico</t>
  </si>
  <si>
    <t>Banco de Credito del Perú</t>
  </si>
  <si>
    <t>Municipalidad Provincial de Coronel Portillo</t>
  </si>
  <si>
    <t>Municipalidad Distrital de Coronel Gregorio Albarracin Lanchipa</t>
  </si>
  <si>
    <t>Municipalidad Distrital de Tiabaya</t>
  </si>
  <si>
    <t>Municipalidad Distrital de San Sebastian</t>
  </si>
  <si>
    <t>Municipalidad Distrital de Chungui</t>
  </si>
  <si>
    <t>Municipalidad Distrital de Chinchao</t>
  </si>
  <si>
    <t>Municipalidad Distrital de Las Pirias</t>
  </si>
  <si>
    <t>Municipalidad Provincial del Alto Amazonas - Yurimaguas</t>
  </si>
  <si>
    <t>Municipalidad Provincial de Lampa</t>
  </si>
  <si>
    <t>Municipalidad Distrital de El Porvenir</t>
  </si>
  <si>
    <t>Municipalidad Distrital de Choras</t>
  </si>
  <si>
    <t>Municipalidad Distrital de Marias</t>
  </si>
  <si>
    <t>Municipalidad Distrital de Bellavista</t>
  </si>
  <si>
    <t>Al 30 de setiembre de 2017</t>
  </si>
  <si>
    <t>SERVICIO ANUAL - POR TIPO DE DEUDA - PERÍODO: DE OCTUBRE 2017 AL 2040</t>
  </si>
  <si>
    <t>Banco Internacional del Perú</t>
  </si>
  <si>
    <t>Municipalidad Provincial de Huaraz</t>
  </si>
  <si>
    <t>Municipalidad Distrital de Parcona</t>
  </si>
  <si>
    <t>Municipalidad Distrital de Paucara</t>
  </si>
  <si>
    <t>Municipalidad Distrital de Vargas Guerra</t>
  </si>
  <si>
    <t>Municipalidad Provincial de Huaral</t>
  </si>
  <si>
    <t>Municipalidad Distrital de San Jeronimo</t>
  </si>
  <si>
    <t>Municipalidad Distrital de Vichayal</t>
  </si>
  <si>
    <t>Municipalidad Distrital de Cura Mori</t>
  </si>
  <si>
    <t>Municipalidad Distrital de Magdalena</t>
  </si>
  <si>
    <t>Municipalidad Distrital de San Francisco</t>
  </si>
  <si>
    <t xml:space="preserve">      con deuda menor a US$ 113 mil, se agrupan en "Otros" e incluye a 22 entidades.</t>
  </si>
  <si>
    <t>Municipalidad Distrital de Ilabaya</t>
  </si>
  <si>
    <t>Municipalidad Distrital Teniente Manuel Clavero</t>
  </si>
  <si>
    <t>Municipalidad Distrital de Amarilis</t>
  </si>
  <si>
    <t>Municipalidad Distrital de Teniente Cesar Lopez Rojas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</si>
  <si>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US$ 105 mil, se agrupa en "otros" e incluye a 71 entidades.</t>
    </r>
  </si>
  <si>
    <t>Período: De octubre 2017 al 2044</t>
  </si>
  <si>
    <t xml:space="preserve">          - Tipo de Cambio del 30 de setiembre de 2017. </t>
  </si>
  <si>
    <t xml:space="preserve"> a/  Servicio proyectado a partir del mes de octubre de 2017.</t>
  </si>
  <si>
    <t>Banco del Crédito del Perú</t>
  </si>
  <si>
    <t>AL 30 DE SETIEMBRE DE 2017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</si>
</sst>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##,###,###,###.000000"/>
    <numFmt numFmtId="190" formatCode="#,##0.000000000;[Red]\-#,##0.000000000"/>
    <numFmt numFmtId="191" formatCode="#,##0.000000000000000;[Red]\-#,##0.000000000000000"/>
    <numFmt numFmtId="192" formatCode="0.0000000"/>
    <numFmt numFmtId="193" formatCode="0.000000000"/>
    <numFmt numFmtId="194" formatCode="0.00000000000"/>
    <numFmt numFmtId="195" formatCode="0.000000000000"/>
    <numFmt numFmtId="196" formatCode="###,###,###,###.000"/>
    <numFmt numFmtId="197" formatCode="#,##0.00000;[Red]\-#,##0.00000"/>
    <numFmt numFmtId="198" formatCode="#,##0.00000000;[Red]\-#,##0.00000000"/>
    <numFmt numFmtId="199" formatCode="#,##0.0000000000;[Red]\-#,##0.0000000000"/>
    <numFmt numFmtId="200" formatCode="0.00000000000000"/>
    <numFmt numFmtId="201" formatCode="\-"/>
    <numFmt numFmtId="202" formatCode="###,###,###,###.0"/>
    <numFmt numFmtId="203" formatCode="#,##0.0000000;[Red]\-#,##0.0000000"/>
    <numFmt numFmtId="204" formatCode="###,###,###,###.0000000"/>
    <numFmt numFmtId="205" formatCode="_ * #,##0.0000000000_ ;_ * \-#,##0.0000000000_ ;_ * &quot;-&quot;??????????_ ;_ @_ "/>
    <numFmt numFmtId="206" formatCode="0.0000000000000"/>
    <numFmt numFmtId="207" formatCode="###,###,###,###.00000000"/>
    <numFmt numFmtId="208" formatCode="###,###,###,###.000000000"/>
    <numFmt numFmtId="209" formatCode="#,##0.000000;[Red]\-#,##0.000000"/>
    <numFmt numFmtId="210" formatCode="#,##0.00000000000;[Red]\-#,##0.00000000000"/>
    <numFmt numFmtId="211" formatCode="#,##0.000000000000;[Red]\-#,##0.000000000000"/>
    <numFmt numFmtId="212" formatCode="###,###,###,###.00000000000000"/>
    <numFmt numFmtId="213" formatCode="#,##0.00000000000000;[Red]\-#,##0.00000000000000"/>
    <numFmt numFmtId="214" formatCode="#,##0.0"/>
    <numFmt numFmtId="215" formatCode="0\.0%"/>
    <numFmt numFmtId="216" formatCode="###,###,###,###.00"/>
    <numFmt numFmtId="217" formatCode="###,###,###,###.0000"/>
    <numFmt numFmtId="218" formatCode="mmm\-yyyy"/>
    <numFmt numFmtId="219" formatCode="#,##0.00000"/>
    <numFmt numFmtId="220" formatCode="#,##0.0000"/>
    <numFmt numFmtId="221" formatCode="#,##0.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3.65"/>
      <color indexed="8"/>
      <name val="Arial"/>
      <family val="0"/>
    </font>
    <font>
      <b/>
      <sz val="4.4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7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1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71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71" fontId="21" fillId="32" borderId="0" xfId="49" applyFont="1" applyFill="1" applyBorder="1" applyAlignment="1">
      <alignment vertical="center"/>
    </xf>
    <xf numFmtId="171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2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71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71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6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8" fontId="11" fillId="33" borderId="0" xfId="0" applyNumberFormat="1" applyFont="1" applyFill="1" applyAlignment="1">
      <alignment horizontal="center"/>
    </xf>
    <xf numFmtId="195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71" fontId="85" fillId="33" borderId="0" xfId="49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2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4" fontId="2" fillId="33" borderId="0" xfId="49" applyNumberFormat="1" applyFont="1" applyFill="1" applyAlignment="1">
      <alignment vertical="center"/>
    </xf>
    <xf numFmtId="193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3" fontId="11" fillId="33" borderId="0" xfId="0" applyNumberFormat="1" applyFont="1" applyFill="1" applyAlignment="1">
      <alignment horizontal="center"/>
    </xf>
    <xf numFmtId="203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right" vertical="center"/>
    </xf>
    <xf numFmtId="210" fontId="11" fillId="33" borderId="0" xfId="0" applyNumberFormat="1" applyFont="1" applyFill="1" applyAlignment="1">
      <alignment horizontal="right" vertical="center"/>
    </xf>
    <xf numFmtId="197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2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3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5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4" fontId="12" fillId="33" borderId="0" xfId="0" applyNumberFormat="1" applyFont="1" applyFill="1" applyAlignment="1">
      <alignment/>
    </xf>
    <xf numFmtId="204" fontId="12" fillId="33" borderId="0" xfId="0" applyNumberFormat="1" applyFont="1" applyFill="1" applyAlignment="1">
      <alignment/>
    </xf>
    <xf numFmtId="192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71" fontId="2" fillId="32" borderId="0" xfId="49" applyFont="1" applyFill="1" applyBorder="1" applyAlignment="1">
      <alignment vertical="center"/>
    </xf>
    <xf numFmtId="193" fontId="2" fillId="32" borderId="0" xfId="49" applyNumberFormat="1" applyFont="1" applyFill="1" applyBorder="1" applyAlignment="1">
      <alignment vertical="center"/>
    </xf>
    <xf numFmtId="200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5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71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1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2" fontId="9" fillId="33" borderId="0" xfId="49" applyNumberFormat="1" applyFont="1" applyFill="1" applyBorder="1" applyAlignment="1">
      <alignment vertical="center"/>
    </xf>
    <xf numFmtId="193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3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71" fontId="2" fillId="33" borderId="0" xfId="49" applyFont="1" applyFill="1" applyBorder="1" applyAlignment="1">
      <alignment vertical="center"/>
    </xf>
    <xf numFmtId="192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3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2" fontId="2" fillId="32" borderId="0" xfId="0" applyNumberFormat="1" applyFont="1" applyFill="1" applyBorder="1" applyAlignment="1">
      <alignment vertical="center"/>
    </xf>
    <xf numFmtId="198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90" fontId="17" fillId="32" borderId="0" xfId="0" applyNumberFormat="1" applyFont="1" applyFill="1" applyAlignment="1">
      <alignment/>
    </xf>
    <xf numFmtId="197" fontId="17" fillId="32" borderId="0" xfId="0" applyNumberFormat="1" applyFont="1" applyFill="1" applyAlignment="1">
      <alignment/>
    </xf>
    <xf numFmtId="199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3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2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3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2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9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3" fontId="67" fillId="33" borderId="0" xfId="0" applyNumberFormat="1" applyFont="1" applyFill="1" applyBorder="1" applyAlignment="1">
      <alignment horizontal="left"/>
    </xf>
    <xf numFmtId="198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49" applyNumberFormat="1" applyFont="1" applyFill="1" applyAlignment="1">
      <alignment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171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71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90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0" fillId="0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14" fontId="2" fillId="33" borderId="0" xfId="49" applyNumberFormat="1" applyFont="1" applyFill="1" applyBorder="1" applyAlignment="1">
      <alignment vertical="center"/>
    </xf>
    <xf numFmtId="214" fontId="6" fillId="33" borderId="25" xfId="49" applyNumberFormat="1" applyFont="1" applyFill="1" applyBorder="1" applyAlignment="1">
      <alignment vertical="center"/>
    </xf>
    <xf numFmtId="214" fontId="2" fillId="33" borderId="0" xfId="49" applyNumberFormat="1" applyFont="1" applyFill="1" applyBorder="1" applyAlignment="1">
      <alignment horizontal="right" vertical="center"/>
    </xf>
    <xf numFmtId="21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14" fontId="2" fillId="33" borderId="0" xfId="0" applyNumberFormat="1" applyFont="1" applyFill="1" applyBorder="1" applyAlignment="1">
      <alignment vertical="center"/>
    </xf>
    <xf numFmtId="214" fontId="2" fillId="33" borderId="0" xfId="0" applyNumberFormat="1" applyFont="1" applyFill="1" applyBorder="1" applyAlignment="1">
      <alignment horizontal="right" vertical="center"/>
    </xf>
    <xf numFmtId="21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1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14" fontId="6" fillId="33" borderId="26" xfId="49" applyNumberFormat="1" applyFont="1" applyFill="1" applyBorder="1" applyAlignment="1">
      <alignment horizontal="right" vertical="center" indent="2"/>
    </xf>
    <xf numFmtId="21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4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3" fontId="93" fillId="32" borderId="0" xfId="0" applyNumberFormat="1" applyFont="1" applyFill="1" applyBorder="1" applyAlignment="1">
      <alignment horizontal="left" vertical="center" wrapText="1" readingOrder="1"/>
    </xf>
    <xf numFmtId="193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3" fontId="80" fillId="33" borderId="0" xfId="0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0" fontId="80" fillId="33" borderId="0" xfId="0" applyFont="1" applyFill="1" applyBorder="1" applyAlignment="1">
      <alignment/>
    </xf>
    <xf numFmtId="190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90" fontId="85" fillId="33" borderId="0" xfId="0" applyNumberFormat="1" applyFont="1" applyFill="1" applyAlignment="1">
      <alignment/>
    </xf>
    <xf numFmtId="0" fontId="85" fillId="33" borderId="0" xfId="0" applyFont="1" applyFill="1" applyBorder="1" applyAlignment="1">
      <alignment/>
    </xf>
    <xf numFmtId="211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9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1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6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2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190" fontId="80" fillId="33" borderId="0" xfId="0" applyNumberFormat="1" applyFont="1" applyFill="1" applyAlignment="1">
      <alignment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7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218" fontId="2" fillId="33" borderId="19" xfId="0" applyNumberFormat="1" applyFont="1" applyFill="1" applyBorder="1" applyAlignment="1">
      <alignment horizontal="left" vertical="center" indent="8"/>
    </xf>
    <xf numFmtId="171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9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172" fontId="11" fillId="33" borderId="14" xfId="0" applyNumberFormat="1" applyFont="1" applyFill="1" applyBorder="1" applyAlignment="1">
      <alignment horizontal="right" vertical="center" indent="2" readingOrder="1"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33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6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0.9451464936413553</c:v>
                </c:pt>
                <c:pt idx="1">
                  <c:v>0.054853506358644805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5"/>
          <c:w val="0.9537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Resumen!$G$20:$G$32</c:f>
              <c:strCache>
                <c:ptCount val="13"/>
                <c:pt idx="0">
                  <c:v>MEF  1/</c:v>
                </c:pt>
                <c:pt idx="1">
                  <c:v>BBVA, Scotia y BCP Sindicado</c:v>
                </c:pt>
                <c:pt idx="2">
                  <c:v>BBVA Banco Continental</c:v>
                </c:pt>
                <c:pt idx="3">
                  <c:v>BBVA Banco Continental - Sindicado</c:v>
                </c:pt>
                <c:pt idx="4">
                  <c:v>Banco Interamericano de Desarrollo (BID)</c:v>
                </c:pt>
                <c:pt idx="5">
                  <c:v>Banco de la Nación</c:v>
                </c:pt>
                <c:pt idx="6">
                  <c:v>Banco Internacional de Reconstrucción y Fomento (BIRF)</c:v>
                </c:pt>
                <c:pt idx="7">
                  <c:v>Banco del Crédito del Perú</c:v>
                </c:pt>
                <c:pt idx="8">
                  <c:v>Banco de Comercio</c:v>
                </c:pt>
                <c:pt idx="9">
                  <c:v>Banco Internacional del Perú</c:v>
                </c:pt>
                <c:pt idx="10">
                  <c:v>Banco Agropecuario</c:v>
                </c:pt>
                <c:pt idx="11">
                  <c:v>Banco Wiese Sudameris</c:v>
                </c:pt>
                <c:pt idx="12">
                  <c:v>Banco Financiero</c:v>
                </c:pt>
              </c:strCache>
            </c:strRef>
          </c:cat>
          <c:val>
            <c:numRef>
              <c:f>Resumen!$J$20:$J$32</c:f>
              <c:numCache>
                <c:ptCount val="13"/>
                <c:pt idx="0">
                  <c:v>0.7257954158990844</c:v>
                </c:pt>
                <c:pt idx="1">
                  <c:v>0.06735821610916719</c:v>
                </c:pt>
                <c:pt idx="2">
                  <c:v>0.06092379646306158</c:v>
                </c:pt>
                <c:pt idx="3">
                  <c:v>0.05140306417978699</c:v>
                </c:pt>
                <c:pt idx="4">
                  <c:v>0.040323107671166106</c:v>
                </c:pt>
                <c:pt idx="5">
                  <c:v>0.019729621485709115</c:v>
                </c:pt>
                <c:pt idx="6">
                  <c:v>0.014530398682980226</c:v>
                </c:pt>
                <c:pt idx="7">
                  <c:v>0.007666211193750313</c:v>
                </c:pt>
                <c:pt idx="8">
                  <c:v>0.006677975697769374</c:v>
                </c:pt>
                <c:pt idx="9">
                  <c:v>0.004759542688396405</c:v>
                </c:pt>
                <c:pt idx="10">
                  <c:v>0.0002751221193697628</c:v>
                </c:pt>
                <c:pt idx="11">
                  <c:v>0.0003643150594050217</c:v>
                </c:pt>
                <c:pt idx="12">
                  <c:v>0.00019321275035372477</c:v>
                </c:pt>
              </c:numCache>
            </c:numRef>
          </c:val>
        </c:ser>
        <c:gapWidth val="100"/>
        <c:axId val="42535277"/>
        <c:axId val="47273174"/>
      </c:barChart>
      <c:catAx>
        <c:axId val="42535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-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35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0.654695166409216</c:v>
                </c:pt>
                <c:pt idx="1">
                  <c:v>0.345304833590784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0.6488760345990047</c:v>
                </c:pt>
                <c:pt idx="1">
                  <c:v>0.18642733249990442</c:v>
                </c:pt>
                <c:pt idx="2">
                  <c:v>0.14368918980219098</c:v>
                </c:pt>
                <c:pt idx="3">
                  <c:v>0.021007443098899972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0.9813060282557807</c:v>
                </c:pt>
                <c:pt idx="1">
                  <c:v>0.018693971744219343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5,5%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0.7257954158951141</c:v>
                </c:pt>
                <c:pt idx="1">
                  <c:v>0.21935107774714324</c:v>
                </c:pt>
                <c:pt idx="2">
                  <c:v>0.054853506357742714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42979</c:v>
                </c:pt>
              </c:strCache>
            </c:strRef>
          </c:cat>
          <c:val>
            <c:numRef>
              <c:f>Resumen!$H$40:$H$48</c:f>
              <c:numCache>
                <c:ptCount val="9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35.27686902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42979</c:v>
                </c:pt>
              </c:strCache>
            </c:strRef>
          </c:cat>
          <c:val>
            <c:numRef>
              <c:f>Resumen!$I$40:$I$48</c:f>
              <c:numCache>
                <c:ptCount val="9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607.8336878500002</c:v>
                </c:pt>
              </c:numCache>
            </c:numRef>
          </c:val>
        </c:ser>
        <c:overlap val="-25"/>
        <c:axId val="22805383"/>
        <c:axId val="3921856"/>
      </c:barChart>
      <c:catAx>
        <c:axId val="22805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</c:scaling>
        <c:axPos val="l"/>
        <c:delete val="1"/>
        <c:majorTickMark val="out"/>
        <c:minorTickMark val="none"/>
        <c:tickLblPos val="nextTo"/>
        <c:crossAx val="22805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'DGRGL-C7'!$B$15:$C$45</c:f>
              <c:multiLvlStrCache/>
            </c:multiLvlStrRef>
          </c:cat>
          <c:val>
            <c:numRef>
              <c:f>'DGRGL-C7'!$J$15:$J$42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'DGRGL-C7'!$B$15:$B$42</c:f>
              <c:numCache/>
            </c:numRef>
          </c:cat>
          <c:val>
            <c:numRef>
              <c:f>'DGRGL-C7'!$M$15:$M$42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'DGRGL-C7'!$B$15:$B$42</c:f>
              <c:numCache/>
            </c:numRef>
          </c:cat>
          <c:val>
            <c:numRef>
              <c:f>'DGRGL-C7'!$G$15:$G$42</c:f>
              <c:numCache/>
            </c:numRef>
          </c:val>
          <c:smooth val="0"/>
        </c:ser>
        <c:marker val="1"/>
        <c:axId val="35296705"/>
        <c:axId val="49234890"/>
      </c:lineChart>
      <c:catAx>
        <c:axId val="35296705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34890"/>
        <c:crosses val="autoZero"/>
        <c:auto val="1"/>
        <c:lblOffset val="100"/>
        <c:tickLblSkip val="2"/>
        <c:tickMarkSkip val="2"/>
        <c:noMultiLvlLbl val="0"/>
      </c:catAx>
      <c:valAx>
        <c:axId val="4923489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96705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5"/>
          <c:w val="0.20375"/>
          <c:h val="0.239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092017.xls#Indice!B6" /><Relationship Id="rId4" Type="http://schemas.openxmlformats.org/officeDocument/2006/relationships/hyperlink" Target="#Reporte_Deuda_GRGL_3009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0092017.xls#Indice!B6" /><Relationship Id="rId5" Type="http://schemas.openxmlformats.org/officeDocument/2006/relationships/hyperlink" Target="#Reporte_Deuda_GRGL_3009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092017.xls#Indice!B6" /><Relationship Id="rId4" Type="http://schemas.openxmlformats.org/officeDocument/2006/relationships/hyperlink" Target="#Reporte_Deuda_GRGL_3009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092017.xls#Indice!B6" /><Relationship Id="rId4" Type="http://schemas.openxmlformats.org/officeDocument/2006/relationships/hyperlink" Target="#Reporte_Deuda_GRGL_3009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jpeg" /><Relationship Id="rId11" Type="http://schemas.openxmlformats.org/officeDocument/2006/relationships/hyperlink" Target="#Reporte_Deuda_GRGL_30092017.xls#Indice!B6" /><Relationship Id="rId12" Type="http://schemas.openxmlformats.org/officeDocument/2006/relationships/hyperlink" Target="#Reporte_Deuda_GRGL_3009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0092017.xls#Indice!B6" /><Relationship Id="rId5" Type="http://schemas.openxmlformats.org/officeDocument/2006/relationships/hyperlink" Target="#Reporte_Deuda_GRGL_30092017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092017.xls#Indice!B6" /><Relationship Id="rId4" Type="http://schemas.openxmlformats.org/officeDocument/2006/relationships/hyperlink" Target="#Reporte_Deuda_GRGL_3009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092017.xls#Indice!B6" /><Relationship Id="rId4" Type="http://schemas.openxmlformats.org/officeDocument/2006/relationships/hyperlink" Target="#Reporte_Deuda_GRGL_3009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092017.xls#Indice!B6" /><Relationship Id="rId4" Type="http://schemas.openxmlformats.org/officeDocument/2006/relationships/hyperlink" Target="#Reporte_Deuda_GRGL_3009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0092017.xls#Indice!B6" /><Relationship Id="rId4" Type="http://schemas.openxmlformats.org/officeDocument/2006/relationships/hyperlink" Target="#Reporte_Deuda_GRGL_3009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143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30</xdr:row>
      <xdr:rowOff>57150</xdr:rowOff>
    </xdr:to>
    <xdr:graphicFrame>
      <xdr:nvGraphicFramePr>
        <xdr:cNvPr id="2" name="4 Gráfico"/>
        <xdr:cNvGraphicFramePr/>
      </xdr:nvGraphicFramePr>
      <xdr:xfrm>
        <a:off x="10372725" y="2219325"/>
        <a:ext cx="6677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428625</xdr:colOff>
      <xdr:row>0</xdr:row>
      <xdr:rowOff>123825</xdr:rowOff>
    </xdr:from>
    <xdr:to>
      <xdr:col>9</xdr:col>
      <xdr:colOff>819150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600075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143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85725</xdr:rowOff>
    </xdr:from>
    <xdr:to>
      <xdr:col>6</xdr:col>
      <xdr:colOff>447675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85725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715000"/>
        <a:ext cx="74866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6</xdr:col>
      <xdr:colOff>9525</xdr:colOff>
      <xdr:row>0</xdr:row>
      <xdr:rowOff>76200</xdr:rowOff>
    </xdr:from>
    <xdr:to>
      <xdr:col>6</xdr:col>
      <xdr:colOff>400050</xdr:colOff>
      <xdr:row>2</xdr:row>
      <xdr:rowOff>76200</xdr:rowOff>
    </xdr:to>
    <xdr:pic>
      <xdr:nvPicPr>
        <xdr:cNvPr id="10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05475" y="76200"/>
          <a:ext cx="3905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228600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552450</xdr:colOff>
      <xdr:row>0</xdr:row>
      <xdr:rowOff>95250</xdr:rowOff>
    </xdr:from>
    <xdr:to>
      <xdr:col>3</xdr:col>
      <xdr:colOff>933450</xdr:colOff>
      <xdr:row>2</xdr:row>
      <xdr:rowOff>47625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52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96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95250</xdr:rowOff>
    </xdr:from>
    <xdr:to>
      <xdr:col>4</xdr:col>
      <xdr:colOff>142875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390525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55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0</xdr:row>
      <xdr:rowOff>85725</xdr:rowOff>
    </xdr:from>
    <xdr:to>
      <xdr:col>4</xdr:col>
      <xdr:colOff>95250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572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295275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8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76" t="s">
        <v>12</v>
      </c>
      <c r="C6" s="476"/>
      <c r="D6" s="476"/>
      <c r="E6" s="476"/>
      <c r="F6" s="476"/>
      <c r="G6" s="476"/>
      <c r="H6" s="476"/>
      <c r="I6" s="476"/>
      <c r="J6" s="476"/>
      <c r="K6" s="117"/>
      <c r="L6" s="117"/>
    </row>
    <row r="7" spans="2:12" ht="24.75" customHeight="1">
      <c r="B7" s="477" t="s">
        <v>284</v>
      </c>
      <c r="C7" s="477"/>
      <c r="D7" s="477"/>
      <c r="E7" s="477"/>
      <c r="F7" s="477"/>
      <c r="G7" s="477"/>
      <c r="H7" s="477"/>
      <c r="I7" s="477"/>
      <c r="J7" s="477"/>
      <c r="K7" s="117"/>
      <c r="L7" s="117"/>
    </row>
    <row r="8" spans="2:12" ht="19.5" customHeight="1">
      <c r="B8" s="214"/>
      <c r="C8" s="214"/>
      <c r="D8" s="76"/>
      <c r="E8" s="215"/>
      <c r="F8" s="215"/>
      <c r="G8" s="216"/>
      <c r="H8" s="216"/>
      <c r="I8" s="117"/>
      <c r="J8" s="117"/>
      <c r="K8" s="117"/>
      <c r="L8" s="117"/>
    </row>
    <row r="9" spans="2:12" ht="19.5" customHeight="1">
      <c r="B9" s="80"/>
      <c r="C9" s="80"/>
      <c r="D9" s="475" t="s">
        <v>53</v>
      </c>
      <c r="E9" s="475"/>
      <c r="F9" s="475"/>
      <c r="G9" s="475"/>
      <c r="H9" s="475"/>
      <c r="I9" s="475"/>
      <c r="J9" s="475"/>
      <c r="K9" s="117"/>
      <c r="L9" s="117"/>
    </row>
    <row r="10" spans="2:12" ht="19.5" customHeight="1">
      <c r="B10" s="117"/>
      <c r="C10" s="80"/>
      <c r="D10" s="475" t="s">
        <v>233</v>
      </c>
      <c r="E10" s="475"/>
      <c r="F10" s="475"/>
      <c r="G10" s="475"/>
      <c r="H10" s="475"/>
      <c r="I10" s="475"/>
      <c r="J10" s="475"/>
      <c r="K10" s="117"/>
      <c r="L10" s="117"/>
    </row>
    <row r="11" spans="2:10" ht="19.5" customHeight="1">
      <c r="B11" s="117"/>
      <c r="C11" s="80"/>
      <c r="D11" s="475" t="s">
        <v>234</v>
      </c>
      <c r="E11" s="475"/>
      <c r="F11" s="475"/>
      <c r="G11" s="475"/>
      <c r="H11" s="475"/>
      <c r="I11" s="475"/>
      <c r="J11" s="475"/>
    </row>
    <row r="12" spans="2:10" ht="9.75" customHeight="1">
      <c r="B12" s="117"/>
      <c r="C12" s="80"/>
      <c r="D12" s="334"/>
      <c r="E12" s="215"/>
      <c r="F12" s="215"/>
      <c r="G12" s="216"/>
      <c r="H12" s="216"/>
      <c r="I12" s="117"/>
      <c r="J12" s="117"/>
    </row>
    <row r="13" spans="2:11" ht="19.5" customHeight="1">
      <c r="B13" s="3" t="s">
        <v>18</v>
      </c>
      <c r="C13" s="3" t="s">
        <v>1</v>
      </c>
      <c r="D13" s="479" t="s">
        <v>142</v>
      </c>
      <c r="E13" s="479"/>
      <c r="F13" s="479"/>
      <c r="G13" s="479"/>
      <c r="H13" s="479"/>
      <c r="I13" s="479"/>
      <c r="J13" s="479"/>
      <c r="K13" s="474"/>
    </row>
    <row r="14" spans="2:11" ht="19.5" customHeight="1">
      <c r="B14" s="3" t="s">
        <v>19</v>
      </c>
      <c r="C14" s="3" t="s">
        <v>1</v>
      </c>
      <c r="D14" s="475" t="s">
        <v>85</v>
      </c>
      <c r="E14" s="475"/>
      <c r="F14" s="475"/>
      <c r="G14" s="475"/>
      <c r="H14" s="475"/>
      <c r="I14" s="475"/>
      <c r="J14" s="475"/>
      <c r="K14" s="474"/>
    </row>
    <row r="15" spans="2:11" ht="19.5" customHeight="1">
      <c r="B15" s="3" t="s">
        <v>20</v>
      </c>
      <c r="C15" s="3" t="s">
        <v>1</v>
      </c>
      <c r="D15" s="478" t="s">
        <v>55</v>
      </c>
      <c r="E15" s="478"/>
      <c r="F15" s="478"/>
      <c r="G15" s="478"/>
      <c r="H15" s="478"/>
      <c r="I15" s="478"/>
      <c r="J15" s="478"/>
      <c r="K15" s="474"/>
    </row>
    <row r="16" spans="2:11" ht="19.5" customHeight="1">
      <c r="B16" s="3" t="s">
        <v>21</v>
      </c>
      <c r="C16" s="3" t="s">
        <v>1</v>
      </c>
      <c r="D16" s="475" t="s">
        <v>113</v>
      </c>
      <c r="E16" s="475"/>
      <c r="F16" s="475"/>
      <c r="G16" s="475"/>
      <c r="H16" s="475"/>
      <c r="I16" s="475"/>
      <c r="J16" s="475"/>
      <c r="K16" s="474"/>
    </row>
    <row r="17" spans="2:11" ht="19.5" customHeight="1">
      <c r="B17" s="3" t="s">
        <v>22</v>
      </c>
      <c r="C17" s="3" t="s">
        <v>1</v>
      </c>
      <c r="D17" s="475" t="s">
        <v>91</v>
      </c>
      <c r="E17" s="475"/>
      <c r="F17" s="475"/>
      <c r="G17" s="475"/>
      <c r="H17" s="475"/>
      <c r="I17" s="475"/>
      <c r="J17" s="475"/>
      <c r="K17" s="474"/>
    </row>
    <row r="18" spans="2:11" ht="19.5" customHeight="1">
      <c r="B18" s="3" t="s">
        <v>23</v>
      </c>
      <c r="C18" s="3" t="s">
        <v>1</v>
      </c>
      <c r="D18" s="475" t="s">
        <v>112</v>
      </c>
      <c r="E18" s="475"/>
      <c r="F18" s="475"/>
      <c r="G18" s="475"/>
      <c r="H18" s="475"/>
      <c r="I18" s="475"/>
      <c r="J18" s="475"/>
      <c r="K18" s="474"/>
    </row>
    <row r="19" spans="2:11" ht="19.5" customHeight="1">
      <c r="B19" s="3" t="s">
        <v>111</v>
      </c>
      <c r="C19" s="3" t="s">
        <v>1</v>
      </c>
      <c r="D19" s="475" t="s">
        <v>262</v>
      </c>
      <c r="E19" s="475"/>
      <c r="F19" s="475"/>
      <c r="G19" s="475"/>
      <c r="H19" s="475"/>
      <c r="I19" s="475"/>
      <c r="J19" s="475"/>
      <c r="K19" s="475"/>
    </row>
  </sheetData>
  <sheetProtection/>
  <mergeCells count="12">
    <mergeCell ref="B6:J6"/>
    <mergeCell ref="B7:J7"/>
    <mergeCell ref="D15:J15"/>
    <mergeCell ref="D14:J14"/>
    <mergeCell ref="D13:J13"/>
    <mergeCell ref="D11:J11"/>
    <mergeCell ref="D10:J10"/>
    <mergeCell ref="D9:J9"/>
    <mergeCell ref="D19:K19"/>
    <mergeCell ref="D18:J18"/>
    <mergeCell ref="D17:J17"/>
    <mergeCell ref="D16:J16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0092017.xls#Portada!B6" display="PORTADA"/>
    <hyperlink ref="D10:J10" location="Reporte_Deuda_GRGL_30092017.xls#Resumen!B5" display="CUADROS RESUMEN"/>
    <hyperlink ref="D11:J11" location="Reporte_Deuda_GRGL_30092017.xls#'Resumen-Gráficos'!B5" display="RESUMEN GRÁFICOS"/>
    <hyperlink ref="D13:J13" location="Reporte_Deuda_GRGL_30092017.xls#'DGRGL-C1'!B5" display="POR TIPO DE DEUDA Y SECTOR INSTITUCIONAL"/>
    <hyperlink ref="D14:J14" location="Reporte_Deuda_GRGL_30092017.xls#'DGRGL-C2'!B5" display="POR PLAZO Y SECTOR INSTITUCIONAL"/>
    <hyperlink ref="D15:J15" location="Reporte_Deuda_GRGL_30092017.xls#'DGRGL-C3'!B5" display="POR TIPO DE INSTRUMENTO Y SECTOR INSTITUCIONAL"/>
    <hyperlink ref="D16:J16" location="Reporte_Deuda_GRGL_30092017.xls#'DGRGL-C4'!B5" display="POR TIPO DE MONEDA Y SECTOR INSTITUCIONAL"/>
    <hyperlink ref="D17:J17" location="Reporte_Deuda_GRGL_30092017.xls#'DGRGL-C5'!B5" display="POR SECTOR INSTITUCIONAL Y ACREEDOR"/>
    <hyperlink ref="D18:J18" location="Reporte_Deuda_GRGL_30092017.xls#'DGRGL-C6'!B5" display="POR SECTOR INSTITUCIONAL Y DEUDOR"/>
    <hyperlink ref="D19:K19" location="Reporte_Deuda_GRGL_30092017.xls#'DGRGL-C7'!B5" display="SERVICIO ANUAL - POR TIPO DE DEUDA - PERÍODO: DE OCTUBRE 2017 AL 2040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40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40" t="s">
        <v>110</v>
      </c>
      <c r="C6" s="140"/>
      <c r="D6" s="140"/>
    </row>
    <row r="7" spans="2:4" ht="15.75" customHeight="1">
      <c r="B7" s="138" t="s">
        <v>67</v>
      </c>
      <c r="C7" s="138"/>
      <c r="D7" s="138"/>
    </row>
    <row r="8" spans="2:4" ht="15.75" customHeight="1">
      <c r="B8" s="138" t="s">
        <v>112</v>
      </c>
      <c r="C8" s="138"/>
      <c r="D8" s="138"/>
    </row>
    <row r="9" spans="2:5" ht="15" customHeight="1">
      <c r="B9" s="341" t="str">
        <f>+'DGRGL-C1'!B9</f>
        <v>Al 30 de setiembre de 2017</v>
      </c>
      <c r="C9" s="341"/>
      <c r="D9" s="284"/>
      <c r="E9" s="327">
        <f>+Portada!I34</f>
        <v>3.267</v>
      </c>
    </row>
    <row r="10" spans="2:4" ht="7.5" customHeight="1">
      <c r="B10" s="285"/>
      <c r="C10" s="285"/>
      <c r="D10" s="285"/>
    </row>
    <row r="11" spans="2:4" ht="12" customHeight="1">
      <c r="B11" s="552" t="s">
        <v>104</v>
      </c>
      <c r="C11" s="545" t="s">
        <v>54</v>
      </c>
      <c r="D11" s="548" t="s">
        <v>153</v>
      </c>
    </row>
    <row r="12" spans="2:4" ht="12" customHeight="1">
      <c r="B12" s="553"/>
      <c r="C12" s="546"/>
      <c r="D12" s="549"/>
    </row>
    <row r="13" spans="2:4" ht="12" customHeight="1">
      <c r="B13" s="554"/>
      <c r="C13" s="547"/>
      <c r="D13" s="550"/>
    </row>
    <row r="14" spans="2:4" ht="9.75" customHeight="1">
      <c r="B14" s="98"/>
      <c r="C14" s="92"/>
      <c r="D14" s="99"/>
    </row>
    <row r="15" spans="2:4" ht="20.25" customHeight="1">
      <c r="B15" s="100" t="s">
        <v>126</v>
      </c>
      <c r="C15" s="95">
        <f>SUM(C17:C25)</f>
        <v>421041.37305</v>
      </c>
      <c r="D15" s="104">
        <f>SUM(D17:D25)</f>
        <v>1375542.1657599998</v>
      </c>
    </row>
    <row r="16" spans="2:4" ht="7.5" customHeight="1">
      <c r="B16" s="101"/>
      <c r="C16" s="95"/>
      <c r="D16" s="104"/>
    </row>
    <row r="17" spans="2:4" ht="15.75" customHeight="1">
      <c r="B17" s="410" t="s">
        <v>130</v>
      </c>
      <c r="C17" s="371">
        <v>125130.10617</v>
      </c>
      <c r="D17" s="373">
        <f aca="true" t="shared" si="0" ref="D17:D25">ROUND(+C17*$E$9,5)</f>
        <v>408800.05686</v>
      </c>
    </row>
    <row r="18" spans="2:4" ht="15.75" customHeight="1">
      <c r="B18" s="410" t="s">
        <v>105</v>
      </c>
      <c r="C18" s="371">
        <v>74272.966</v>
      </c>
      <c r="D18" s="373">
        <f>ROUND(+C18*$E$9,5)</f>
        <v>242649.77992</v>
      </c>
    </row>
    <row r="19" spans="2:4" ht="15.75" customHeight="1">
      <c r="B19" s="410" t="s">
        <v>108</v>
      </c>
      <c r="C19" s="371">
        <v>65931.87554</v>
      </c>
      <c r="D19" s="373">
        <f>ROUND(+C19*$E$9,5)</f>
        <v>215399.43739</v>
      </c>
    </row>
    <row r="20" spans="2:4" ht="15.75" customHeight="1">
      <c r="B20" s="410" t="s">
        <v>107</v>
      </c>
      <c r="C20" s="371">
        <v>61681.261009999995</v>
      </c>
      <c r="D20" s="373">
        <f>ROUND(+C20*$E$9,5)</f>
        <v>201512.67972</v>
      </c>
    </row>
    <row r="21" spans="2:4" ht="15.75" customHeight="1">
      <c r="B21" s="410" t="s">
        <v>106</v>
      </c>
      <c r="C21" s="371">
        <v>47080.90087</v>
      </c>
      <c r="D21" s="373">
        <f t="shared" si="0"/>
        <v>153813.30314</v>
      </c>
    </row>
    <row r="22" spans="2:4" ht="15.75" customHeight="1">
      <c r="B22" s="410" t="s">
        <v>115</v>
      </c>
      <c r="C22" s="371">
        <v>32445.83062</v>
      </c>
      <c r="D22" s="373">
        <f t="shared" si="0"/>
        <v>106000.52864</v>
      </c>
    </row>
    <row r="23" spans="2:4" ht="15.75" customHeight="1">
      <c r="B23" s="410" t="s">
        <v>140</v>
      </c>
      <c r="C23" s="371">
        <v>7978.949009999999</v>
      </c>
      <c r="D23" s="373">
        <f t="shared" si="0"/>
        <v>26067.22642</v>
      </c>
    </row>
    <row r="24" spans="2:4" ht="15.75" customHeight="1">
      <c r="B24" s="410" t="s">
        <v>230</v>
      </c>
      <c r="C24" s="371">
        <v>4959.21739</v>
      </c>
      <c r="D24" s="373">
        <f t="shared" si="0"/>
        <v>16201.76321</v>
      </c>
    </row>
    <row r="25" spans="2:4" ht="15.75" customHeight="1">
      <c r="B25" s="410" t="s">
        <v>131</v>
      </c>
      <c r="C25" s="371">
        <v>1560.2664399999999</v>
      </c>
      <c r="D25" s="373">
        <f t="shared" si="0"/>
        <v>5097.39046</v>
      </c>
    </row>
    <row r="26" spans="2:4" ht="15" customHeight="1">
      <c r="B26" s="78"/>
      <c r="C26" s="372"/>
      <c r="D26" s="374"/>
    </row>
    <row r="27" spans="2:4" ht="20.25" customHeight="1">
      <c r="B27" s="102" t="s">
        <v>127</v>
      </c>
      <c r="C27" s="95">
        <f>SUM(C29:C73)</f>
        <v>210046.89324</v>
      </c>
      <c r="D27" s="95">
        <f>SUM(D29:D73)</f>
        <v>686223.2001800003</v>
      </c>
    </row>
    <row r="28" spans="2:4" ht="7.5" customHeight="1">
      <c r="B28" s="103"/>
      <c r="C28" s="95"/>
      <c r="D28" s="104"/>
    </row>
    <row r="29" spans="2:4" ht="15.75" customHeight="1">
      <c r="B29" s="410" t="s">
        <v>204</v>
      </c>
      <c r="C29" s="371">
        <v>146754.25446999999</v>
      </c>
      <c r="D29" s="373">
        <f aca="true" t="shared" si="1" ref="D29:D73">ROUND(+C29*$E$9,5)</f>
        <v>479446.14935</v>
      </c>
    </row>
    <row r="30" spans="2:9" s="187" customFormat="1" ht="15.75" customHeight="1">
      <c r="B30" s="410" t="s">
        <v>205</v>
      </c>
      <c r="C30" s="371">
        <v>14693.5947</v>
      </c>
      <c r="D30" s="373">
        <f t="shared" si="1"/>
        <v>48003.97388</v>
      </c>
      <c r="E30" s="75"/>
      <c r="F30" s="75"/>
      <c r="G30" s="75"/>
      <c r="H30" s="75"/>
      <c r="I30" s="75"/>
    </row>
    <row r="31" spans="2:9" s="187" customFormat="1" ht="15.75" customHeight="1">
      <c r="B31" s="410" t="s">
        <v>207</v>
      </c>
      <c r="C31" s="371">
        <v>8285.636269999999</v>
      </c>
      <c r="D31" s="373">
        <f t="shared" si="1"/>
        <v>27069.17369</v>
      </c>
      <c r="E31" s="75"/>
      <c r="F31" s="75"/>
      <c r="G31" s="75"/>
      <c r="H31" s="75"/>
      <c r="I31" s="75"/>
    </row>
    <row r="32" spans="2:9" s="187" customFormat="1" ht="15.75" customHeight="1">
      <c r="B32" s="410" t="s">
        <v>206</v>
      </c>
      <c r="C32" s="371">
        <v>4134.33924</v>
      </c>
      <c r="D32" s="373">
        <f t="shared" si="1"/>
        <v>13506.8863</v>
      </c>
      <c r="E32" s="75"/>
      <c r="F32" s="75"/>
      <c r="G32" s="75"/>
      <c r="H32" s="75"/>
      <c r="I32" s="75"/>
    </row>
    <row r="33" spans="2:9" s="187" customFormat="1" ht="15.75" customHeight="1">
      <c r="B33" s="410" t="s">
        <v>245</v>
      </c>
      <c r="C33" s="371">
        <v>3869.57809</v>
      </c>
      <c r="D33" s="373">
        <f t="shared" si="1"/>
        <v>12641.91162</v>
      </c>
      <c r="E33" s="75"/>
      <c r="F33" s="75"/>
      <c r="G33" s="75"/>
      <c r="H33" s="75"/>
      <c r="I33" s="75"/>
    </row>
    <row r="34" spans="2:9" s="187" customFormat="1" ht="15.75" customHeight="1">
      <c r="B34" s="410" t="s">
        <v>231</v>
      </c>
      <c r="C34" s="371">
        <v>3679.0949100000003</v>
      </c>
      <c r="D34" s="373">
        <f t="shared" si="1"/>
        <v>12019.60307</v>
      </c>
      <c r="E34" s="75"/>
      <c r="F34" s="75"/>
      <c r="G34" s="75"/>
      <c r="H34" s="75"/>
      <c r="I34" s="75"/>
    </row>
    <row r="35" spans="2:9" s="187" customFormat="1" ht="15.75" customHeight="1">
      <c r="B35" s="410" t="s">
        <v>248</v>
      </c>
      <c r="C35" s="371">
        <v>3541.0720899999997</v>
      </c>
      <c r="D35" s="373">
        <f t="shared" si="1"/>
        <v>11568.68252</v>
      </c>
      <c r="E35" s="75"/>
      <c r="F35" s="75"/>
      <c r="G35" s="75"/>
      <c r="H35" s="75"/>
      <c r="I35" s="75"/>
    </row>
    <row r="36" spans="2:9" s="187" customFormat="1" ht="15.75" customHeight="1">
      <c r="B36" s="410" t="s">
        <v>242</v>
      </c>
      <c r="C36" s="371">
        <v>3297.8577099999998</v>
      </c>
      <c r="D36" s="373">
        <f t="shared" si="1"/>
        <v>10774.10114</v>
      </c>
      <c r="E36" s="75"/>
      <c r="F36" s="75"/>
      <c r="G36" s="75"/>
      <c r="H36" s="75"/>
      <c r="I36" s="75"/>
    </row>
    <row r="37" spans="2:9" s="187" customFormat="1" ht="15.75" customHeight="1">
      <c r="B37" s="410" t="s">
        <v>264</v>
      </c>
      <c r="C37" s="371">
        <v>3097.92819</v>
      </c>
      <c r="D37" s="373">
        <f t="shared" si="1"/>
        <v>10120.9314</v>
      </c>
      <c r="E37" s="75"/>
      <c r="F37" s="75"/>
      <c r="G37" s="75"/>
      <c r="H37" s="75"/>
      <c r="I37" s="75"/>
    </row>
    <row r="38" spans="2:9" s="187" customFormat="1" ht="15.75" customHeight="1">
      <c r="B38" s="410" t="s">
        <v>265</v>
      </c>
      <c r="C38" s="371">
        <v>2642.74949</v>
      </c>
      <c r="D38" s="373">
        <f t="shared" si="1"/>
        <v>8633.86258</v>
      </c>
      <c r="E38" s="75"/>
      <c r="F38" s="75"/>
      <c r="G38" s="75"/>
      <c r="H38" s="75"/>
      <c r="I38" s="75"/>
    </row>
    <row r="39" spans="2:9" s="187" customFormat="1" ht="15.75" customHeight="1">
      <c r="B39" s="410" t="s">
        <v>210</v>
      </c>
      <c r="C39" s="371">
        <v>1273.9535600000002</v>
      </c>
      <c r="D39" s="373">
        <f t="shared" si="1"/>
        <v>4162.00628</v>
      </c>
      <c r="E39" s="75"/>
      <c r="F39" s="75"/>
      <c r="G39" s="75"/>
      <c r="H39" s="75"/>
      <c r="I39" s="75"/>
    </row>
    <row r="40" spans="2:9" s="187" customFormat="1" ht="15.75" customHeight="1">
      <c r="B40" s="410" t="s">
        <v>257</v>
      </c>
      <c r="C40" s="371">
        <v>1117.02839</v>
      </c>
      <c r="D40" s="373">
        <f t="shared" si="1"/>
        <v>3649.33175</v>
      </c>
      <c r="E40" s="75"/>
      <c r="F40" s="75"/>
      <c r="G40" s="75"/>
      <c r="H40" s="75"/>
      <c r="I40" s="75"/>
    </row>
    <row r="41" spans="1:9" s="230" customFormat="1" ht="15.75" customHeight="1">
      <c r="A41" s="78"/>
      <c r="B41" s="410" t="s">
        <v>209</v>
      </c>
      <c r="C41" s="371">
        <v>946.7312900000001</v>
      </c>
      <c r="D41" s="373">
        <f t="shared" si="1"/>
        <v>3092.97112</v>
      </c>
      <c r="E41" s="75"/>
      <c r="F41" s="75"/>
      <c r="G41" s="75"/>
      <c r="H41" s="75"/>
      <c r="I41" s="75"/>
    </row>
    <row r="42" spans="1:9" s="230" customFormat="1" ht="15.75" customHeight="1">
      <c r="A42" s="78"/>
      <c r="B42" s="410" t="s">
        <v>266</v>
      </c>
      <c r="C42" s="371">
        <v>922.195</v>
      </c>
      <c r="D42" s="373">
        <f t="shared" si="1"/>
        <v>3012.81107</v>
      </c>
      <c r="E42" s="75"/>
      <c r="F42" s="75"/>
      <c r="G42" s="75"/>
      <c r="H42" s="75"/>
      <c r="I42" s="75"/>
    </row>
    <row r="43" spans="1:9" s="230" customFormat="1" ht="15.75" customHeight="1">
      <c r="A43" s="78"/>
      <c r="B43" s="410" t="s">
        <v>249</v>
      </c>
      <c r="C43" s="371">
        <v>896.2540600000001</v>
      </c>
      <c r="D43" s="373">
        <f t="shared" si="1"/>
        <v>2928.06201</v>
      </c>
      <c r="E43" s="75"/>
      <c r="F43" s="75"/>
      <c r="G43" s="75"/>
      <c r="H43" s="75"/>
      <c r="I43" s="75"/>
    </row>
    <row r="44" spans="1:9" s="230" customFormat="1" ht="15.75" customHeight="1">
      <c r="A44" s="78"/>
      <c r="B44" s="410" t="s">
        <v>213</v>
      </c>
      <c r="C44" s="371">
        <v>828.15187</v>
      </c>
      <c r="D44" s="373">
        <f t="shared" si="1"/>
        <v>2705.57216</v>
      </c>
      <c r="E44" s="75"/>
      <c r="F44" s="75"/>
      <c r="G44" s="75"/>
      <c r="H44" s="75"/>
      <c r="I44" s="75"/>
    </row>
    <row r="45" spans="1:9" s="230" customFormat="1" ht="15.75" customHeight="1">
      <c r="A45" s="78"/>
      <c r="B45" s="410" t="s">
        <v>267</v>
      </c>
      <c r="C45" s="371">
        <v>781.21447</v>
      </c>
      <c r="D45" s="373">
        <f t="shared" si="1"/>
        <v>2552.22767</v>
      </c>
      <c r="E45" s="75"/>
      <c r="F45" s="75"/>
      <c r="G45" s="75"/>
      <c r="H45" s="75"/>
      <c r="I45" s="75"/>
    </row>
    <row r="46" spans="1:9" s="230" customFormat="1" ht="15.75" customHeight="1">
      <c r="A46" s="78"/>
      <c r="B46" s="410" t="s">
        <v>250</v>
      </c>
      <c r="C46" s="371">
        <v>778.49248</v>
      </c>
      <c r="D46" s="373">
        <f t="shared" si="1"/>
        <v>2543.33493</v>
      </c>
      <c r="E46" s="75"/>
      <c r="F46" s="75"/>
      <c r="G46" s="75"/>
      <c r="H46" s="75"/>
      <c r="I46" s="75"/>
    </row>
    <row r="47" spans="1:9" s="230" customFormat="1" ht="15.75" customHeight="1">
      <c r="A47" s="78"/>
      <c r="B47" s="410" t="s">
        <v>268</v>
      </c>
      <c r="C47" s="371">
        <v>670.8386700000001</v>
      </c>
      <c r="D47" s="373">
        <f t="shared" si="1"/>
        <v>2191.62993</v>
      </c>
      <c r="E47" s="75"/>
      <c r="F47" s="75"/>
      <c r="G47" s="75"/>
      <c r="H47" s="75"/>
      <c r="I47" s="75"/>
    </row>
    <row r="48" spans="1:9" s="230" customFormat="1" ht="15.75" customHeight="1">
      <c r="A48" s="78"/>
      <c r="B48" s="410" t="s">
        <v>212</v>
      </c>
      <c r="C48" s="371">
        <v>626.93963</v>
      </c>
      <c r="D48" s="373">
        <f t="shared" si="1"/>
        <v>2048.21177</v>
      </c>
      <c r="E48" s="75"/>
      <c r="F48" s="75"/>
      <c r="G48" s="75"/>
      <c r="H48" s="75"/>
      <c r="I48" s="75"/>
    </row>
    <row r="49" spans="1:9" s="230" customFormat="1" ht="15.75" customHeight="1">
      <c r="A49" s="78"/>
      <c r="B49" s="410" t="s">
        <v>215</v>
      </c>
      <c r="C49" s="371">
        <v>602.1561700000001</v>
      </c>
      <c r="D49" s="373">
        <f t="shared" si="1"/>
        <v>1967.24421</v>
      </c>
      <c r="E49" s="75"/>
      <c r="F49" s="75"/>
      <c r="G49" s="75"/>
      <c r="H49" s="75"/>
      <c r="I49" s="75"/>
    </row>
    <row r="50" spans="1:9" s="230" customFormat="1" ht="15.75" customHeight="1">
      <c r="A50" s="78"/>
      <c r="B50" s="410" t="s">
        <v>269</v>
      </c>
      <c r="C50" s="371">
        <v>459.13682</v>
      </c>
      <c r="D50" s="373">
        <f t="shared" si="1"/>
        <v>1499.99999</v>
      </c>
      <c r="E50" s="75"/>
      <c r="F50" s="75"/>
      <c r="G50" s="75"/>
      <c r="H50" s="75"/>
      <c r="I50" s="75"/>
    </row>
    <row r="51" spans="1:9" s="230" customFormat="1" ht="15.75" customHeight="1">
      <c r="A51" s="78"/>
      <c r="B51" s="410" t="s">
        <v>240</v>
      </c>
      <c r="C51" s="371">
        <v>435.81172999999995</v>
      </c>
      <c r="D51" s="373">
        <f t="shared" si="1"/>
        <v>1423.79692</v>
      </c>
      <c r="E51" s="75"/>
      <c r="F51" s="75"/>
      <c r="G51" s="75"/>
      <c r="H51" s="75"/>
      <c r="I51" s="75"/>
    </row>
    <row r="52" spans="1:9" s="230" customFormat="1" ht="15.75" customHeight="1">
      <c r="A52" s="78"/>
      <c r="B52" s="410" t="s">
        <v>214</v>
      </c>
      <c r="C52" s="371">
        <v>420.62963</v>
      </c>
      <c r="D52" s="373">
        <f t="shared" si="1"/>
        <v>1374.197</v>
      </c>
      <c r="E52" s="75"/>
      <c r="F52" s="75"/>
      <c r="G52" s="75"/>
      <c r="H52" s="75"/>
      <c r="I52" s="75"/>
    </row>
    <row r="53" spans="1:9" s="230" customFormat="1" ht="15.75" customHeight="1">
      <c r="A53" s="78"/>
      <c r="B53" s="410" t="s">
        <v>270</v>
      </c>
      <c r="C53" s="371">
        <v>413.83533</v>
      </c>
      <c r="D53" s="373">
        <f t="shared" si="1"/>
        <v>1352.00002</v>
      </c>
      <c r="E53" s="75"/>
      <c r="F53" s="75"/>
      <c r="G53" s="75"/>
      <c r="H53" s="75"/>
      <c r="I53" s="75"/>
    </row>
    <row r="54" spans="1:9" s="230" customFormat="1" ht="15.75" customHeight="1">
      <c r="A54" s="78"/>
      <c r="B54" s="410" t="s">
        <v>251</v>
      </c>
      <c r="C54" s="371">
        <v>409.79332</v>
      </c>
      <c r="D54" s="373">
        <f t="shared" si="1"/>
        <v>1338.79478</v>
      </c>
      <c r="E54" s="75"/>
      <c r="F54" s="75"/>
      <c r="G54" s="75"/>
      <c r="H54" s="75"/>
      <c r="I54" s="75"/>
    </row>
    <row r="55" spans="1:9" s="230" customFormat="1" ht="15.75" customHeight="1">
      <c r="A55" s="78"/>
      <c r="B55" s="410" t="s">
        <v>271</v>
      </c>
      <c r="C55" s="371">
        <v>335.62379999999996</v>
      </c>
      <c r="D55" s="373">
        <f t="shared" si="1"/>
        <v>1096.48295</v>
      </c>
      <c r="E55" s="75"/>
      <c r="F55" s="75"/>
      <c r="G55" s="75"/>
      <c r="H55" s="75"/>
      <c r="I55" s="75"/>
    </row>
    <row r="56" spans="1:9" s="230" customFormat="1" ht="15.75" customHeight="1">
      <c r="A56" s="78"/>
      <c r="B56" s="410" t="s">
        <v>216</v>
      </c>
      <c r="C56" s="371">
        <v>316.30983000000003</v>
      </c>
      <c r="D56" s="373">
        <f t="shared" si="1"/>
        <v>1033.38421</v>
      </c>
      <c r="E56" s="75"/>
      <c r="F56" s="75"/>
      <c r="G56" s="75"/>
      <c r="H56" s="75"/>
      <c r="I56" s="75"/>
    </row>
    <row r="57" spans="1:9" s="230" customFormat="1" ht="15.75" customHeight="1">
      <c r="A57" s="78"/>
      <c r="B57" s="410" t="s">
        <v>217</v>
      </c>
      <c r="C57" s="371">
        <v>308.66555999999997</v>
      </c>
      <c r="D57" s="373">
        <f t="shared" si="1"/>
        <v>1008.41038</v>
      </c>
      <c r="E57" s="75"/>
      <c r="F57" s="75"/>
      <c r="G57" s="75"/>
      <c r="H57" s="75"/>
      <c r="I57" s="75"/>
    </row>
    <row r="58" spans="1:9" s="230" customFormat="1" ht="15.75" customHeight="1">
      <c r="A58" s="78"/>
      <c r="B58" s="410" t="s">
        <v>218</v>
      </c>
      <c r="C58" s="371">
        <v>271.21488</v>
      </c>
      <c r="D58" s="373">
        <f t="shared" si="1"/>
        <v>886.05901</v>
      </c>
      <c r="E58" s="75"/>
      <c r="F58" s="75"/>
      <c r="G58" s="75"/>
      <c r="H58" s="75"/>
      <c r="I58" s="75"/>
    </row>
    <row r="59" spans="1:9" s="230" customFormat="1" ht="15.75" customHeight="1">
      <c r="A59" s="78"/>
      <c r="B59" s="410" t="s">
        <v>252</v>
      </c>
      <c r="C59" s="371">
        <v>256.23797</v>
      </c>
      <c r="D59" s="373">
        <f t="shared" si="1"/>
        <v>837.12945</v>
      </c>
      <c r="E59" s="75"/>
      <c r="F59" s="75"/>
      <c r="G59" s="75"/>
      <c r="H59" s="75"/>
      <c r="I59" s="75"/>
    </row>
    <row r="60" spans="1:9" s="230" customFormat="1" ht="15.75" customHeight="1">
      <c r="A60" s="78"/>
      <c r="B60" s="410" t="s">
        <v>219</v>
      </c>
      <c r="C60" s="371">
        <v>234.29486</v>
      </c>
      <c r="D60" s="373">
        <f t="shared" si="1"/>
        <v>765.44131</v>
      </c>
      <c r="E60" s="75"/>
      <c r="F60" s="75"/>
      <c r="G60" s="75"/>
      <c r="H60" s="75"/>
      <c r="I60" s="75"/>
    </row>
    <row r="61" spans="1:9" s="230" customFormat="1" ht="15.75" customHeight="1">
      <c r="A61" s="78"/>
      <c r="B61" s="410" t="s">
        <v>259</v>
      </c>
      <c r="C61" s="371">
        <v>209.36913</v>
      </c>
      <c r="D61" s="373">
        <f t="shared" si="1"/>
        <v>684.00895</v>
      </c>
      <c r="E61" s="75"/>
      <c r="F61" s="75"/>
      <c r="G61" s="75"/>
      <c r="H61" s="75"/>
      <c r="I61" s="75"/>
    </row>
    <row r="62" spans="1:9" s="230" customFormat="1" ht="15.75" customHeight="1">
      <c r="A62" s="78"/>
      <c r="B62" s="410" t="s">
        <v>253</v>
      </c>
      <c r="C62" s="371">
        <v>190.5105</v>
      </c>
      <c r="D62" s="373">
        <f t="shared" si="1"/>
        <v>622.3978</v>
      </c>
      <c r="E62" s="75"/>
      <c r="F62" s="75"/>
      <c r="G62" s="75"/>
      <c r="H62" s="75"/>
      <c r="I62" s="75"/>
    </row>
    <row r="63" spans="1:9" s="230" customFormat="1" ht="15.75" customHeight="1">
      <c r="A63" s="78"/>
      <c r="B63" s="410" t="s">
        <v>272</v>
      </c>
      <c r="C63" s="371">
        <v>183.65473</v>
      </c>
      <c r="D63" s="373">
        <f t="shared" si="1"/>
        <v>600</v>
      </c>
      <c r="E63" s="75"/>
      <c r="F63" s="75"/>
      <c r="G63" s="75"/>
      <c r="H63" s="75"/>
      <c r="I63" s="75"/>
    </row>
    <row r="64" spans="1:9" s="230" customFormat="1" ht="15.75" customHeight="1">
      <c r="A64" s="78"/>
      <c r="B64" s="410" t="s">
        <v>243</v>
      </c>
      <c r="C64" s="371">
        <v>173.44298</v>
      </c>
      <c r="D64" s="373">
        <f t="shared" si="1"/>
        <v>566.63822</v>
      </c>
      <c r="E64" s="75"/>
      <c r="F64" s="75"/>
      <c r="G64" s="75"/>
      <c r="H64" s="75"/>
      <c r="I64" s="75"/>
    </row>
    <row r="65" spans="1:9" s="230" customFormat="1" ht="15.75" customHeight="1">
      <c r="A65" s="78"/>
      <c r="B65" s="410" t="s">
        <v>254</v>
      </c>
      <c r="C65" s="371">
        <v>143.87367</v>
      </c>
      <c r="D65" s="373">
        <f t="shared" si="1"/>
        <v>470.03528</v>
      </c>
      <c r="E65" s="75"/>
      <c r="F65" s="75"/>
      <c r="G65" s="75"/>
      <c r="H65" s="75"/>
      <c r="I65" s="75"/>
    </row>
    <row r="66" spans="1:9" s="230" customFormat="1" ht="15.75" customHeight="1">
      <c r="A66" s="78"/>
      <c r="B66" s="410" t="s">
        <v>273</v>
      </c>
      <c r="C66" s="371">
        <v>143.57770000000002</v>
      </c>
      <c r="D66" s="373">
        <f t="shared" si="1"/>
        <v>469.06835</v>
      </c>
      <c r="E66" s="75"/>
      <c r="F66" s="75"/>
      <c r="G66" s="75"/>
      <c r="H66" s="75"/>
      <c r="I66" s="75"/>
    </row>
    <row r="67" spans="1:9" s="230" customFormat="1" ht="15.75" customHeight="1">
      <c r="A67" s="78"/>
      <c r="B67" s="410" t="s">
        <v>220</v>
      </c>
      <c r="C67" s="371">
        <v>140.4135</v>
      </c>
      <c r="D67" s="373">
        <f t="shared" si="1"/>
        <v>458.7309</v>
      </c>
      <c r="E67" s="75"/>
      <c r="F67" s="75"/>
      <c r="G67" s="75"/>
      <c r="H67" s="75"/>
      <c r="I67" s="75"/>
    </row>
    <row r="68" spans="1:9" s="230" customFormat="1" ht="15.75" customHeight="1">
      <c r="A68" s="78"/>
      <c r="B68" s="410" t="s">
        <v>244</v>
      </c>
      <c r="C68" s="371">
        <v>134.2823</v>
      </c>
      <c r="D68" s="373">
        <f t="shared" si="1"/>
        <v>438.70027</v>
      </c>
      <c r="E68" s="75"/>
      <c r="F68" s="75"/>
      <c r="G68" s="75"/>
      <c r="H68" s="75"/>
      <c r="I68" s="75"/>
    </row>
    <row r="69" spans="1:9" s="230" customFormat="1" ht="15.75" customHeight="1">
      <c r="A69" s="78"/>
      <c r="B69" s="410" t="s">
        <v>232</v>
      </c>
      <c r="C69" s="371">
        <v>130.53304</v>
      </c>
      <c r="D69" s="373">
        <f t="shared" si="1"/>
        <v>426.45144</v>
      </c>
      <c r="E69" s="75"/>
      <c r="F69" s="75"/>
      <c r="G69" s="75"/>
      <c r="H69" s="75"/>
      <c r="I69" s="75"/>
    </row>
    <row r="70" spans="1:9" s="230" customFormat="1" ht="15.75" customHeight="1">
      <c r="A70" s="78"/>
      <c r="B70" s="410" t="s">
        <v>211</v>
      </c>
      <c r="C70" s="371">
        <v>122.67838</v>
      </c>
      <c r="D70" s="373">
        <f t="shared" si="1"/>
        <v>400.79027</v>
      </c>
      <c r="E70" s="75"/>
      <c r="F70" s="75"/>
      <c r="G70" s="75"/>
      <c r="H70" s="75"/>
      <c r="I70" s="75"/>
    </row>
    <row r="71" spans="1:9" s="230" customFormat="1" ht="15.75" customHeight="1">
      <c r="A71" s="78"/>
      <c r="B71" s="410" t="s">
        <v>221</v>
      </c>
      <c r="C71" s="371">
        <v>119.22400999999999</v>
      </c>
      <c r="D71" s="373">
        <f t="shared" si="1"/>
        <v>389.50484</v>
      </c>
      <c r="E71" s="75"/>
      <c r="F71" s="75"/>
      <c r="G71" s="75"/>
      <c r="H71" s="75"/>
      <c r="I71" s="75"/>
    </row>
    <row r="72" spans="1:9" s="230" customFormat="1" ht="15.75" customHeight="1">
      <c r="A72" s="78"/>
      <c r="B72" s="410" t="s">
        <v>258</v>
      </c>
      <c r="C72" s="371">
        <v>112.57865</v>
      </c>
      <c r="D72" s="373">
        <f t="shared" si="1"/>
        <v>367.79445</v>
      </c>
      <c r="E72" s="75"/>
      <c r="F72" s="75"/>
      <c r="G72" s="75"/>
      <c r="H72" s="75"/>
      <c r="I72" s="75"/>
    </row>
    <row r="73" spans="1:9" s="230" customFormat="1" ht="15.75" customHeight="1">
      <c r="A73" s="78"/>
      <c r="B73" s="410" t="s">
        <v>103</v>
      </c>
      <c r="C73" s="371">
        <v>941.14017</v>
      </c>
      <c r="D73" s="373">
        <f t="shared" si="1"/>
        <v>3074.70494</v>
      </c>
      <c r="E73" s="75"/>
      <c r="F73" s="75"/>
      <c r="G73" s="75"/>
      <c r="H73" s="75"/>
      <c r="I73" s="75"/>
    </row>
    <row r="74" spans="1:8" s="230" customFormat="1" ht="16.5" customHeight="1">
      <c r="A74" s="78"/>
      <c r="B74" s="81"/>
      <c r="C74" s="372"/>
      <c r="D74" s="374"/>
      <c r="E74" s="75"/>
      <c r="G74" s="75"/>
      <c r="H74" s="75"/>
    </row>
    <row r="75" spans="1:7" s="230" customFormat="1" ht="16.5" customHeight="1">
      <c r="A75" s="78"/>
      <c r="B75" s="537" t="s">
        <v>15</v>
      </c>
      <c r="C75" s="555">
        <f>+C27+C15</f>
        <v>631088.2662899999</v>
      </c>
      <c r="D75" s="555">
        <f>+D27+D15</f>
        <v>2061765.36594</v>
      </c>
      <c r="G75" s="75"/>
    </row>
    <row r="76" spans="1:7" s="227" customFormat="1" ht="16.5" customHeight="1">
      <c r="A76" s="75"/>
      <c r="B76" s="538"/>
      <c r="C76" s="556"/>
      <c r="D76" s="556"/>
      <c r="G76" s="231"/>
    </row>
    <row r="77" spans="1:7" s="227" customFormat="1" ht="7.5" customHeight="1">
      <c r="A77" s="75"/>
      <c r="B77" s="82"/>
      <c r="C77" s="83"/>
      <c r="D77" s="83"/>
      <c r="G77" s="231"/>
    </row>
    <row r="78" spans="1:7" s="227" customFormat="1" ht="15" customHeight="1">
      <c r="A78" s="75"/>
      <c r="B78" s="79" t="s">
        <v>190</v>
      </c>
      <c r="C78" s="200"/>
      <c r="D78" s="199"/>
      <c r="E78" s="231"/>
      <c r="G78" s="231"/>
    </row>
    <row r="79" spans="1:7" s="228" customFormat="1" ht="15">
      <c r="A79" s="76"/>
      <c r="B79" s="79" t="s">
        <v>191</v>
      </c>
      <c r="C79" s="197"/>
      <c r="D79" s="198"/>
      <c r="E79" s="232"/>
      <c r="G79" s="232"/>
    </row>
    <row r="80" spans="1:7" s="227" customFormat="1" ht="15">
      <c r="A80" s="75"/>
      <c r="B80" s="84" t="s">
        <v>192</v>
      </c>
      <c r="C80" s="184"/>
      <c r="D80" s="116"/>
      <c r="E80" s="231"/>
      <c r="F80" s="231"/>
      <c r="G80" s="231"/>
    </row>
    <row r="81" spans="1:7" s="229" customFormat="1" ht="15">
      <c r="A81" s="74"/>
      <c r="B81" s="84" t="s">
        <v>193</v>
      </c>
      <c r="C81" s="84"/>
      <c r="D81" s="84"/>
      <c r="E81" s="233"/>
      <c r="F81" s="233"/>
      <c r="G81" s="233"/>
    </row>
    <row r="82" spans="1:7" s="229" customFormat="1" ht="15" customHeight="1">
      <c r="A82" s="74"/>
      <c r="B82" s="541" t="s">
        <v>274</v>
      </c>
      <c r="C82" s="541"/>
      <c r="D82" s="541"/>
      <c r="E82" s="233"/>
      <c r="F82" s="233"/>
      <c r="G82" s="233"/>
    </row>
    <row r="83" spans="1:7" s="229" customFormat="1" ht="15" customHeight="1">
      <c r="A83" s="74"/>
      <c r="B83" s="551"/>
      <c r="C83" s="551"/>
      <c r="D83" s="551"/>
      <c r="E83" s="428"/>
      <c r="F83" s="233"/>
      <c r="G83" s="233"/>
    </row>
    <row r="84" spans="1:7" s="229" customFormat="1" ht="15" customHeight="1">
      <c r="A84" s="74"/>
      <c r="B84" s="427"/>
      <c r="C84" s="429"/>
      <c r="D84" s="429"/>
      <c r="E84" s="428"/>
      <c r="F84" s="233"/>
      <c r="G84" s="233"/>
    </row>
    <row r="85" spans="1:7" s="229" customFormat="1" ht="15">
      <c r="A85" s="74"/>
      <c r="B85" s="427"/>
      <c r="C85" s="430"/>
      <c r="D85" s="430"/>
      <c r="E85" s="428"/>
      <c r="F85" s="233"/>
      <c r="G85" s="233"/>
    </row>
    <row r="86" spans="1:7" s="227" customFormat="1" ht="15" customHeight="1">
      <c r="A86" s="75"/>
      <c r="B86" s="431"/>
      <c r="C86" s="432"/>
      <c r="D86" s="432"/>
      <c r="E86" s="433"/>
      <c r="F86" s="231"/>
      <c r="G86" s="231"/>
    </row>
    <row r="87" spans="1:7" s="227" customFormat="1" ht="15" customHeight="1">
      <c r="A87" s="75"/>
      <c r="B87" s="86" t="s">
        <v>120</v>
      </c>
      <c r="C87" s="93"/>
      <c r="D87" s="93"/>
      <c r="E87" s="231"/>
      <c r="F87" s="231"/>
      <c r="G87" s="231"/>
    </row>
    <row r="88" spans="1:7" s="227" customFormat="1" ht="15" customHeight="1">
      <c r="A88" s="75"/>
      <c r="B88" s="107" t="s">
        <v>110</v>
      </c>
      <c r="C88" s="94"/>
      <c r="D88" s="94"/>
      <c r="E88" s="231"/>
      <c r="F88" s="231"/>
      <c r="G88" s="231"/>
    </row>
    <row r="89" spans="1:7" s="227" customFormat="1" ht="15" customHeight="1">
      <c r="A89" s="75"/>
      <c r="B89" s="370" t="s">
        <v>71</v>
      </c>
      <c r="C89" s="94"/>
      <c r="D89" s="94"/>
      <c r="E89" s="231"/>
      <c r="F89" s="231"/>
      <c r="G89" s="231"/>
    </row>
    <row r="90" spans="1:7" s="227" customFormat="1" ht="15.75" customHeight="1">
      <c r="A90" s="75"/>
      <c r="B90" s="370" t="s">
        <v>112</v>
      </c>
      <c r="C90" s="94"/>
      <c r="D90" s="94"/>
      <c r="E90" s="231"/>
      <c r="F90" s="231"/>
      <c r="G90" s="231"/>
    </row>
    <row r="91" spans="1:7" s="227" customFormat="1" ht="15.75" customHeight="1">
      <c r="A91" s="75"/>
      <c r="B91" s="341" t="str">
        <f>+B9</f>
        <v>Al 30 de setiembre de 2017</v>
      </c>
      <c r="C91" s="341"/>
      <c r="D91" s="93"/>
      <c r="E91" s="231"/>
      <c r="F91" s="231"/>
      <c r="G91" s="231"/>
    </row>
    <row r="92" spans="1:7" s="227" customFormat="1" ht="7.5" customHeight="1">
      <c r="A92" s="75"/>
      <c r="B92" s="269"/>
      <c r="C92" s="280"/>
      <c r="D92" s="280"/>
      <c r="E92" s="231"/>
      <c r="F92" s="231"/>
      <c r="G92" s="231"/>
    </row>
    <row r="93" spans="1:7" s="227" customFormat="1" ht="12" customHeight="1">
      <c r="A93" s="75"/>
      <c r="B93" s="542" t="s">
        <v>109</v>
      </c>
      <c r="C93" s="545" t="s">
        <v>54</v>
      </c>
      <c r="D93" s="548" t="s">
        <v>153</v>
      </c>
      <c r="E93" s="231"/>
      <c r="F93" s="231"/>
      <c r="G93" s="231"/>
    </row>
    <row r="94" spans="1:7" s="227" customFormat="1" ht="12" customHeight="1">
      <c r="A94" s="75"/>
      <c r="B94" s="543"/>
      <c r="C94" s="546"/>
      <c r="D94" s="549"/>
      <c r="E94" s="231"/>
      <c r="F94" s="231"/>
      <c r="G94" s="231"/>
    </row>
    <row r="95" spans="1:7" s="227" customFormat="1" ht="12" customHeight="1">
      <c r="A95" s="75"/>
      <c r="B95" s="544"/>
      <c r="C95" s="547"/>
      <c r="D95" s="550"/>
      <c r="E95" s="231"/>
      <c r="F95" s="231"/>
      <c r="G95" s="231"/>
    </row>
    <row r="96" spans="1:7" s="227" customFormat="1" ht="9.75" customHeight="1">
      <c r="A96" s="75"/>
      <c r="B96" s="270"/>
      <c r="C96" s="282"/>
      <c r="D96" s="283"/>
      <c r="E96" s="231"/>
      <c r="F96" s="231"/>
      <c r="G96" s="231"/>
    </row>
    <row r="97" spans="1:7" s="227" customFormat="1" ht="20.25" customHeight="1">
      <c r="A97" s="75"/>
      <c r="B97" s="100" t="s">
        <v>139</v>
      </c>
      <c r="C97" s="95">
        <v>0</v>
      </c>
      <c r="D97" s="104">
        <v>0</v>
      </c>
      <c r="E97" s="231"/>
      <c r="F97" s="231"/>
      <c r="G97" s="231"/>
    </row>
    <row r="98" spans="1:7" s="227" customFormat="1" ht="7.5" customHeight="1">
      <c r="A98" s="75"/>
      <c r="B98" s="78"/>
      <c r="C98" s="95"/>
      <c r="D98" s="104"/>
      <c r="E98" s="231"/>
      <c r="F98" s="231"/>
      <c r="G98" s="231"/>
    </row>
    <row r="99" spans="1:7" s="227" customFormat="1" ht="15" customHeight="1">
      <c r="A99" s="75"/>
      <c r="B99" s="78"/>
      <c r="C99" s="372"/>
      <c r="D99" s="374"/>
      <c r="E99" s="231"/>
      <c r="F99" s="231"/>
      <c r="G99" s="231"/>
    </row>
    <row r="100" spans="1:7" s="227" customFormat="1" ht="20.25" customHeight="1">
      <c r="A100" s="75"/>
      <c r="B100" s="102" t="s">
        <v>132</v>
      </c>
      <c r="C100" s="95">
        <f>SUM(C102:C120)</f>
        <v>12022.29058</v>
      </c>
      <c r="D100" s="104">
        <f>SUM(D102:D120)</f>
        <v>39276.823319999996</v>
      </c>
      <c r="E100" s="231"/>
      <c r="F100" s="231"/>
      <c r="G100" s="231"/>
    </row>
    <row r="101" spans="2:8" ht="7.5" customHeight="1">
      <c r="B101" s="103"/>
      <c r="C101" s="95"/>
      <c r="D101" s="374"/>
      <c r="E101" s="231"/>
      <c r="F101" s="231"/>
      <c r="G101" s="231"/>
      <c r="H101" s="227"/>
    </row>
    <row r="102" spans="2:8" ht="15.75" customHeight="1">
      <c r="B102" s="410" t="s">
        <v>222</v>
      </c>
      <c r="C102" s="371">
        <v>3463.36932</v>
      </c>
      <c r="D102" s="373">
        <f aca="true" t="shared" si="2" ref="D102:D110">ROUND(+C102*$E$9,5)</f>
        <v>11314.82757</v>
      </c>
      <c r="E102" s="231"/>
      <c r="F102" s="231"/>
      <c r="G102" s="231"/>
      <c r="H102" s="227"/>
    </row>
    <row r="103" spans="2:8" ht="15.75" customHeight="1">
      <c r="B103" s="410" t="s">
        <v>275</v>
      </c>
      <c r="C103" s="371">
        <v>3060.91215</v>
      </c>
      <c r="D103" s="373">
        <f>ROUND(+C103*$E$9,5)</f>
        <v>9999.99999</v>
      </c>
      <c r="E103" s="231"/>
      <c r="F103" s="231"/>
      <c r="G103" s="231"/>
      <c r="H103" s="227"/>
    </row>
    <row r="104" spans="2:8" ht="15.75" customHeight="1">
      <c r="B104" s="410" t="s">
        <v>208</v>
      </c>
      <c r="C104" s="371">
        <v>434.94698999999997</v>
      </c>
      <c r="D104" s="373">
        <f>ROUND(+C104*$E$9,5)</f>
        <v>1420.97182</v>
      </c>
      <c r="E104" s="231"/>
      <c r="F104" s="231"/>
      <c r="G104" s="231"/>
      <c r="H104" s="227"/>
    </row>
    <row r="105" spans="2:8" ht="15.75" customHeight="1">
      <c r="B105" s="410" t="s">
        <v>223</v>
      </c>
      <c r="C105" s="371">
        <v>377.69771999999995</v>
      </c>
      <c r="D105" s="373">
        <f>ROUND(+C105*$E$9,5)</f>
        <v>1233.93845</v>
      </c>
      <c r="E105" s="231"/>
      <c r="F105" s="231"/>
      <c r="G105" s="231"/>
      <c r="H105" s="227"/>
    </row>
    <row r="106" spans="2:8" ht="15.75" customHeight="1">
      <c r="B106" s="410" t="s">
        <v>255</v>
      </c>
      <c r="C106" s="371">
        <v>328.85798</v>
      </c>
      <c r="D106" s="373">
        <f t="shared" si="2"/>
        <v>1074.37902</v>
      </c>
      <c r="E106" s="231"/>
      <c r="F106" s="231"/>
      <c r="G106" s="231"/>
      <c r="H106" s="227"/>
    </row>
    <row r="107" spans="2:8" ht="15.75" customHeight="1">
      <c r="B107" s="410" t="s">
        <v>256</v>
      </c>
      <c r="C107" s="371">
        <v>303.36627000000004</v>
      </c>
      <c r="D107" s="373">
        <f t="shared" si="2"/>
        <v>991.0976</v>
      </c>
      <c r="E107" s="231"/>
      <c r="F107" s="231"/>
      <c r="G107" s="231"/>
      <c r="H107" s="227"/>
    </row>
    <row r="108" spans="2:8" ht="15.75" customHeight="1">
      <c r="B108" s="410" t="s">
        <v>224</v>
      </c>
      <c r="C108" s="371">
        <v>252.88169</v>
      </c>
      <c r="D108" s="373">
        <f t="shared" si="2"/>
        <v>826.16448</v>
      </c>
      <c r="E108" s="231"/>
      <c r="F108" s="231"/>
      <c r="G108" s="231"/>
      <c r="H108" s="227"/>
    </row>
    <row r="109" spans="2:8" ht="15.75" customHeight="1">
      <c r="B109" s="410" t="s">
        <v>241</v>
      </c>
      <c r="C109" s="371">
        <v>235.75521</v>
      </c>
      <c r="D109" s="373">
        <f t="shared" si="2"/>
        <v>770.21227</v>
      </c>
      <c r="E109" s="231"/>
      <c r="F109" s="231"/>
      <c r="G109" s="231"/>
      <c r="H109" s="227"/>
    </row>
    <row r="110" spans="2:8" ht="15.75" customHeight="1">
      <c r="B110" s="410" t="s">
        <v>225</v>
      </c>
      <c r="C110" s="371">
        <v>224.81999</v>
      </c>
      <c r="D110" s="373">
        <f t="shared" si="2"/>
        <v>734.48691</v>
      </c>
      <c r="E110" s="231"/>
      <c r="F110" s="231"/>
      <c r="G110" s="231"/>
      <c r="H110" s="227"/>
    </row>
    <row r="111" spans="2:8" ht="15.75" customHeight="1">
      <c r="B111" s="410" t="s">
        <v>228</v>
      </c>
      <c r="C111" s="371">
        <v>207.37457</v>
      </c>
      <c r="D111" s="373">
        <f aca="true" t="shared" si="3" ref="D111:D120">ROUND(+C111*$E$9,5)</f>
        <v>677.49272</v>
      </c>
      <c r="E111" s="231"/>
      <c r="F111" s="231"/>
      <c r="G111" s="231"/>
      <c r="H111" s="227"/>
    </row>
    <row r="112" spans="2:8" ht="15.75" customHeight="1">
      <c r="B112" s="410" t="s">
        <v>276</v>
      </c>
      <c r="C112" s="371">
        <v>156.23998</v>
      </c>
      <c r="D112" s="373">
        <f t="shared" si="3"/>
        <v>510.43601</v>
      </c>
      <c r="E112" s="231"/>
      <c r="F112" s="231"/>
      <c r="G112" s="231"/>
      <c r="H112" s="227"/>
    </row>
    <row r="113" spans="2:8" ht="15.75" customHeight="1">
      <c r="B113" s="410" t="s">
        <v>229</v>
      </c>
      <c r="C113" s="371">
        <v>155.96218</v>
      </c>
      <c r="D113" s="373">
        <f t="shared" si="3"/>
        <v>509.52844</v>
      </c>
      <c r="E113" s="231"/>
      <c r="F113" s="231"/>
      <c r="G113" s="231"/>
      <c r="H113" s="227"/>
    </row>
    <row r="114" spans="2:8" ht="15.75" customHeight="1">
      <c r="B114" s="410" t="s">
        <v>226</v>
      </c>
      <c r="C114" s="371">
        <v>143.91254999999998</v>
      </c>
      <c r="D114" s="373">
        <f t="shared" si="3"/>
        <v>470.1623</v>
      </c>
      <c r="E114" s="231"/>
      <c r="F114" s="231"/>
      <c r="G114" s="231"/>
      <c r="H114" s="227"/>
    </row>
    <row r="115" spans="2:8" ht="15.75" customHeight="1">
      <c r="B115" s="410" t="s">
        <v>277</v>
      </c>
      <c r="C115" s="371">
        <v>122.10304</v>
      </c>
      <c r="D115" s="373">
        <f t="shared" si="3"/>
        <v>398.91063</v>
      </c>
      <c r="E115" s="231"/>
      <c r="F115" s="231"/>
      <c r="G115" s="231"/>
      <c r="H115" s="227"/>
    </row>
    <row r="116" spans="2:8" ht="15.75" customHeight="1">
      <c r="B116" s="410" t="s">
        <v>278</v>
      </c>
      <c r="C116" s="371">
        <v>111.95447999999999</v>
      </c>
      <c r="D116" s="373">
        <f t="shared" si="3"/>
        <v>365.75529</v>
      </c>
      <c r="E116" s="231"/>
      <c r="F116" s="231"/>
      <c r="G116" s="231"/>
      <c r="H116" s="227"/>
    </row>
    <row r="117" spans="2:8" ht="15.75" customHeight="1">
      <c r="B117" s="410" t="s">
        <v>227</v>
      </c>
      <c r="C117" s="371">
        <v>110.89526</v>
      </c>
      <c r="D117" s="373">
        <f t="shared" si="3"/>
        <v>362.29481</v>
      </c>
      <c r="E117" s="231"/>
      <c r="F117" s="231"/>
      <c r="G117" s="231"/>
      <c r="H117" s="227"/>
    </row>
    <row r="118" spans="2:8" ht="15.75" customHeight="1">
      <c r="B118" s="410" t="s">
        <v>260</v>
      </c>
      <c r="C118" s="371">
        <v>106.94972</v>
      </c>
      <c r="D118" s="373">
        <f t="shared" si="3"/>
        <v>349.40474</v>
      </c>
      <c r="E118" s="231"/>
      <c r="F118" s="231"/>
      <c r="G118" s="231"/>
      <c r="H118" s="227"/>
    </row>
    <row r="119" spans="2:8" ht="15.75" customHeight="1">
      <c r="B119" s="410" t="s">
        <v>246</v>
      </c>
      <c r="C119" s="371">
        <v>104.9637</v>
      </c>
      <c r="D119" s="373">
        <f t="shared" si="3"/>
        <v>342.91641</v>
      </c>
      <c r="E119" s="231"/>
      <c r="F119" s="231"/>
      <c r="G119" s="231"/>
      <c r="H119" s="227"/>
    </row>
    <row r="120" spans="2:8" ht="15.75" customHeight="1">
      <c r="B120" s="410" t="s">
        <v>103</v>
      </c>
      <c r="C120" s="371">
        <v>2119.3277800000005</v>
      </c>
      <c r="D120" s="373">
        <f t="shared" si="3"/>
        <v>6923.84386</v>
      </c>
      <c r="E120" s="231"/>
      <c r="F120" s="231"/>
      <c r="G120" s="231"/>
      <c r="H120" s="227"/>
    </row>
    <row r="121" spans="2:6" ht="9.75" customHeight="1">
      <c r="B121" s="81"/>
      <c r="C121" s="372"/>
      <c r="D121" s="374"/>
      <c r="F121" s="231"/>
    </row>
    <row r="122" spans="2:6" ht="16.5" customHeight="1">
      <c r="B122" s="537" t="s">
        <v>15</v>
      </c>
      <c r="C122" s="539">
        <f>+C97+C100</f>
        <v>12022.29058</v>
      </c>
      <c r="D122" s="539">
        <f>+D97+D100</f>
        <v>39276.823319999996</v>
      </c>
      <c r="F122" s="231"/>
    </row>
    <row r="123" spans="2:6" ht="16.5" customHeight="1">
      <c r="B123" s="538"/>
      <c r="C123" s="540"/>
      <c r="D123" s="540"/>
      <c r="F123" s="231"/>
    </row>
    <row r="124" spans="2:6" ht="7.5" customHeight="1">
      <c r="B124" s="105"/>
      <c r="C124" s="83"/>
      <c r="D124" s="83"/>
      <c r="F124" s="231"/>
    </row>
    <row r="125" spans="2:4" ht="15" customHeight="1">
      <c r="B125" s="84" t="s">
        <v>279</v>
      </c>
      <c r="C125" s="91"/>
      <c r="D125" s="91"/>
    </row>
    <row r="126" spans="2:4" s="77" customFormat="1" ht="3.75" customHeight="1">
      <c r="B126" s="106"/>
      <c r="C126" s="201"/>
      <c r="D126" s="201"/>
    </row>
    <row r="127" spans="2:4" s="77" customFormat="1" ht="18" customHeight="1">
      <c r="B127" s="84" t="s">
        <v>194</v>
      </c>
      <c r="C127" s="201"/>
      <c r="D127" s="201"/>
    </row>
    <row r="128" spans="2:7" s="74" customFormat="1" ht="15.75">
      <c r="B128" s="84"/>
      <c r="C128" s="434"/>
      <c r="D128" s="435"/>
      <c r="E128" s="63"/>
      <c r="F128" s="63"/>
      <c r="G128" s="63"/>
    </row>
    <row r="129" spans="2:4" ht="7.5" customHeight="1">
      <c r="B129" s="431"/>
      <c r="C129" s="436"/>
      <c r="D129" s="436"/>
    </row>
    <row r="130" spans="2:4" ht="12.75" customHeight="1">
      <c r="B130" s="431"/>
      <c r="C130" s="437"/>
      <c r="D130" s="437"/>
    </row>
    <row r="131" spans="2:4" ht="12.75" customHeight="1">
      <c r="B131" s="431"/>
      <c r="C131" s="435"/>
      <c r="D131" s="435"/>
    </row>
    <row r="132" spans="2:4" ht="15">
      <c r="B132" s="431"/>
      <c r="C132" s="438"/>
      <c r="D132" s="438"/>
    </row>
    <row r="133" spans="2:4" ht="15">
      <c r="B133" s="431"/>
      <c r="C133" s="431"/>
      <c r="D133" s="431"/>
    </row>
    <row r="134" spans="2:4" ht="15">
      <c r="B134" s="431"/>
      <c r="C134" s="431"/>
      <c r="D134" s="438"/>
    </row>
    <row r="135" spans="2:4" ht="15">
      <c r="B135" s="431"/>
      <c r="C135" s="439"/>
      <c r="D135" s="431"/>
    </row>
    <row r="136" spans="2:4" ht="15">
      <c r="B136" s="431"/>
      <c r="C136" s="431"/>
      <c r="D136" s="432"/>
    </row>
    <row r="137" spans="2:4" ht="15">
      <c r="B137" s="431"/>
      <c r="C137" s="431"/>
      <c r="D137" s="431"/>
    </row>
    <row r="138" spans="2:4" ht="15">
      <c r="B138" s="431"/>
      <c r="C138" s="431"/>
      <c r="D138" s="431"/>
    </row>
    <row r="139" spans="2:4" ht="15">
      <c r="B139" s="431"/>
      <c r="C139" s="431"/>
      <c r="D139" s="431"/>
    </row>
    <row r="140" spans="2:4" ht="15">
      <c r="B140" s="431"/>
      <c r="C140" s="431"/>
      <c r="D140" s="431"/>
    </row>
  </sheetData>
  <sheetProtection/>
  <mergeCells count="14">
    <mergeCell ref="B11:B13"/>
    <mergeCell ref="C11:C13"/>
    <mergeCell ref="D11:D13"/>
    <mergeCell ref="D75:D76"/>
    <mergeCell ref="B75:B76"/>
    <mergeCell ref="C75:C76"/>
    <mergeCell ref="B122:B123"/>
    <mergeCell ref="C122:C123"/>
    <mergeCell ref="D122:D123"/>
    <mergeCell ref="B82:D82"/>
    <mergeCell ref="B93:B95"/>
    <mergeCell ref="C93:C95"/>
    <mergeCell ref="D93:D95"/>
    <mergeCell ref="B83:D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85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17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4" customWidth="1"/>
    <col min="2" max="2" width="11.7109375" style="134" customWidth="1"/>
    <col min="3" max="3" width="2.7109375" style="134" hidden="1" customWidth="1"/>
    <col min="4" max="4" width="3.7109375" style="134" customWidth="1"/>
    <col min="5" max="5" width="14.7109375" style="137" customWidth="1"/>
    <col min="6" max="6" width="14.7109375" style="134" customWidth="1"/>
    <col min="7" max="8" width="14.7109375" style="137" customWidth="1"/>
    <col min="9" max="9" width="14.7109375" style="141" customWidth="1"/>
    <col min="10" max="13" width="14.7109375" style="137" customWidth="1"/>
    <col min="14" max="14" width="10.8515625" style="134" customWidth="1"/>
    <col min="15" max="15" width="15.57421875" style="134" customWidth="1"/>
    <col min="16" max="16" width="11.7109375" style="134" bestFit="1" customWidth="1"/>
    <col min="17" max="17" width="10.7109375" style="134" customWidth="1"/>
    <col min="18" max="23" width="10.8515625" style="134" customWidth="1"/>
    <col min="24" max="24" width="19.28125" style="134" customWidth="1"/>
    <col min="25" max="16384" width="10.8515625" style="134" customWidth="1"/>
  </cols>
  <sheetData>
    <row r="1" ht="15"/>
    <row r="2" ht="15"/>
    <row r="3" ht="15"/>
    <row r="4" spans="15:22" ht="15">
      <c r="O4" s="440"/>
      <c r="P4" s="440"/>
      <c r="Q4" s="440"/>
      <c r="R4" s="440"/>
      <c r="S4" s="440"/>
      <c r="T4" s="440"/>
      <c r="U4" s="440"/>
      <c r="V4" s="440"/>
    </row>
    <row r="5" spans="2:22" ht="18" customHeight="1">
      <c r="B5" s="557" t="s">
        <v>111</v>
      </c>
      <c r="C5" s="557"/>
      <c r="D5" s="557"/>
      <c r="I5" s="138"/>
      <c r="O5" s="440"/>
      <c r="P5" s="440"/>
      <c r="Q5" s="440"/>
      <c r="R5" s="440"/>
      <c r="S5" s="440"/>
      <c r="T5" s="440"/>
      <c r="U5" s="440"/>
      <c r="V5" s="440"/>
    </row>
    <row r="6" spans="2:22" ht="19.5">
      <c r="B6" s="139" t="s">
        <v>69</v>
      </c>
      <c r="C6" s="140"/>
      <c r="D6" s="140"/>
      <c r="M6" s="473" t="s">
        <v>155</v>
      </c>
      <c r="O6" s="440"/>
      <c r="P6" s="440"/>
      <c r="Q6" s="440"/>
      <c r="R6" s="440"/>
      <c r="S6" s="440"/>
      <c r="T6" s="440"/>
      <c r="U6" s="440"/>
      <c r="V6" s="440"/>
    </row>
    <row r="7" spans="2:22" ht="18">
      <c r="B7" s="140" t="s">
        <v>84</v>
      </c>
      <c r="C7" s="138"/>
      <c r="D7" s="138"/>
      <c r="O7" s="440"/>
      <c r="P7" s="440"/>
      <c r="Q7" s="440"/>
      <c r="R7" s="440"/>
      <c r="S7" s="440"/>
      <c r="T7" s="440"/>
      <c r="U7" s="440"/>
      <c r="V7" s="440"/>
    </row>
    <row r="8" spans="2:22" ht="16.5">
      <c r="B8" s="142" t="s">
        <v>195</v>
      </c>
      <c r="C8" s="138"/>
      <c r="D8" s="138"/>
      <c r="O8" s="440"/>
      <c r="P8" s="440"/>
      <c r="Q8" s="440"/>
      <c r="R8" s="440"/>
      <c r="S8" s="440"/>
      <c r="T8" s="440"/>
      <c r="U8" s="440"/>
      <c r="V8" s="440"/>
    </row>
    <row r="9" spans="2:22" ht="16.5">
      <c r="B9" s="138" t="s">
        <v>280</v>
      </c>
      <c r="C9" s="138"/>
      <c r="D9" s="138"/>
      <c r="F9" s="142"/>
      <c r="L9" s="143"/>
      <c r="O9" s="440"/>
      <c r="P9" s="440"/>
      <c r="Q9" s="440"/>
      <c r="R9" s="440"/>
      <c r="S9" s="440"/>
      <c r="T9" s="440"/>
      <c r="U9" s="440"/>
      <c r="V9" s="440"/>
    </row>
    <row r="10" spans="2:22" s="144" customFormat="1" ht="15">
      <c r="B10" s="145" t="s">
        <v>81</v>
      </c>
      <c r="C10" s="145"/>
      <c r="D10" s="145"/>
      <c r="E10" s="146"/>
      <c r="G10" s="146"/>
      <c r="H10" s="146"/>
      <c r="I10" s="147"/>
      <c r="J10" s="146"/>
      <c r="K10" s="146"/>
      <c r="L10" s="146"/>
      <c r="M10" s="146"/>
      <c r="O10" s="441"/>
      <c r="P10" s="441"/>
      <c r="Q10" s="441"/>
      <c r="R10" s="441"/>
      <c r="S10" s="441"/>
      <c r="T10" s="441"/>
      <c r="U10" s="441"/>
      <c r="V10" s="441"/>
    </row>
    <row r="11" ht="9.75" customHeight="1"/>
    <row r="12" spans="2:13" s="148" customFormat="1" ht="19.5" customHeight="1">
      <c r="B12" s="571" t="s">
        <v>102</v>
      </c>
      <c r="C12" s="572"/>
      <c r="D12" s="169"/>
      <c r="E12" s="568" t="s">
        <v>100</v>
      </c>
      <c r="F12" s="569"/>
      <c r="G12" s="570"/>
      <c r="H12" s="568" t="s">
        <v>101</v>
      </c>
      <c r="I12" s="569"/>
      <c r="J12" s="570"/>
      <c r="K12" s="568" t="s">
        <v>32</v>
      </c>
      <c r="L12" s="569"/>
      <c r="M12" s="570"/>
    </row>
    <row r="13" spans="2:13" ht="19.5" customHeight="1">
      <c r="B13" s="573"/>
      <c r="C13" s="574"/>
      <c r="D13" s="170"/>
      <c r="E13" s="151" t="s">
        <v>82</v>
      </c>
      <c r="F13" s="149" t="s">
        <v>83</v>
      </c>
      <c r="G13" s="150" t="s">
        <v>32</v>
      </c>
      <c r="H13" s="151" t="s">
        <v>82</v>
      </c>
      <c r="I13" s="149" t="s">
        <v>83</v>
      </c>
      <c r="J13" s="150" t="s">
        <v>32</v>
      </c>
      <c r="K13" s="151" t="s">
        <v>82</v>
      </c>
      <c r="L13" s="149" t="s">
        <v>83</v>
      </c>
      <c r="M13" s="150" t="s">
        <v>32</v>
      </c>
    </row>
    <row r="14" spans="2:13" ht="9.75" customHeight="1">
      <c r="B14" s="152"/>
      <c r="C14" s="153"/>
      <c r="D14" s="154"/>
      <c r="E14" s="378"/>
      <c r="F14" s="379"/>
      <c r="G14" s="380"/>
      <c r="H14" s="378"/>
      <c r="I14" s="379"/>
      <c r="J14" s="380"/>
      <c r="K14" s="378"/>
      <c r="L14" s="379"/>
      <c r="M14" s="380"/>
    </row>
    <row r="15" spans="2:24" ht="15" customHeight="1">
      <c r="B15" s="155">
        <v>2017</v>
      </c>
      <c r="C15" s="156"/>
      <c r="D15" s="172" t="s">
        <v>138</v>
      </c>
      <c r="E15" s="377">
        <v>1337.76154</v>
      </c>
      <c r="F15" s="375">
        <v>92.1798</v>
      </c>
      <c r="G15" s="376">
        <f aca="true" t="shared" si="0" ref="G15:G37">+F15+E15</f>
        <v>1429.9413399999999</v>
      </c>
      <c r="H15" s="377">
        <v>32112.00094</v>
      </c>
      <c r="I15" s="375">
        <v>4988.56084</v>
      </c>
      <c r="J15" s="376">
        <f aca="true" t="shared" si="1" ref="J15:J37">+H15+I15</f>
        <v>37100.56178</v>
      </c>
      <c r="K15" s="377">
        <f aca="true" t="shared" si="2" ref="K15:K37">+E15+H15</f>
        <v>33449.762480000005</v>
      </c>
      <c r="L15" s="375">
        <f aca="true" t="shared" si="3" ref="L15:L37">+F15+I15</f>
        <v>5080.74064</v>
      </c>
      <c r="M15" s="376">
        <f aca="true" t="shared" si="4" ref="M15:M37">+K15+L15</f>
        <v>38530.50312000001</v>
      </c>
      <c r="P15" s="157"/>
      <c r="X15" s="158"/>
    </row>
    <row r="16" spans="2:24" ht="15" customHeight="1">
      <c r="B16" s="155">
        <v>2018</v>
      </c>
      <c r="C16" s="156"/>
      <c r="D16" s="171"/>
      <c r="E16" s="377">
        <v>4614.555230000001</v>
      </c>
      <c r="F16" s="375">
        <v>704.72773</v>
      </c>
      <c r="G16" s="376">
        <f t="shared" si="0"/>
        <v>5319.2829600000005</v>
      </c>
      <c r="H16" s="377">
        <v>126223.90483</v>
      </c>
      <c r="I16" s="375">
        <v>28363.32543</v>
      </c>
      <c r="J16" s="376">
        <f t="shared" si="1"/>
        <v>154587.23026</v>
      </c>
      <c r="K16" s="377">
        <f t="shared" si="2"/>
        <v>130838.46006</v>
      </c>
      <c r="L16" s="375">
        <f t="shared" si="3"/>
        <v>29068.05316</v>
      </c>
      <c r="M16" s="376">
        <f t="shared" si="4"/>
        <v>159906.51322</v>
      </c>
      <c r="P16" s="157"/>
      <c r="X16" s="158"/>
    </row>
    <row r="17" spans="2:24" ht="15" customHeight="1">
      <c r="B17" s="155">
        <v>2019</v>
      </c>
      <c r="C17" s="156"/>
      <c r="D17" s="171"/>
      <c r="E17" s="377">
        <v>4208.66847</v>
      </c>
      <c r="F17" s="375">
        <v>775.60792</v>
      </c>
      <c r="G17" s="376">
        <f t="shared" si="0"/>
        <v>4984.27639</v>
      </c>
      <c r="H17" s="377">
        <v>95244.90684000001</v>
      </c>
      <c r="I17" s="375">
        <v>25163.74121</v>
      </c>
      <c r="J17" s="376">
        <f t="shared" si="1"/>
        <v>120408.64805000002</v>
      </c>
      <c r="K17" s="377">
        <f t="shared" si="2"/>
        <v>99453.57531000001</v>
      </c>
      <c r="L17" s="375">
        <f t="shared" si="3"/>
        <v>25939.34913</v>
      </c>
      <c r="M17" s="376">
        <f t="shared" si="4"/>
        <v>125392.92444000002</v>
      </c>
      <c r="P17" s="157"/>
      <c r="X17" s="158"/>
    </row>
    <row r="18" spans="2:24" ht="15" customHeight="1">
      <c r="B18" s="155">
        <v>2020</v>
      </c>
      <c r="C18" s="156"/>
      <c r="D18" s="171"/>
      <c r="E18" s="377">
        <v>3793.49963</v>
      </c>
      <c r="F18" s="375">
        <v>755.98387</v>
      </c>
      <c r="G18" s="376">
        <f t="shared" si="0"/>
        <v>4549.4835</v>
      </c>
      <c r="H18" s="377">
        <v>86458.78376</v>
      </c>
      <c r="I18" s="375">
        <v>23011.00407</v>
      </c>
      <c r="J18" s="376">
        <f t="shared" si="1"/>
        <v>109469.78783</v>
      </c>
      <c r="K18" s="377">
        <f t="shared" si="2"/>
        <v>90252.28339000001</v>
      </c>
      <c r="L18" s="375">
        <f t="shared" si="3"/>
        <v>23766.98794</v>
      </c>
      <c r="M18" s="376">
        <f t="shared" si="4"/>
        <v>114019.27133000002</v>
      </c>
      <c r="P18" s="157"/>
      <c r="X18" s="158"/>
    </row>
    <row r="19" spans="2:24" ht="15" customHeight="1">
      <c r="B19" s="155">
        <v>2021</v>
      </c>
      <c r="C19" s="156"/>
      <c r="D19" s="171"/>
      <c r="E19" s="377">
        <v>3383.11283</v>
      </c>
      <c r="F19" s="375">
        <v>650.51009</v>
      </c>
      <c r="G19" s="376">
        <f t="shared" si="0"/>
        <v>4033.62292</v>
      </c>
      <c r="H19" s="377">
        <v>94586.50634</v>
      </c>
      <c r="I19" s="375">
        <v>20444.57098</v>
      </c>
      <c r="J19" s="376">
        <f t="shared" si="1"/>
        <v>115031.07732000001</v>
      </c>
      <c r="K19" s="377">
        <f t="shared" si="2"/>
        <v>97969.61917</v>
      </c>
      <c r="L19" s="375">
        <f t="shared" si="3"/>
        <v>21095.08107</v>
      </c>
      <c r="M19" s="376">
        <f t="shared" si="4"/>
        <v>119064.70024</v>
      </c>
      <c r="P19" s="157"/>
      <c r="X19" s="158"/>
    </row>
    <row r="20" spans="2:24" ht="15" customHeight="1">
      <c r="B20" s="155">
        <v>2022</v>
      </c>
      <c r="C20" s="156"/>
      <c r="D20" s="171"/>
      <c r="E20" s="377">
        <v>2976.25322</v>
      </c>
      <c r="F20" s="375">
        <v>548.2864000000001</v>
      </c>
      <c r="G20" s="376">
        <f t="shared" si="0"/>
        <v>3524.53962</v>
      </c>
      <c r="H20" s="377">
        <v>83794.44068000001</v>
      </c>
      <c r="I20" s="375">
        <v>17809.472420000002</v>
      </c>
      <c r="J20" s="376">
        <f t="shared" si="1"/>
        <v>101603.91310000002</v>
      </c>
      <c r="K20" s="377">
        <f t="shared" si="2"/>
        <v>86770.69390000001</v>
      </c>
      <c r="L20" s="375">
        <f t="shared" si="3"/>
        <v>18357.758820000003</v>
      </c>
      <c r="M20" s="376">
        <f t="shared" si="4"/>
        <v>105128.45272000002</v>
      </c>
      <c r="P20" s="157"/>
      <c r="X20" s="158"/>
    </row>
    <row r="21" spans="2:24" ht="15" customHeight="1">
      <c r="B21" s="155">
        <v>2023</v>
      </c>
      <c r="C21" s="156"/>
      <c r="D21" s="171"/>
      <c r="E21" s="377">
        <v>2560.65391</v>
      </c>
      <c r="F21" s="375">
        <v>457.79394</v>
      </c>
      <c r="G21" s="376">
        <f t="shared" si="0"/>
        <v>3018.44785</v>
      </c>
      <c r="H21" s="377">
        <v>92207.62191</v>
      </c>
      <c r="I21" s="375">
        <v>15527.573</v>
      </c>
      <c r="J21" s="376">
        <f t="shared" si="1"/>
        <v>107735.19491</v>
      </c>
      <c r="K21" s="377">
        <f t="shared" si="2"/>
        <v>94768.27582</v>
      </c>
      <c r="L21" s="375">
        <f t="shared" si="3"/>
        <v>15985.36694</v>
      </c>
      <c r="M21" s="376">
        <f t="shared" si="4"/>
        <v>110753.64275999999</v>
      </c>
      <c r="P21" s="157"/>
      <c r="X21" s="158"/>
    </row>
    <row r="22" spans="2:24" ht="15" customHeight="1">
      <c r="B22" s="155">
        <v>2024</v>
      </c>
      <c r="C22" s="156"/>
      <c r="D22" s="171"/>
      <c r="E22" s="377">
        <v>2254.97534</v>
      </c>
      <c r="F22" s="375">
        <v>379.79181</v>
      </c>
      <c r="G22" s="376">
        <f t="shared" si="0"/>
        <v>2634.76715</v>
      </c>
      <c r="H22" s="377">
        <v>93773.81272</v>
      </c>
      <c r="I22" s="375">
        <v>13079.656560000001</v>
      </c>
      <c r="J22" s="376">
        <f t="shared" si="1"/>
        <v>106853.46928</v>
      </c>
      <c r="K22" s="377">
        <f t="shared" si="2"/>
        <v>96028.78806</v>
      </c>
      <c r="L22" s="375">
        <f t="shared" si="3"/>
        <v>13459.448370000002</v>
      </c>
      <c r="M22" s="376">
        <f t="shared" si="4"/>
        <v>109488.23643</v>
      </c>
      <c r="P22" s="157"/>
      <c r="X22" s="158"/>
    </row>
    <row r="23" spans="2:24" ht="15" customHeight="1">
      <c r="B23" s="155">
        <v>2025</v>
      </c>
      <c r="C23" s="156"/>
      <c r="D23" s="171"/>
      <c r="E23" s="377">
        <v>2254.97534</v>
      </c>
      <c r="F23" s="375">
        <v>306.8945</v>
      </c>
      <c r="G23" s="376">
        <f t="shared" si="0"/>
        <v>2561.86984</v>
      </c>
      <c r="H23" s="377">
        <v>70586.14947</v>
      </c>
      <c r="I23" s="375">
        <v>11005.23228</v>
      </c>
      <c r="J23" s="376">
        <f t="shared" si="1"/>
        <v>81591.38175</v>
      </c>
      <c r="K23" s="377">
        <f t="shared" si="2"/>
        <v>72841.12481000001</v>
      </c>
      <c r="L23" s="375">
        <f t="shared" si="3"/>
        <v>11312.12678</v>
      </c>
      <c r="M23" s="376">
        <f t="shared" si="4"/>
        <v>84153.25159000001</v>
      </c>
      <c r="P23" s="157"/>
      <c r="X23" s="158"/>
    </row>
    <row r="24" spans="2:24" ht="15" customHeight="1">
      <c r="B24" s="155">
        <v>2026</v>
      </c>
      <c r="C24" s="156"/>
      <c r="D24" s="171"/>
      <c r="E24" s="377">
        <v>2254.97534</v>
      </c>
      <c r="F24" s="375">
        <v>234.95904000000002</v>
      </c>
      <c r="G24" s="376">
        <f t="shared" si="0"/>
        <v>2489.93438</v>
      </c>
      <c r="H24" s="377">
        <v>133531.33338</v>
      </c>
      <c r="I24" s="375">
        <v>10343.797470000001</v>
      </c>
      <c r="J24" s="376">
        <f t="shared" si="1"/>
        <v>143875.13085</v>
      </c>
      <c r="K24" s="377">
        <f t="shared" si="2"/>
        <v>135786.30872</v>
      </c>
      <c r="L24" s="375">
        <f t="shared" si="3"/>
        <v>10578.756510000001</v>
      </c>
      <c r="M24" s="376">
        <f t="shared" si="4"/>
        <v>146365.06523</v>
      </c>
      <c r="P24" s="157"/>
      <c r="X24" s="158"/>
    </row>
    <row r="25" spans="2:24" ht="15" customHeight="1">
      <c r="B25" s="155">
        <v>2027</v>
      </c>
      <c r="C25" s="156"/>
      <c r="D25" s="171"/>
      <c r="E25" s="377">
        <v>2254.97534</v>
      </c>
      <c r="F25" s="375">
        <v>162.70963</v>
      </c>
      <c r="G25" s="376">
        <f t="shared" si="0"/>
        <v>2417.68497</v>
      </c>
      <c r="H25" s="377">
        <v>45091.46879</v>
      </c>
      <c r="I25" s="375">
        <v>1998.76723</v>
      </c>
      <c r="J25" s="376">
        <f t="shared" si="1"/>
        <v>47090.23602</v>
      </c>
      <c r="K25" s="377">
        <f t="shared" si="2"/>
        <v>47346.444129999996</v>
      </c>
      <c r="L25" s="375">
        <f t="shared" si="3"/>
        <v>2161.4768599999998</v>
      </c>
      <c r="M25" s="376">
        <f t="shared" si="4"/>
        <v>49507.92099</v>
      </c>
      <c r="P25" s="157"/>
      <c r="X25" s="158"/>
    </row>
    <row r="26" spans="2:24" ht="15" customHeight="1">
      <c r="B26" s="155">
        <v>2028</v>
      </c>
      <c r="C26" s="156"/>
      <c r="D26" s="171"/>
      <c r="E26" s="377">
        <v>2254.97534</v>
      </c>
      <c r="F26" s="375">
        <v>90.51511</v>
      </c>
      <c r="G26" s="376">
        <f t="shared" si="0"/>
        <v>2345.49045</v>
      </c>
      <c r="H26" s="377">
        <v>29705.01295</v>
      </c>
      <c r="I26" s="375">
        <v>1517.0917</v>
      </c>
      <c r="J26" s="376">
        <f t="shared" si="1"/>
        <v>31222.10465</v>
      </c>
      <c r="K26" s="377">
        <f t="shared" si="2"/>
        <v>31959.98829</v>
      </c>
      <c r="L26" s="375">
        <f t="shared" si="3"/>
        <v>1607.60681</v>
      </c>
      <c r="M26" s="376">
        <f t="shared" si="4"/>
        <v>33567.5951</v>
      </c>
      <c r="P26" s="157"/>
      <c r="X26" s="158"/>
    </row>
    <row r="27" spans="2:24" ht="15" customHeight="1">
      <c r="B27" s="155">
        <v>2029</v>
      </c>
      <c r="C27" s="156"/>
      <c r="D27" s="171"/>
      <c r="E27" s="377">
        <v>1127.48749</v>
      </c>
      <c r="F27" s="375">
        <v>18.17593</v>
      </c>
      <c r="G27" s="376">
        <f t="shared" si="0"/>
        <v>1145.66342</v>
      </c>
      <c r="H27" s="377">
        <v>27836.5576</v>
      </c>
      <c r="I27" s="375">
        <v>1134.39419</v>
      </c>
      <c r="J27" s="376">
        <f t="shared" si="1"/>
        <v>28970.95179</v>
      </c>
      <c r="K27" s="377">
        <f t="shared" si="2"/>
        <v>28964.04509</v>
      </c>
      <c r="L27" s="375">
        <f t="shared" si="3"/>
        <v>1152.57012</v>
      </c>
      <c r="M27" s="376">
        <f t="shared" si="4"/>
        <v>30116.61521</v>
      </c>
      <c r="P27" s="157"/>
      <c r="X27" s="158"/>
    </row>
    <row r="28" spans="2:24" ht="15" customHeight="1">
      <c r="B28" s="155">
        <v>2030</v>
      </c>
      <c r="C28" s="156"/>
      <c r="D28" s="171"/>
      <c r="E28" s="377">
        <v>0</v>
      </c>
      <c r="F28" s="375">
        <v>0</v>
      </c>
      <c r="G28" s="376">
        <f t="shared" si="0"/>
        <v>0</v>
      </c>
      <c r="H28" s="377">
        <v>23486.93843</v>
      </c>
      <c r="I28" s="375">
        <v>800.9474399999999</v>
      </c>
      <c r="J28" s="376">
        <f t="shared" si="1"/>
        <v>24287.88587</v>
      </c>
      <c r="K28" s="377">
        <f t="shared" si="2"/>
        <v>23486.93843</v>
      </c>
      <c r="L28" s="375">
        <f t="shared" si="3"/>
        <v>800.9474399999999</v>
      </c>
      <c r="M28" s="376">
        <f t="shared" si="4"/>
        <v>24287.88587</v>
      </c>
      <c r="P28" s="157"/>
      <c r="X28" s="158"/>
    </row>
    <row r="29" spans="2:24" ht="15" customHeight="1">
      <c r="B29" s="155">
        <v>2031</v>
      </c>
      <c r="C29" s="156"/>
      <c r="D29" s="171"/>
      <c r="E29" s="377">
        <v>0</v>
      </c>
      <c r="F29" s="375">
        <v>0</v>
      </c>
      <c r="G29" s="376">
        <f t="shared" si="0"/>
        <v>0</v>
      </c>
      <c r="H29" s="377">
        <v>14915.258699999998</v>
      </c>
      <c r="I29" s="375">
        <v>626.60279</v>
      </c>
      <c r="J29" s="376">
        <f t="shared" si="1"/>
        <v>15541.86149</v>
      </c>
      <c r="K29" s="377">
        <f t="shared" si="2"/>
        <v>14915.258699999998</v>
      </c>
      <c r="L29" s="375">
        <f t="shared" si="3"/>
        <v>626.60279</v>
      </c>
      <c r="M29" s="376">
        <f t="shared" si="4"/>
        <v>15541.86149</v>
      </c>
      <c r="P29" s="157"/>
      <c r="X29" s="158"/>
    </row>
    <row r="30" spans="2:24" ht="15" customHeight="1">
      <c r="B30" s="155">
        <v>2032</v>
      </c>
      <c r="C30" s="156"/>
      <c r="D30" s="171"/>
      <c r="E30" s="377">
        <v>0</v>
      </c>
      <c r="F30" s="375">
        <v>0</v>
      </c>
      <c r="G30" s="376">
        <f t="shared" si="0"/>
        <v>0</v>
      </c>
      <c r="H30" s="377">
        <v>19875.53563</v>
      </c>
      <c r="I30" s="375">
        <v>2104.9514900000004</v>
      </c>
      <c r="J30" s="376">
        <f t="shared" si="1"/>
        <v>21980.487119999998</v>
      </c>
      <c r="K30" s="377">
        <f t="shared" si="2"/>
        <v>19875.53563</v>
      </c>
      <c r="L30" s="375">
        <f t="shared" si="3"/>
        <v>2104.9514900000004</v>
      </c>
      <c r="M30" s="376">
        <f t="shared" si="4"/>
        <v>21980.487119999998</v>
      </c>
      <c r="P30" s="157"/>
      <c r="X30" s="158"/>
    </row>
    <row r="31" spans="2:24" ht="15" customHeight="1">
      <c r="B31" s="155">
        <v>2033</v>
      </c>
      <c r="C31" s="156"/>
      <c r="D31" s="171"/>
      <c r="E31" s="377">
        <v>0</v>
      </c>
      <c r="F31" s="375">
        <v>0</v>
      </c>
      <c r="G31" s="376">
        <f t="shared" si="0"/>
        <v>0</v>
      </c>
      <c r="H31" s="377">
        <v>1977.9993200000001</v>
      </c>
      <c r="I31" s="375">
        <v>116.76058</v>
      </c>
      <c r="J31" s="376">
        <f t="shared" si="1"/>
        <v>2094.7599</v>
      </c>
      <c r="K31" s="377">
        <f t="shared" si="2"/>
        <v>1977.9993200000001</v>
      </c>
      <c r="L31" s="375">
        <f t="shared" si="3"/>
        <v>116.76058</v>
      </c>
      <c r="M31" s="376">
        <f t="shared" si="4"/>
        <v>2094.7599</v>
      </c>
      <c r="P31" s="157"/>
      <c r="X31" s="158"/>
    </row>
    <row r="32" spans="2:24" ht="15" customHeight="1">
      <c r="B32" s="155">
        <v>2034</v>
      </c>
      <c r="C32" s="156"/>
      <c r="D32" s="171"/>
      <c r="E32" s="377">
        <v>0</v>
      </c>
      <c r="F32" s="375">
        <v>0</v>
      </c>
      <c r="G32" s="376">
        <f t="shared" si="0"/>
        <v>0</v>
      </c>
      <c r="H32" s="377">
        <v>1023.6641500000001</v>
      </c>
      <c r="I32" s="375">
        <v>80.51272999999999</v>
      </c>
      <c r="J32" s="376">
        <f t="shared" si="1"/>
        <v>1104.17688</v>
      </c>
      <c r="K32" s="377">
        <f t="shared" si="2"/>
        <v>1023.6641500000001</v>
      </c>
      <c r="L32" s="375">
        <f t="shared" si="3"/>
        <v>80.51272999999999</v>
      </c>
      <c r="M32" s="376">
        <f t="shared" si="4"/>
        <v>1104.17688</v>
      </c>
      <c r="P32" s="157"/>
      <c r="X32" s="158"/>
    </row>
    <row r="33" spans="2:24" ht="15" customHeight="1">
      <c r="B33" s="155">
        <v>2035</v>
      </c>
      <c r="C33" s="156"/>
      <c r="D33" s="171"/>
      <c r="E33" s="377">
        <v>0</v>
      </c>
      <c r="F33" s="375">
        <v>0</v>
      </c>
      <c r="G33" s="376">
        <f t="shared" si="0"/>
        <v>0</v>
      </c>
      <c r="H33" s="377">
        <v>1137.6846699999999</v>
      </c>
      <c r="I33" s="375">
        <v>55.94646</v>
      </c>
      <c r="J33" s="376">
        <f t="shared" si="1"/>
        <v>1193.6311299999998</v>
      </c>
      <c r="K33" s="377">
        <f t="shared" si="2"/>
        <v>1137.6846699999999</v>
      </c>
      <c r="L33" s="375">
        <f t="shared" si="3"/>
        <v>55.94646</v>
      </c>
      <c r="M33" s="376">
        <f t="shared" si="4"/>
        <v>1193.6311299999998</v>
      </c>
      <c r="P33" s="157"/>
      <c r="X33" s="158"/>
    </row>
    <row r="34" spans="2:24" ht="15" customHeight="1">
      <c r="B34" s="155">
        <v>2036</v>
      </c>
      <c r="C34" s="156"/>
      <c r="D34" s="171"/>
      <c r="E34" s="377">
        <v>0</v>
      </c>
      <c r="F34" s="375">
        <v>0</v>
      </c>
      <c r="G34" s="376">
        <f t="shared" si="0"/>
        <v>0</v>
      </c>
      <c r="H34" s="377">
        <v>600.9737</v>
      </c>
      <c r="I34" s="375">
        <v>33.08542</v>
      </c>
      <c r="J34" s="376">
        <f t="shared" si="1"/>
        <v>634.05912</v>
      </c>
      <c r="K34" s="377">
        <f t="shared" si="2"/>
        <v>600.9737</v>
      </c>
      <c r="L34" s="375">
        <f t="shared" si="3"/>
        <v>33.08542</v>
      </c>
      <c r="M34" s="376">
        <f t="shared" si="4"/>
        <v>634.05912</v>
      </c>
      <c r="P34" s="157"/>
      <c r="X34" s="158"/>
    </row>
    <row r="35" spans="2:24" ht="15" customHeight="1">
      <c r="B35" s="155">
        <v>2037</v>
      </c>
      <c r="C35" s="156"/>
      <c r="D35" s="171"/>
      <c r="E35" s="377">
        <v>0</v>
      </c>
      <c r="F35" s="375">
        <v>0</v>
      </c>
      <c r="G35" s="376">
        <f t="shared" si="0"/>
        <v>0</v>
      </c>
      <c r="H35" s="377">
        <v>412.99634999999995</v>
      </c>
      <c r="I35" s="375">
        <v>23.88166</v>
      </c>
      <c r="J35" s="376">
        <f t="shared" si="1"/>
        <v>436.87800999999996</v>
      </c>
      <c r="K35" s="377">
        <f t="shared" si="2"/>
        <v>412.99634999999995</v>
      </c>
      <c r="L35" s="375">
        <f t="shared" si="3"/>
        <v>23.88166</v>
      </c>
      <c r="M35" s="376">
        <f t="shared" si="4"/>
        <v>436.87800999999996</v>
      </c>
      <c r="P35" s="157"/>
      <c r="X35" s="158"/>
    </row>
    <row r="36" spans="2:24" ht="15" customHeight="1">
      <c r="B36" s="155">
        <v>2038</v>
      </c>
      <c r="C36" s="156"/>
      <c r="D36" s="171"/>
      <c r="E36" s="377">
        <v>0</v>
      </c>
      <c r="F36" s="375">
        <v>0</v>
      </c>
      <c r="G36" s="376">
        <f t="shared" si="0"/>
        <v>0</v>
      </c>
      <c r="H36" s="377">
        <v>412.99634999999995</v>
      </c>
      <c r="I36" s="375">
        <v>17.51321</v>
      </c>
      <c r="J36" s="376">
        <f t="shared" si="1"/>
        <v>430.50955999999996</v>
      </c>
      <c r="K36" s="377">
        <f t="shared" si="2"/>
        <v>412.99634999999995</v>
      </c>
      <c r="L36" s="375">
        <f t="shared" si="3"/>
        <v>17.51321</v>
      </c>
      <c r="M36" s="376">
        <f t="shared" si="4"/>
        <v>430.50955999999996</v>
      </c>
      <c r="P36" s="157"/>
      <c r="X36" s="158"/>
    </row>
    <row r="37" spans="2:24" ht="15" customHeight="1">
      <c r="B37" s="155">
        <v>2039</v>
      </c>
      <c r="C37" s="156"/>
      <c r="D37" s="171"/>
      <c r="E37" s="377">
        <v>0</v>
      </c>
      <c r="F37" s="375">
        <v>0</v>
      </c>
      <c r="G37" s="376">
        <f t="shared" si="0"/>
        <v>0</v>
      </c>
      <c r="H37" s="377">
        <v>11050.14098</v>
      </c>
      <c r="I37" s="375">
        <v>11.144770000000001</v>
      </c>
      <c r="J37" s="376">
        <f t="shared" si="1"/>
        <v>11061.285750000001</v>
      </c>
      <c r="K37" s="377">
        <f t="shared" si="2"/>
        <v>11050.14098</v>
      </c>
      <c r="L37" s="375">
        <f t="shared" si="3"/>
        <v>11.144770000000001</v>
      </c>
      <c r="M37" s="376">
        <f t="shared" si="4"/>
        <v>11061.285750000001</v>
      </c>
      <c r="P37" s="157"/>
      <c r="X37" s="158"/>
    </row>
    <row r="38" spans="2:24" ht="15" customHeight="1">
      <c r="B38" s="155">
        <v>2040</v>
      </c>
      <c r="C38" s="156"/>
      <c r="D38" s="171"/>
      <c r="E38" s="377">
        <v>0</v>
      </c>
      <c r="F38" s="375">
        <v>0</v>
      </c>
      <c r="G38" s="376">
        <f>+F38+E38</f>
        <v>0</v>
      </c>
      <c r="H38" s="377">
        <v>347.35596999999996</v>
      </c>
      <c r="I38" s="375">
        <v>4.77634</v>
      </c>
      <c r="J38" s="376">
        <f>+H38+I38</f>
        <v>352.13230999999996</v>
      </c>
      <c r="K38" s="377">
        <f aca="true" t="shared" si="5" ref="K38:L42">+E38+H38</f>
        <v>347.35596999999996</v>
      </c>
      <c r="L38" s="375">
        <f t="shared" si="5"/>
        <v>4.77634</v>
      </c>
      <c r="M38" s="376">
        <f>+K38+L38</f>
        <v>352.13230999999996</v>
      </c>
      <c r="P38" s="157"/>
      <c r="X38" s="158"/>
    </row>
    <row r="39" spans="2:24" ht="15" customHeight="1">
      <c r="B39" s="155">
        <v>2041</v>
      </c>
      <c r="C39" s="156"/>
      <c r="D39" s="171"/>
      <c r="E39" s="377">
        <v>0</v>
      </c>
      <c r="F39" s="375">
        <v>0</v>
      </c>
      <c r="G39" s="376">
        <f>+F39+E39</f>
        <v>0</v>
      </c>
      <c r="H39" s="377">
        <v>28.933919999999997</v>
      </c>
      <c r="I39" s="375">
        <v>0</v>
      </c>
      <c r="J39" s="376">
        <f>+H39+I39</f>
        <v>28.933919999999997</v>
      </c>
      <c r="K39" s="377">
        <f t="shared" si="5"/>
        <v>28.933919999999997</v>
      </c>
      <c r="L39" s="375">
        <f t="shared" si="5"/>
        <v>0</v>
      </c>
      <c r="M39" s="376">
        <f>+K39+L39</f>
        <v>28.933919999999997</v>
      </c>
      <c r="P39" s="157"/>
      <c r="X39" s="158"/>
    </row>
    <row r="40" spans="2:24" ht="15" customHeight="1">
      <c r="B40" s="155">
        <v>2042</v>
      </c>
      <c r="C40" s="156"/>
      <c r="D40" s="171"/>
      <c r="E40" s="377">
        <v>0</v>
      </c>
      <c r="F40" s="375">
        <v>0</v>
      </c>
      <c r="G40" s="376">
        <f>+F40+E40</f>
        <v>0</v>
      </c>
      <c r="H40" s="377">
        <v>28.933919999999997</v>
      </c>
      <c r="I40" s="375">
        <v>0</v>
      </c>
      <c r="J40" s="376">
        <f>+H40+I40</f>
        <v>28.933919999999997</v>
      </c>
      <c r="K40" s="377">
        <f t="shared" si="5"/>
        <v>28.933919999999997</v>
      </c>
      <c r="L40" s="375">
        <f t="shared" si="5"/>
        <v>0</v>
      </c>
      <c r="M40" s="376">
        <f>+K40+L40</f>
        <v>28.933919999999997</v>
      </c>
      <c r="P40" s="157"/>
      <c r="X40" s="158"/>
    </row>
    <row r="41" spans="2:24" ht="15" customHeight="1">
      <c r="B41" s="155">
        <v>2043</v>
      </c>
      <c r="C41" s="156"/>
      <c r="D41" s="171"/>
      <c r="E41" s="377">
        <v>0</v>
      </c>
      <c r="F41" s="375">
        <v>0</v>
      </c>
      <c r="G41" s="376">
        <f>+F41+E41</f>
        <v>0</v>
      </c>
      <c r="H41" s="377">
        <v>28.933919999999997</v>
      </c>
      <c r="I41" s="375">
        <v>0</v>
      </c>
      <c r="J41" s="376">
        <f>+H41+I41</f>
        <v>28.933919999999997</v>
      </c>
      <c r="K41" s="377">
        <f t="shared" si="5"/>
        <v>28.933919999999997</v>
      </c>
      <c r="L41" s="375">
        <f t="shared" si="5"/>
        <v>0</v>
      </c>
      <c r="M41" s="376">
        <f>+K41+L41</f>
        <v>28.933919999999997</v>
      </c>
      <c r="P41" s="157"/>
      <c r="X41" s="158"/>
    </row>
    <row r="42" spans="2:24" ht="15" customHeight="1">
      <c r="B42" s="155">
        <v>2044</v>
      </c>
      <c r="C42" s="156"/>
      <c r="D42" s="171"/>
      <c r="E42" s="377">
        <v>0</v>
      </c>
      <c r="F42" s="375">
        <v>0</v>
      </c>
      <c r="G42" s="376">
        <f>+F42+E42</f>
        <v>0</v>
      </c>
      <c r="H42" s="377">
        <v>21.700029999999998</v>
      </c>
      <c r="I42" s="375">
        <v>0</v>
      </c>
      <c r="J42" s="376">
        <f>+H42+I42</f>
        <v>21.700029999999998</v>
      </c>
      <c r="K42" s="377">
        <f t="shared" si="5"/>
        <v>21.700029999999998</v>
      </c>
      <c r="L42" s="375">
        <f t="shared" si="5"/>
        <v>0</v>
      </c>
      <c r="M42" s="376">
        <f>+K42+L42</f>
        <v>21.700029999999998</v>
      </c>
      <c r="P42" s="157"/>
      <c r="X42" s="158"/>
    </row>
    <row r="43" spans="2:13" ht="9.75" customHeight="1">
      <c r="B43" s="159"/>
      <c r="C43" s="160"/>
      <c r="D43" s="173"/>
      <c r="E43" s="381"/>
      <c r="F43" s="382"/>
      <c r="G43" s="383"/>
      <c r="H43" s="381"/>
      <c r="I43" s="382"/>
      <c r="J43" s="383"/>
      <c r="K43" s="381"/>
      <c r="L43" s="382"/>
      <c r="M43" s="383"/>
    </row>
    <row r="44" spans="2:13" ht="15" customHeight="1">
      <c r="B44" s="564" t="s">
        <v>15</v>
      </c>
      <c r="C44" s="565"/>
      <c r="D44" s="271"/>
      <c r="E44" s="558">
        <f aca="true" t="shared" si="6" ref="E44:M44">SUM(E15:E42)</f>
        <v>35276.869020000006</v>
      </c>
      <c r="F44" s="560">
        <f t="shared" si="6"/>
        <v>5178.135770000001</v>
      </c>
      <c r="G44" s="562">
        <f t="shared" si="6"/>
        <v>40455.00479</v>
      </c>
      <c r="H44" s="558">
        <f t="shared" si="6"/>
        <v>1086502.5462499997</v>
      </c>
      <c r="I44" s="560">
        <f t="shared" si="6"/>
        <v>178263.31027000002</v>
      </c>
      <c r="J44" s="562">
        <f t="shared" si="6"/>
        <v>1264765.8565200001</v>
      </c>
      <c r="K44" s="558">
        <f t="shared" si="6"/>
        <v>1121779.4152699998</v>
      </c>
      <c r="L44" s="560">
        <f t="shared" si="6"/>
        <v>183441.44604</v>
      </c>
      <c r="M44" s="562">
        <f t="shared" si="6"/>
        <v>1305220.8613100003</v>
      </c>
    </row>
    <row r="45" spans="2:13" ht="15" customHeight="1">
      <c r="B45" s="566"/>
      <c r="C45" s="567"/>
      <c r="D45" s="272"/>
      <c r="E45" s="559"/>
      <c r="F45" s="561"/>
      <c r="G45" s="563"/>
      <c r="H45" s="559"/>
      <c r="I45" s="561"/>
      <c r="J45" s="563"/>
      <c r="K45" s="559"/>
      <c r="L45" s="561"/>
      <c r="M45" s="563"/>
    </row>
    <row r="46" ht="6.75" customHeight="1"/>
    <row r="47" spans="2:13" s="144" customFormat="1" ht="15" customHeight="1">
      <c r="B47" s="161" t="s">
        <v>129</v>
      </c>
      <c r="C47" s="162"/>
      <c r="D47" s="162"/>
      <c r="E47" s="146"/>
      <c r="G47" s="146"/>
      <c r="H47" s="163"/>
      <c r="I47" s="164"/>
      <c r="J47" s="163"/>
      <c r="K47" s="146"/>
      <c r="L47" s="146"/>
      <c r="M47" s="146"/>
    </row>
    <row r="48" spans="2:13" s="144" customFormat="1" ht="15" customHeight="1">
      <c r="B48" s="161" t="s">
        <v>281</v>
      </c>
      <c r="C48" s="162"/>
      <c r="D48" s="162"/>
      <c r="E48" s="146"/>
      <c r="G48" s="146"/>
      <c r="H48" s="163"/>
      <c r="I48" s="164"/>
      <c r="J48" s="163"/>
      <c r="K48" s="196"/>
      <c r="L48" s="195"/>
      <c r="M48" s="146"/>
    </row>
    <row r="49" spans="2:13" s="144" customFormat="1" ht="15" customHeight="1">
      <c r="B49" s="161" t="s">
        <v>282</v>
      </c>
      <c r="C49" s="162"/>
      <c r="D49" s="162"/>
      <c r="E49" s="146"/>
      <c r="G49" s="146"/>
      <c r="H49" s="174"/>
      <c r="I49" s="164"/>
      <c r="J49" s="163"/>
      <c r="K49" s="146"/>
      <c r="L49" s="146"/>
      <c r="M49" s="146"/>
    </row>
    <row r="50" spans="2:13" ht="15.75" customHeight="1">
      <c r="B50" s="442"/>
      <c r="C50" s="442"/>
      <c r="D50" s="442"/>
      <c r="E50" s="443"/>
      <c r="F50" s="443"/>
      <c r="G50" s="443"/>
      <c r="H50" s="443"/>
      <c r="I50" s="443"/>
      <c r="J50" s="443"/>
      <c r="K50" s="443"/>
      <c r="L50" s="443"/>
      <c r="M50" s="443"/>
    </row>
    <row r="51" spans="2:24" ht="15.75" customHeight="1">
      <c r="B51" s="442"/>
      <c r="C51" s="442"/>
      <c r="D51" s="442"/>
      <c r="E51" s="444"/>
      <c r="F51" s="445"/>
      <c r="G51" s="446"/>
      <c r="H51" s="444"/>
      <c r="I51" s="446"/>
      <c r="J51" s="446"/>
      <c r="K51" s="446"/>
      <c r="L51" s="446"/>
      <c r="M51" s="446"/>
      <c r="X51" s="166"/>
    </row>
    <row r="52" spans="2:24" ht="15.75" customHeight="1">
      <c r="B52" s="442"/>
      <c r="C52" s="442"/>
      <c r="D52" s="442"/>
      <c r="E52" s="447"/>
      <c r="F52" s="448"/>
      <c r="G52" s="449"/>
      <c r="H52" s="450"/>
      <c r="I52" s="450"/>
      <c r="J52" s="450"/>
      <c r="K52" s="447"/>
      <c r="L52" s="447"/>
      <c r="M52" s="451"/>
      <c r="Q52" s="218"/>
      <c r="X52" s="166"/>
    </row>
    <row r="53" spans="2:17" ht="15.75" customHeight="1">
      <c r="B53" s="442"/>
      <c r="C53" s="442"/>
      <c r="D53" s="442"/>
      <c r="E53" s="447"/>
      <c r="F53" s="448"/>
      <c r="G53" s="447"/>
      <c r="H53" s="450"/>
      <c r="I53" s="450"/>
      <c r="J53" s="450"/>
      <c r="K53" s="447"/>
      <c r="L53" s="449"/>
      <c r="M53" s="451"/>
      <c r="O53" s="223"/>
      <c r="Q53" s="218"/>
    </row>
    <row r="54" spans="2:17" ht="15.75" customHeight="1">
      <c r="B54" s="442"/>
      <c r="C54" s="442"/>
      <c r="D54" s="442"/>
      <c r="E54" s="447"/>
      <c r="F54" s="448"/>
      <c r="G54" s="447"/>
      <c r="H54" s="447"/>
      <c r="I54" s="452"/>
      <c r="J54" s="447"/>
      <c r="K54" s="447"/>
      <c r="L54" s="447"/>
      <c r="M54" s="453"/>
      <c r="O54" s="224"/>
      <c r="P54" s="224"/>
      <c r="Q54" s="218"/>
    </row>
    <row r="55" spans="2:17" ht="18.75">
      <c r="B55" s="135" t="s">
        <v>121</v>
      </c>
      <c r="C55" s="136"/>
      <c r="D55" s="136"/>
      <c r="M55" s="320"/>
      <c r="Q55" s="218"/>
    </row>
    <row r="56" spans="2:17" ht="19.5">
      <c r="B56" s="139" t="s">
        <v>69</v>
      </c>
      <c r="C56" s="140"/>
      <c r="D56" s="140"/>
      <c r="L56" s="75"/>
      <c r="M56" s="295"/>
      <c r="N56" s="327">
        <f>+Portada!I34</f>
        <v>3.267</v>
      </c>
      <c r="Q56" s="218"/>
    </row>
    <row r="57" spans="2:17" ht="18">
      <c r="B57" s="140" t="s">
        <v>84</v>
      </c>
      <c r="C57" s="138"/>
      <c r="D57" s="138"/>
      <c r="M57" s="273"/>
      <c r="Q57" s="218"/>
    </row>
    <row r="58" spans="2:17" ht="16.5">
      <c r="B58" s="142" t="s">
        <v>143</v>
      </c>
      <c r="C58" s="138"/>
      <c r="D58" s="138"/>
      <c r="L58" s="165"/>
      <c r="O58" s="225"/>
      <c r="Q58" s="218"/>
    </row>
    <row r="59" spans="2:4" ht="15.75">
      <c r="B59" s="138" t="str">
        <f>+B9</f>
        <v>Período: De octubre 2017 al 2044</v>
      </c>
      <c r="C59" s="138"/>
      <c r="D59" s="138"/>
    </row>
    <row r="60" spans="2:13" ht="15.75">
      <c r="B60" s="145" t="s">
        <v>154</v>
      </c>
      <c r="C60" s="145"/>
      <c r="D60" s="145"/>
      <c r="E60" s="146"/>
      <c r="F60" s="144"/>
      <c r="G60" s="146"/>
      <c r="H60" s="146"/>
      <c r="I60" s="147"/>
      <c r="J60" s="146"/>
      <c r="K60" s="146"/>
      <c r="L60" s="146"/>
      <c r="M60" s="146"/>
    </row>
    <row r="61" ht="9.75" customHeight="1"/>
    <row r="62" spans="2:13" ht="19.5" customHeight="1">
      <c r="B62" s="571" t="s">
        <v>102</v>
      </c>
      <c r="C62" s="572"/>
      <c r="D62" s="169"/>
      <c r="E62" s="568" t="s">
        <v>100</v>
      </c>
      <c r="F62" s="569"/>
      <c r="G62" s="570"/>
      <c r="H62" s="568" t="s">
        <v>101</v>
      </c>
      <c r="I62" s="569"/>
      <c r="J62" s="570"/>
      <c r="K62" s="568" t="s">
        <v>32</v>
      </c>
      <c r="L62" s="569"/>
      <c r="M62" s="570"/>
    </row>
    <row r="63" spans="2:13" ht="19.5" customHeight="1">
      <c r="B63" s="573"/>
      <c r="C63" s="574"/>
      <c r="D63" s="170"/>
      <c r="E63" s="151" t="s">
        <v>82</v>
      </c>
      <c r="F63" s="149" t="s">
        <v>83</v>
      </c>
      <c r="G63" s="150" t="s">
        <v>32</v>
      </c>
      <c r="H63" s="151" t="s">
        <v>82</v>
      </c>
      <c r="I63" s="149" t="s">
        <v>83</v>
      </c>
      <c r="J63" s="150" t="s">
        <v>32</v>
      </c>
      <c r="K63" s="151" t="s">
        <v>82</v>
      </c>
      <c r="L63" s="149" t="s">
        <v>83</v>
      </c>
      <c r="M63" s="150" t="s">
        <v>32</v>
      </c>
    </row>
    <row r="64" spans="2:13" ht="9.75" customHeight="1">
      <c r="B64" s="152"/>
      <c r="C64" s="153"/>
      <c r="D64" s="154"/>
      <c r="E64" s="378"/>
      <c r="F64" s="379"/>
      <c r="G64" s="380"/>
      <c r="H64" s="378"/>
      <c r="I64" s="379"/>
      <c r="J64" s="380"/>
      <c r="K64" s="378"/>
      <c r="L64" s="379"/>
      <c r="M64" s="380"/>
    </row>
    <row r="65" spans="2:16" ht="15.75">
      <c r="B65" s="155">
        <v>2017</v>
      </c>
      <c r="C65" s="156"/>
      <c r="D65" s="172" t="s">
        <v>138</v>
      </c>
      <c r="E65" s="377">
        <f aca="true" t="shared" si="7" ref="E65:F92">ROUND(+E15*$N$56,5)</f>
        <v>4370.46695</v>
      </c>
      <c r="F65" s="375">
        <f t="shared" si="7"/>
        <v>301.15141</v>
      </c>
      <c r="G65" s="376">
        <f aca="true" t="shared" si="8" ref="G65:G87">+F65+E65</f>
        <v>4671.61836</v>
      </c>
      <c r="H65" s="377">
        <f aca="true" t="shared" si="9" ref="H65:I92">ROUND(+H15*$N$56,5)</f>
        <v>104909.90707</v>
      </c>
      <c r="I65" s="375">
        <f t="shared" si="9"/>
        <v>16297.62826</v>
      </c>
      <c r="J65" s="376">
        <f aca="true" t="shared" si="10" ref="J65:J87">+H65+I65</f>
        <v>121207.53533</v>
      </c>
      <c r="K65" s="377">
        <f aca="true" t="shared" si="11" ref="K65:K79">+E65+H65</f>
        <v>109280.37402</v>
      </c>
      <c r="L65" s="375">
        <f aca="true" t="shared" si="12" ref="L65:L79">+F65+I65</f>
        <v>16598.77967</v>
      </c>
      <c r="M65" s="376">
        <f>+K65+L65</f>
        <v>125879.15369</v>
      </c>
      <c r="P65" s="158"/>
    </row>
    <row r="66" spans="2:16" ht="15.75">
      <c r="B66" s="155">
        <v>2018</v>
      </c>
      <c r="C66" s="156"/>
      <c r="D66" s="171"/>
      <c r="E66" s="377">
        <f t="shared" si="7"/>
        <v>15075.75194</v>
      </c>
      <c r="F66" s="375">
        <f t="shared" si="7"/>
        <v>2302.34549</v>
      </c>
      <c r="G66" s="376">
        <f t="shared" si="8"/>
        <v>17378.09743</v>
      </c>
      <c r="H66" s="377">
        <f t="shared" si="9"/>
        <v>412373.49708</v>
      </c>
      <c r="I66" s="375">
        <f t="shared" si="9"/>
        <v>92662.98418</v>
      </c>
      <c r="J66" s="376">
        <f t="shared" si="10"/>
        <v>505036.48126000003</v>
      </c>
      <c r="K66" s="377">
        <f t="shared" si="11"/>
        <v>427449.24902</v>
      </c>
      <c r="L66" s="375">
        <f t="shared" si="12"/>
        <v>94965.32967</v>
      </c>
      <c r="M66" s="376">
        <f>+K66+L66</f>
        <v>522414.57869</v>
      </c>
      <c r="P66" s="158"/>
    </row>
    <row r="67" spans="2:16" ht="15.75">
      <c r="B67" s="155">
        <v>2019</v>
      </c>
      <c r="C67" s="156"/>
      <c r="D67" s="171"/>
      <c r="E67" s="377">
        <f t="shared" si="7"/>
        <v>13749.71989</v>
      </c>
      <c r="F67" s="375">
        <f t="shared" si="7"/>
        <v>2533.91107</v>
      </c>
      <c r="G67" s="376">
        <f t="shared" si="8"/>
        <v>16283.63096</v>
      </c>
      <c r="H67" s="377">
        <f t="shared" si="9"/>
        <v>311165.11065</v>
      </c>
      <c r="I67" s="375">
        <f t="shared" si="9"/>
        <v>82209.94253</v>
      </c>
      <c r="J67" s="376">
        <f t="shared" si="10"/>
        <v>393375.05318</v>
      </c>
      <c r="K67" s="377">
        <f t="shared" si="11"/>
        <v>324914.83054</v>
      </c>
      <c r="L67" s="375">
        <f t="shared" si="12"/>
        <v>84743.8536</v>
      </c>
      <c r="M67" s="376">
        <f aca="true" t="shared" si="13" ref="M67:M87">+K67+L67</f>
        <v>409658.68414</v>
      </c>
      <c r="P67" s="158"/>
    </row>
    <row r="68" spans="2:16" ht="15.75">
      <c r="B68" s="155">
        <v>2020</v>
      </c>
      <c r="C68" s="156"/>
      <c r="D68" s="171"/>
      <c r="E68" s="377">
        <f t="shared" si="7"/>
        <v>12393.36329</v>
      </c>
      <c r="F68" s="375">
        <f t="shared" si="7"/>
        <v>2469.7993</v>
      </c>
      <c r="G68" s="376">
        <f t="shared" si="8"/>
        <v>14863.16259</v>
      </c>
      <c r="H68" s="377">
        <f t="shared" si="9"/>
        <v>282460.84654</v>
      </c>
      <c r="I68" s="375">
        <f t="shared" si="9"/>
        <v>75176.9503</v>
      </c>
      <c r="J68" s="376">
        <f t="shared" si="10"/>
        <v>357637.79683999997</v>
      </c>
      <c r="K68" s="377">
        <f t="shared" si="11"/>
        <v>294854.20983</v>
      </c>
      <c r="L68" s="375">
        <f t="shared" si="12"/>
        <v>77646.7496</v>
      </c>
      <c r="M68" s="376">
        <f t="shared" si="13"/>
        <v>372500.95943</v>
      </c>
      <c r="P68" s="158"/>
    </row>
    <row r="69" spans="2:16" ht="15.75">
      <c r="B69" s="155">
        <v>2021</v>
      </c>
      <c r="C69" s="156"/>
      <c r="D69" s="171"/>
      <c r="E69" s="377">
        <f t="shared" si="7"/>
        <v>11052.62962</v>
      </c>
      <c r="F69" s="375">
        <f t="shared" si="7"/>
        <v>2125.21646</v>
      </c>
      <c r="G69" s="376">
        <f t="shared" si="8"/>
        <v>13177.84608</v>
      </c>
      <c r="H69" s="377">
        <f t="shared" si="9"/>
        <v>309014.11621</v>
      </c>
      <c r="I69" s="375">
        <f t="shared" si="9"/>
        <v>66792.41339</v>
      </c>
      <c r="J69" s="376">
        <f t="shared" si="10"/>
        <v>375806.5296</v>
      </c>
      <c r="K69" s="377">
        <f t="shared" si="11"/>
        <v>320066.74583</v>
      </c>
      <c r="L69" s="375">
        <f t="shared" si="12"/>
        <v>68917.62985</v>
      </c>
      <c r="M69" s="376">
        <f t="shared" si="13"/>
        <v>388984.37568000006</v>
      </c>
      <c r="P69" s="158"/>
    </row>
    <row r="70" spans="2:16" ht="15.75">
      <c r="B70" s="155">
        <v>2022</v>
      </c>
      <c r="C70" s="156"/>
      <c r="D70" s="171"/>
      <c r="E70" s="377">
        <f t="shared" si="7"/>
        <v>9723.41927</v>
      </c>
      <c r="F70" s="375">
        <f t="shared" si="7"/>
        <v>1791.25167</v>
      </c>
      <c r="G70" s="376">
        <f t="shared" si="8"/>
        <v>11514.67094</v>
      </c>
      <c r="H70" s="377">
        <f t="shared" si="9"/>
        <v>273756.4377</v>
      </c>
      <c r="I70" s="375">
        <f t="shared" si="9"/>
        <v>58183.5464</v>
      </c>
      <c r="J70" s="376">
        <f t="shared" si="10"/>
        <v>331939.9841</v>
      </c>
      <c r="K70" s="377">
        <f t="shared" si="11"/>
        <v>283479.85697</v>
      </c>
      <c r="L70" s="375">
        <f t="shared" si="12"/>
        <v>59974.79807</v>
      </c>
      <c r="M70" s="376">
        <f t="shared" si="13"/>
        <v>343454.65504000004</v>
      </c>
      <c r="P70" s="158"/>
    </row>
    <row r="71" spans="2:16" ht="15.75">
      <c r="B71" s="155">
        <v>2023</v>
      </c>
      <c r="C71" s="156"/>
      <c r="D71" s="171"/>
      <c r="E71" s="377">
        <f t="shared" si="7"/>
        <v>8365.65632</v>
      </c>
      <c r="F71" s="375">
        <f t="shared" si="7"/>
        <v>1495.6128</v>
      </c>
      <c r="G71" s="376">
        <f t="shared" si="8"/>
        <v>9861.26912</v>
      </c>
      <c r="H71" s="377">
        <f t="shared" si="9"/>
        <v>301242.30078</v>
      </c>
      <c r="I71" s="375">
        <f t="shared" si="9"/>
        <v>50728.58099</v>
      </c>
      <c r="J71" s="376">
        <f t="shared" si="10"/>
        <v>351970.88177</v>
      </c>
      <c r="K71" s="377">
        <f t="shared" si="11"/>
        <v>309607.9571</v>
      </c>
      <c r="L71" s="375">
        <f t="shared" si="12"/>
        <v>52224.193790000005</v>
      </c>
      <c r="M71" s="376">
        <f t="shared" si="13"/>
        <v>361832.15089</v>
      </c>
      <c r="P71" s="158"/>
    </row>
    <row r="72" spans="2:16" ht="15.75">
      <c r="B72" s="155">
        <v>2024</v>
      </c>
      <c r="C72" s="156"/>
      <c r="D72" s="171"/>
      <c r="E72" s="377">
        <f t="shared" si="7"/>
        <v>7367.00444</v>
      </c>
      <c r="F72" s="375">
        <f t="shared" si="7"/>
        <v>1240.77984</v>
      </c>
      <c r="G72" s="376">
        <f t="shared" si="8"/>
        <v>8607.78428</v>
      </c>
      <c r="H72" s="377">
        <f t="shared" si="9"/>
        <v>306359.04616</v>
      </c>
      <c r="I72" s="375">
        <f t="shared" si="9"/>
        <v>42731.23798</v>
      </c>
      <c r="J72" s="376">
        <f t="shared" si="10"/>
        <v>349090.28414</v>
      </c>
      <c r="K72" s="377">
        <f t="shared" si="11"/>
        <v>313726.0506</v>
      </c>
      <c r="L72" s="375">
        <f t="shared" si="12"/>
        <v>43972.01782</v>
      </c>
      <c r="M72" s="376">
        <f t="shared" si="13"/>
        <v>357698.06842</v>
      </c>
      <c r="P72" s="158"/>
    </row>
    <row r="73" spans="2:16" ht="15.75">
      <c r="B73" s="155">
        <v>2025</v>
      </c>
      <c r="C73" s="156"/>
      <c r="D73" s="171"/>
      <c r="E73" s="377">
        <f t="shared" si="7"/>
        <v>7367.00444</v>
      </c>
      <c r="F73" s="375">
        <f t="shared" si="7"/>
        <v>1002.62433</v>
      </c>
      <c r="G73" s="376">
        <f t="shared" si="8"/>
        <v>8369.62877</v>
      </c>
      <c r="H73" s="377">
        <f t="shared" si="9"/>
        <v>230604.95032</v>
      </c>
      <c r="I73" s="375">
        <f t="shared" si="9"/>
        <v>35954.09386</v>
      </c>
      <c r="J73" s="376">
        <f t="shared" si="10"/>
        <v>266559.04418</v>
      </c>
      <c r="K73" s="377">
        <f t="shared" si="11"/>
        <v>237971.95476</v>
      </c>
      <c r="L73" s="375">
        <f t="shared" si="12"/>
        <v>36956.71819</v>
      </c>
      <c r="M73" s="376">
        <f t="shared" si="13"/>
        <v>274928.67295</v>
      </c>
      <c r="P73" s="158"/>
    </row>
    <row r="74" spans="2:16" ht="15.75">
      <c r="B74" s="155">
        <v>2026</v>
      </c>
      <c r="C74" s="156"/>
      <c r="D74" s="171"/>
      <c r="E74" s="377">
        <f t="shared" si="7"/>
        <v>7367.00444</v>
      </c>
      <c r="F74" s="375">
        <f t="shared" si="7"/>
        <v>767.61118</v>
      </c>
      <c r="G74" s="376">
        <f t="shared" si="8"/>
        <v>8134.61562</v>
      </c>
      <c r="H74" s="377">
        <f t="shared" si="9"/>
        <v>436246.86615</v>
      </c>
      <c r="I74" s="375">
        <f t="shared" si="9"/>
        <v>33793.18633</v>
      </c>
      <c r="J74" s="376">
        <f t="shared" si="10"/>
        <v>470040.05248</v>
      </c>
      <c r="K74" s="377">
        <f t="shared" si="11"/>
        <v>443613.87059</v>
      </c>
      <c r="L74" s="375">
        <f t="shared" si="12"/>
        <v>34560.79751</v>
      </c>
      <c r="M74" s="376">
        <f t="shared" si="13"/>
        <v>478174.6681</v>
      </c>
      <c r="P74" s="158"/>
    </row>
    <row r="75" spans="2:16" ht="15.75">
      <c r="B75" s="155">
        <v>2027</v>
      </c>
      <c r="C75" s="156"/>
      <c r="D75" s="171"/>
      <c r="E75" s="377">
        <f t="shared" si="7"/>
        <v>7367.00444</v>
      </c>
      <c r="F75" s="375">
        <f t="shared" si="7"/>
        <v>531.57236</v>
      </c>
      <c r="G75" s="376">
        <f t="shared" si="8"/>
        <v>7898.5768</v>
      </c>
      <c r="H75" s="377">
        <f t="shared" si="9"/>
        <v>147313.82854</v>
      </c>
      <c r="I75" s="375">
        <f t="shared" si="9"/>
        <v>6529.97254</v>
      </c>
      <c r="J75" s="376">
        <f t="shared" si="10"/>
        <v>153843.80107999998</v>
      </c>
      <c r="K75" s="377">
        <f t="shared" si="11"/>
        <v>154680.83297999998</v>
      </c>
      <c r="L75" s="375">
        <f t="shared" si="12"/>
        <v>7061.5449</v>
      </c>
      <c r="M75" s="376">
        <f t="shared" si="13"/>
        <v>161742.37788</v>
      </c>
      <c r="P75" s="158"/>
    </row>
    <row r="76" spans="2:16" ht="15.75">
      <c r="B76" s="155">
        <v>2028</v>
      </c>
      <c r="C76" s="156"/>
      <c r="D76" s="171"/>
      <c r="E76" s="377">
        <f t="shared" si="7"/>
        <v>7367.00444</v>
      </c>
      <c r="F76" s="375">
        <f t="shared" si="7"/>
        <v>295.71286</v>
      </c>
      <c r="G76" s="376">
        <f t="shared" si="8"/>
        <v>7662.717299999999</v>
      </c>
      <c r="H76" s="377">
        <f t="shared" si="9"/>
        <v>97046.27731</v>
      </c>
      <c r="I76" s="375">
        <f t="shared" si="9"/>
        <v>4956.33858</v>
      </c>
      <c r="J76" s="376">
        <f t="shared" si="10"/>
        <v>102002.61589</v>
      </c>
      <c r="K76" s="377">
        <f t="shared" si="11"/>
        <v>104413.28175000001</v>
      </c>
      <c r="L76" s="375">
        <f t="shared" si="12"/>
        <v>5252.051439999999</v>
      </c>
      <c r="M76" s="376">
        <f t="shared" si="13"/>
        <v>109665.33319</v>
      </c>
      <c r="P76" s="158"/>
    </row>
    <row r="77" spans="2:16" ht="15.75">
      <c r="B77" s="155">
        <v>2029</v>
      </c>
      <c r="C77" s="156"/>
      <c r="D77" s="171"/>
      <c r="E77" s="377">
        <f t="shared" si="7"/>
        <v>3683.50163</v>
      </c>
      <c r="F77" s="375">
        <f t="shared" si="7"/>
        <v>59.38076</v>
      </c>
      <c r="G77" s="376">
        <f>+F77+E77</f>
        <v>3742.88239</v>
      </c>
      <c r="H77" s="377">
        <f t="shared" si="9"/>
        <v>90942.03368</v>
      </c>
      <c r="I77" s="375">
        <f t="shared" si="9"/>
        <v>3706.06582</v>
      </c>
      <c r="J77" s="376">
        <f t="shared" si="10"/>
        <v>94648.0995</v>
      </c>
      <c r="K77" s="377">
        <f t="shared" si="11"/>
        <v>94625.53530999999</v>
      </c>
      <c r="L77" s="375">
        <f t="shared" si="12"/>
        <v>3765.44658</v>
      </c>
      <c r="M77" s="376">
        <f t="shared" si="13"/>
        <v>98390.98189</v>
      </c>
      <c r="P77" s="158"/>
    </row>
    <row r="78" spans="2:16" ht="15.75">
      <c r="B78" s="155">
        <v>2030</v>
      </c>
      <c r="C78" s="156"/>
      <c r="D78" s="171"/>
      <c r="E78" s="377">
        <f t="shared" si="7"/>
        <v>0</v>
      </c>
      <c r="F78" s="375">
        <f t="shared" si="7"/>
        <v>0</v>
      </c>
      <c r="G78" s="376">
        <f t="shared" si="8"/>
        <v>0</v>
      </c>
      <c r="H78" s="377">
        <f t="shared" si="9"/>
        <v>76731.82785</v>
      </c>
      <c r="I78" s="375">
        <f t="shared" si="9"/>
        <v>2616.69529</v>
      </c>
      <c r="J78" s="376">
        <f t="shared" si="10"/>
        <v>79348.52314</v>
      </c>
      <c r="K78" s="377">
        <f t="shared" si="11"/>
        <v>76731.82785</v>
      </c>
      <c r="L78" s="375">
        <f t="shared" si="12"/>
        <v>2616.69529</v>
      </c>
      <c r="M78" s="376">
        <f t="shared" si="13"/>
        <v>79348.52314</v>
      </c>
      <c r="P78" s="158"/>
    </row>
    <row r="79" spans="2:16" ht="15.75">
      <c r="B79" s="155">
        <v>2031</v>
      </c>
      <c r="C79" s="156"/>
      <c r="D79" s="171"/>
      <c r="E79" s="377">
        <f t="shared" si="7"/>
        <v>0</v>
      </c>
      <c r="F79" s="375">
        <f t="shared" si="7"/>
        <v>0</v>
      </c>
      <c r="G79" s="376">
        <f t="shared" si="8"/>
        <v>0</v>
      </c>
      <c r="H79" s="377">
        <f t="shared" si="9"/>
        <v>48728.15017</v>
      </c>
      <c r="I79" s="375">
        <f t="shared" si="9"/>
        <v>2047.11131</v>
      </c>
      <c r="J79" s="376">
        <f t="shared" si="10"/>
        <v>50775.26148</v>
      </c>
      <c r="K79" s="377">
        <f t="shared" si="11"/>
        <v>48728.15017</v>
      </c>
      <c r="L79" s="375">
        <f t="shared" si="12"/>
        <v>2047.11131</v>
      </c>
      <c r="M79" s="376">
        <f t="shared" si="13"/>
        <v>50775.26148</v>
      </c>
      <c r="P79" s="158"/>
    </row>
    <row r="80" spans="2:16" ht="15.75">
      <c r="B80" s="155">
        <v>2032</v>
      </c>
      <c r="C80" s="156"/>
      <c r="D80" s="171"/>
      <c r="E80" s="377">
        <f t="shared" si="7"/>
        <v>0</v>
      </c>
      <c r="F80" s="375">
        <f t="shared" si="7"/>
        <v>0</v>
      </c>
      <c r="G80" s="376">
        <f t="shared" si="8"/>
        <v>0</v>
      </c>
      <c r="H80" s="377">
        <f t="shared" si="9"/>
        <v>64933.3749</v>
      </c>
      <c r="I80" s="375">
        <f t="shared" si="9"/>
        <v>6876.87652</v>
      </c>
      <c r="J80" s="376">
        <f t="shared" si="10"/>
        <v>71810.25142</v>
      </c>
      <c r="K80" s="377">
        <f aca="true" t="shared" si="14" ref="K80:K87">+E80+H80</f>
        <v>64933.3749</v>
      </c>
      <c r="L80" s="375">
        <f aca="true" t="shared" si="15" ref="L80:L87">+F80+I80</f>
        <v>6876.87652</v>
      </c>
      <c r="M80" s="376">
        <f t="shared" si="13"/>
        <v>71810.25142</v>
      </c>
      <c r="P80" s="158"/>
    </row>
    <row r="81" spans="2:16" ht="15.75">
      <c r="B81" s="155">
        <v>2033</v>
      </c>
      <c r="C81" s="156"/>
      <c r="D81" s="171"/>
      <c r="E81" s="377">
        <f t="shared" si="7"/>
        <v>0</v>
      </c>
      <c r="F81" s="375">
        <f t="shared" si="7"/>
        <v>0</v>
      </c>
      <c r="G81" s="376">
        <f t="shared" si="8"/>
        <v>0</v>
      </c>
      <c r="H81" s="377">
        <f t="shared" si="9"/>
        <v>6462.12378</v>
      </c>
      <c r="I81" s="375">
        <f t="shared" si="9"/>
        <v>381.45681</v>
      </c>
      <c r="J81" s="376">
        <f t="shared" si="10"/>
        <v>6843.58059</v>
      </c>
      <c r="K81" s="377">
        <f t="shared" si="14"/>
        <v>6462.12378</v>
      </c>
      <c r="L81" s="375">
        <f t="shared" si="15"/>
        <v>381.45681</v>
      </c>
      <c r="M81" s="376">
        <f t="shared" si="13"/>
        <v>6843.58059</v>
      </c>
      <c r="P81" s="158"/>
    </row>
    <row r="82" spans="2:16" ht="15.75">
      <c r="B82" s="155">
        <v>2034</v>
      </c>
      <c r="C82" s="156"/>
      <c r="D82" s="171"/>
      <c r="E82" s="377">
        <f t="shared" si="7"/>
        <v>0</v>
      </c>
      <c r="F82" s="375">
        <f t="shared" si="7"/>
        <v>0</v>
      </c>
      <c r="G82" s="376">
        <f t="shared" si="8"/>
        <v>0</v>
      </c>
      <c r="H82" s="377">
        <f t="shared" si="9"/>
        <v>3344.31078</v>
      </c>
      <c r="I82" s="375">
        <f t="shared" si="9"/>
        <v>263.03509</v>
      </c>
      <c r="J82" s="376">
        <f t="shared" si="10"/>
        <v>3607.3458699999996</v>
      </c>
      <c r="K82" s="377">
        <f t="shared" si="14"/>
        <v>3344.31078</v>
      </c>
      <c r="L82" s="375">
        <f t="shared" si="15"/>
        <v>263.03509</v>
      </c>
      <c r="M82" s="376">
        <f t="shared" si="13"/>
        <v>3607.3458699999996</v>
      </c>
      <c r="P82" s="158"/>
    </row>
    <row r="83" spans="2:16" ht="15.75">
      <c r="B83" s="155">
        <v>2035</v>
      </c>
      <c r="C83" s="156"/>
      <c r="D83" s="171"/>
      <c r="E83" s="377">
        <f t="shared" si="7"/>
        <v>0</v>
      </c>
      <c r="F83" s="375">
        <f t="shared" si="7"/>
        <v>0</v>
      </c>
      <c r="G83" s="376">
        <f t="shared" si="8"/>
        <v>0</v>
      </c>
      <c r="H83" s="377">
        <f t="shared" si="9"/>
        <v>3716.81582</v>
      </c>
      <c r="I83" s="375">
        <f t="shared" si="9"/>
        <v>182.77708</v>
      </c>
      <c r="J83" s="376">
        <f t="shared" si="10"/>
        <v>3899.5928999999996</v>
      </c>
      <c r="K83" s="377">
        <f t="shared" si="14"/>
        <v>3716.81582</v>
      </c>
      <c r="L83" s="375">
        <f t="shared" si="15"/>
        <v>182.77708</v>
      </c>
      <c r="M83" s="376">
        <f t="shared" si="13"/>
        <v>3899.5928999999996</v>
      </c>
      <c r="P83" s="158"/>
    </row>
    <row r="84" spans="2:16" ht="15.75">
      <c r="B84" s="155">
        <v>2036</v>
      </c>
      <c r="C84" s="156"/>
      <c r="D84" s="171"/>
      <c r="E84" s="377">
        <f t="shared" si="7"/>
        <v>0</v>
      </c>
      <c r="F84" s="375">
        <f t="shared" si="7"/>
        <v>0</v>
      </c>
      <c r="G84" s="376">
        <f t="shared" si="8"/>
        <v>0</v>
      </c>
      <c r="H84" s="377">
        <f t="shared" si="9"/>
        <v>1963.38108</v>
      </c>
      <c r="I84" s="375">
        <f t="shared" si="9"/>
        <v>108.09007</v>
      </c>
      <c r="J84" s="376">
        <f t="shared" si="10"/>
        <v>2071.4711500000003</v>
      </c>
      <c r="K84" s="377">
        <f t="shared" si="14"/>
        <v>1963.38108</v>
      </c>
      <c r="L84" s="375">
        <f t="shared" si="15"/>
        <v>108.09007</v>
      </c>
      <c r="M84" s="376">
        <f t="shared" si="13"/>
        <v>2071.4711500000003</v>
      </c>
      <c r="P84" s="158"/>
    </row>
    <row r="85" spans="2:16" ht="15.75">
      <c r="B85" s="155">
        <v>2037</v>
      </c>
      <c r="C85" s="156"/>
      <c r="D85" s="171"/>
      <c r="E85" s="377">
        <f t="shared" si="7"/>
        <v>0</v>
      </c>
      <c r="F85" s="375">
        <f t="shared" si="7"/>
        <v>0</v>
      </c>
      <c r="G85" s="376">
        <f t="shared" si="8"/>
        <v>0</v>
      </c>
      <c r="H85" s="377">
        <f t="shared" si="9"/>
        <v>1349.25908</v>
      </c>
      <c r="I85" s="375">
        <f t="shared" si="9"/>
        <v>78.02138</v>
      </c>
      <c r="J85" s="376">
        <f t="shared" si="10"/>
        <v>1427.28046</v>
      </c>
      <c r="K85" s="377">
        <f t="shared" si="14"/>
        <v>1349.25908</v>
      </c>
      <c r="L85" s="375">
        <f t="shared" si="15"/>
        <v>78.02138</v>
      </c>
      <c r="M85" s="376">
        <f t="shared" si="13"/>
        <v>1427.28046</v>
      </c>
      <c r="P85" s="158"/>
    </row>
    <row r="86" spans="2:16" ht="15.75">
      <c r="B86" s="155">
        <v>2038</v>
      </c>
      <c r="C86" s="156"/>
      <c r="D86" s="171"/>
      <c r="E86" s="377">
        <f t="shared" si="7"/>
        <v>0</v>
      </c>
      <c r="F86" s="375">
        <f t="shared" si="7"/>
        <v>0</v>
      </c>
      <c r="G86" s="376">
        <f t="shared" si="8"/>
        <v>0</v>
      </c>
      <c r="H86" s="377">
        <f t="shared" si="9"/>
        <v>1349.25908</v>
      </c>
      <c r="I86" s="375">
        <f t="shared" si="9"/>
        <v>57.21566</v>
      </c>
      <c r="J86" s="376">
        <f t="shared" si="10"/>
        <v>1406.47474</v>
      </c>
      <c r="K86" s="377">
        <f t="shared" si="14"/>
        <v>1349.25908</v>
      </c>
      <c r="L86" s="375">
        <f t="shared" si="15"/>
        <v>57.21566</v>
      </c>
      <c r="M86" s="376">
        <f t="shared" si="13"/>
        <v>1406.47474</v>
      </c>
      <c r="P86" s="158"/>
    </row>
    <row r="87" spans="2:16" ht="15.75">
      <c r="B87" s="155">
        <v>2039</v>
      </c>
      <c r="C87" s="156"/>
      <c r="D87" s="171"/>
      <c r="E87" s="377">
        <f t="shared" si="7"/>
        <v>0</v>
      </c>
      <c r="F87" s="375">
        <f t="shared" si="7"/>
        <v>0</v>
      </c>
      <c r="G87" s="376">
        <f t="shared" si="8"/>
        <v>0</v>
      </c>
      <c r="H87" s="377">
        <f t="shared" si="9"/>
        <v>36100.81058</v>
      </c>
      <c r="I87" s="375">
        <f t="shared" si="9"/>
        <v>36.40996</v>
      </c>
      <c r="J87" s="376">
        <f t="shared" si="10"/>
        <v>36137.220539999995</v>
      </c>
      <c r="K87" s="377">
        <f t="shared" si="14"/>
        <v>36100.81058</v>
      </c>
      <c r="L87" s="375">
        <f t="shared" si="15"/>
        <v>36.40996</v>
      </c>
      <c r="M87" s="376">
        <f t="shared" si="13"/>
        <v>36137.220539999995</v>
      </c>
      <c r="P87" s="158"/>
    </row>
    <row r="88" spans="2:16" ht="15.75">
      <c r="B88" s="155">
        <v>2040</v>
      </c>
      <c r="C88" s="156"/>
      <c r="D88" s="171"/>
      <c r="E88" s="377">
        <f t="shared" si="7"/>
        <v>0</v>
      </c>
      <c r="F88" s="375">
        <f t="shared" si="7"/>
        <v>0</v>
      </c>
      <c r="G88" s="376">
        <f>+F88+E88</f>
        <v>0</v>
      </c>
      <c r="H88" s="377">
        <f t="shared" si="9"/>
        <v>1134.81195</v>
      </c>
      <c r="I88" s="375">
        <f t="shared" si="9"/>
        <v>15.6043</v>
      </c>
      <c r="J88" s="376">
        <f>+H88+I88</f>
        <v>1150.41625</v>
      </c>
      <c r="K88" s="377">
        <f aca="true" t="shared" si="16" ref="K88:L92">+E88+H88</f>
        <v>1134.81195</v>
      </c>
      <c r="L88" s="375">
        <f t="shared" si="16"/>
        <v>15.6043</v>
      </c>
      <c r="M88" s="376">
        <f>+K88+L88</f>
        <v>1150.41625</v>
      </c>
      <c r="P88" s="158"/>
    </row>
    <row r="89" spans="2:16" ht="15.75">
      <c r="B89" s="155">
        <v>2041</v>
      </c>
      <c r="C89" s="156"/>
      <c r="D89" s="171"/>
      <c r="E89" s="377">
        <f t="shared" si="7"/>
        <v>0</v>
      </c>
      <c r="F89" s="375">
        <f t="shared" si="7"/>
        <v>0</v>
      </c>
      <c r="G89" s="376">
        <f>+F89+E89</f>
        <v>0</v>
      </c>
      <c r="H89" s="377">
        <f t="shared" si="9"/>
        <v>94.52712</v>
      </c>
      <c r="I89" s="375">
        <f t="shared" si="9"/>
        <v>0</v>
      </c>
      <c r="J89" s="376">
        <f>+H89+I89</f>
        <v>94.52712</v>
      </c>
      <c r="K89" s="377">
        <f t="shared" si="16"/>
        <v>94.52712</v>
      </c>
      <c r="L89" s="375">
        <f t="shared" si="16"/>
        <v>0</v>
      </c>
      <c r="M89" s="376">
        <f>+K89+L89</f>
        <v>94.52712</v>
      </c>
      <c r="P89" s="158"/>
    </row>
    <row r="90" spans="2:16" ht="15.75">
      <c r="B90" s="155">
        <v>2042</v>
      </c>
      <c r="C90" s="156"/>
      <c r="D90" s="171"/>
      <c r="E90" s="377">
        <f t="shared" si="7"/>
        <v>0</v>
      </c>
      <c r="F90" s="375">
        <f t="shared" si="7"/>
        <v>0</v>
      </c>
      <c r="G90" s="376">
        <f>+F90+E90</f>
        <v>0</v>
      </c>
      <c r="H90" s="377">
        <f t="shared" si="9"/>
        <v>94.52712</v>
      </c>
      <c r="I90" s="375">
        <f t="shared" si="9"/>
        <v>0</v>
      </c>
      <c r="J90" s="376">
        <f>+H90+I90</f>
        <v>94.52712</v>
      </c>
      <c r="K90" s="377">
        <f t="shared" si="16"/>
        <v>94.52712</v>
      </c>
      <c r="L90" s="375">
        <f t="shared" si="16"/>
        <v>0</v>
      </c>
      <c r="M90" s="376">
        <f>+K90+L90</f>
        <v>94.52712</v>
      </c>
      <c r="P90" s="158"/>
    </row>
    <row r="91" spans="2:16" ht="15.75">
      <c r="B91" s="155">
        <v>2043</v>
      </c>
      <c r="C91" s="156"/>
      <c r="D91" s="171"/>
      <c r="E91" s="377">
        <f t="shared" si="7"/>
        <v>0</v>
      </c>
      <c r="F91" s="375">
        <f t="shared" si="7"/>
        <v>0</v>
      </c>
      <c r="G91" s="376">
        <f>+F91+E91</f>
        <v>0</v>
      </c>
      <c r="H91" s="377">
        <f t="shared" si="9"/>
        <v>94.52712</v>
      </c>
      <c r="I91" s="375">
        <f t="shared" si="9"/>
        <v>0</v>
      </c>
      <c r="J91" s="376">
        <f>+H91+I91</f>
        <v>94.52712</v>
      </c>
      <c r="K91" s="377">
        <f t="shared" si="16"/>
        <v>94.52712</v>
      </c>
      <c r="L91" s="375">
        <f t="shared" si="16"/>
        <v>0</v>
      </c>
      <c r="M91" s="376">
        <f>+K91+L91</f>
        <v>94.52712</v>
      </c>
      <c r="P91" s="158"/>
    </row>
    <row r="92" spans="2:16" ht="15.75">
      <c r="B92" s="155">
        <v>2044</v>
      </c>
      <c r="C92" s="156"/>
      <c r="D92" s="171"/>
      <c r="E92" s="377">
        <f t="shared" si="7"/>
        <v>0</v>
      </c>
      <c r="F92" s="375">
        <f t="shared" si="7"/>
        <v>0</v>
      </c>
      <c r="G92" s="376">
        <f>+F92+E92</f>
        <v>0</v>
      </c>
      <c r="H92" s="377">
        <f t="shared" si="9"/>
        <v>70.894</v>
      </c>
      <c r="I92" s="375">
        <f t="shared" si="9"/>
        <v>0</v>
      </c>
      <c r="J92" s="376">
        <f>+H92+I92</f>
        <v>70.894</v>
      </c>
      <c r="K92" s="377">
        <f t="shared" si="16"/>
        <v>70.894</v>
      </c>
      <c r="L92" s="375">
        <f t="shared" si="16"/>
        <v>0</v>
      </c>
      <c r="M92" s="376">
        <f>+K92+L92</f>
        <v>70.894</v>
      </c>
      <c r="P92" s="158"/>
    </row>
    <row r="93" spans="2:16" ht="8.25" customHeight="1">
      <c r="B93" s="159"/>
      <c r="C93" s="160"/>
      <c r="D93" s="173"/>
      <c r="E93" s="381"/>
      <c r="F93" s="382"/>
      <c r="G93" s="383"/>
      <c r="H93" s="381"/>
      <c r="I93" s="382"/>
      <c r="J93" s="383"/>
      <c r="K93" s="381"/>
      <c r="L93" s="382"/>
      <c r="M93" s="383"/>
      <c r="P93" s="158"/>
    </row>
    <row r="94" spans="2:16" ht="15" customHeight="1">
      <c r="B94" s="564" t="s">
        <v>15</v>
      </c>
      <c r="C94" s="565"/>
      <c r="D94" s="167"/>
      <c r="E94" s="558">
        <f aca="true" t="shared" si="17" ref="E94:M94">SUM(E65:E92)</f>
        <v>115249.53111000001</v>
      </c>
      <c r="F94" s="560">
        <f t="shared" si="17"/>
        <v>16916.96953</v>
      </c>
      <c r="G94" s="562">
        <f t="shared" si="17"/>
        <v>132166.50063999998</v>
      </c>
      <c r="H94" s="558">
        <f t="shared" si="17"/>
        <v>3549603.818620001</v>
      </c>
      <c r="I94" s="560">
        <f t="shared" si="17"/>
        <v>582386.23463</v>
      </c>
      <c r="J94" s="562">
        <f t="shared" si="17"/>
        <v>4131990.053250001</v>
      </c>
      <c r="K94" s="558">
        <f t="shared" si="17"/>
        <v>3664853.3497300013</v>
      </c>
      <c r="L94" s="560">
        <f t="shared" si="17"/>
        <v>599303.20416</v>
      </c>
      <c r="M94" s="562">
        <f t="shared" si="17"/>
        <v>4264156.55389</v>
      </c>
      <c r="P94" s="158"/>
    </row>
    <row r="95" spans="2:16" ht="15" customHeight="1">
      <c r="B95" s="566"/>
      <c r="C95" s="567"/>
      <c r="D95" s="168"/>
      <c r="E95" s="559"/>
      <c r="F95" s="561"/>
      <c r="G95" s="563"/>
      <c r="H95" s="559"/>
      <c r="I95" s="561"/>
      <c r="J95" s="563"/>
      <c r="K95" s="559"/>
      <c r="L95" s="561"/>
      <c r="M95" s="563"/>
      <c r="P95" s="158"/>
    </row>
    <row r="96" ht="6.75" customHeight="1"/>
    <row r="97" spans="2:13" ht="15.75">
      <c r="B97" s="161" t="s">
        <v>129</v>
      </c>
      <c r="C97" s="162"/>
      <c r="D97" s="162"/>
      <c r="E97" s="146"/>
      <c r="F97" s="144"/>
      <c r="G97" s="146"/>
      <c r="H97" s="163"/>
      <c r="I97" s="147"/>
      <c r="J97" s="146"/>
      <c r="K97" s="146"/>
      <c r="L97" s="146"/>
      <c r="M97" s="146"/>
    </row>
    <row r="98" spans="2:13" ht="15">
      <c r="B98" s="161" t="s">
        <v>281</v>
      </c>
      <c r="C98" s="162"/>
      <c r="D98" s="162"/>
      <c r="E98" s="146"/>
      <c r="F98" s="144"/>
      <c r="G98" s="146"/>
      <c r="H98" s="163"/>
      <c r="I98" s="147"/>
      <c r="J98" s="146"/>
      <c r="K98" s="146"/>
      <c r="L98" s="146"/>
      <c r="M98" s="146"/>
    </row>
    <row r="99" spans="2:8" ht="15">
      <c r="B99" s="161" t="s">
        <v>282</v>
      </c>
      <c r="C99" s="162"/>
      <c r="D99" s="162"/>
      <c r="E99" s="146"/>
      <c r="F99" s="144"/>
      <c r="G99" s="146"/>
      <c r="H99" s="174"/>
    </row>
    <row r="100" spans="2:14" ht="15">
      <c r="B100" s="440"/>
      <c r="C100" s="440"/>
      <c r="D100" s="440"/>
      <c r="E100" s="454"/>
      <c r="F100" s="453"/>
      <c r="G100" s="453"/>
      <c r="H100" s="453"/>
      <c r="I100" s="453"/>
      <c r="J100" s="453"/>
      <c r="K100" s="453"/>
      <c r="L100" s="453"/>
      <c r="M100" s="453"/>
      <c r="N100" s="440"/>
    </row>
    <row r="101" spans="2:14" ht="15">
      <c r="B101" s="440"/>
      <c r="C101" s="440"/>
      <c r="D101" s="440"/>
      <c r="E101" s="455"/>
      <c r="F101" s="185"/>
      <c r="G101" s="185"/>
      <c r="H101" s="185"/>
      <c r="I101" s="185"/>
      <c r="J101" s="185"/>
      <c r="K101" s="185"/>
      <c r="L101" s="185"/>
      <c r="M101" s="185"/>
      <c r="N101" s="440"/>
    </row>
    <row r="102" spans="2:14" ht="15">
      <c r="B102" s="440"/>
      <c r="C102" s="440"/>
      <c r="D102" s="440"/>
      <c r="E102" s="456"/>
      <c r="F102" s="453"/>
      <c r="G102" s="453"/>
      <c r="H102" s="453"/>
      <c r="I102" s="453"/>
      <c r="J102" s="453"/>
      <c r="K102" s="453"/>
      <c r="L102" s="453"/>
      <c r="M102" s="453"/>
      <c r="N102" s="440"/>
    </row>
    <row r="103" spans="2:14" ht="15">
      <c r="B103" s="440"/>
      <c r="C103" s="440"/>
      <c r="D103" s="440"/>
      <c r="E103" s="457"/>
      <c r="F103" s="440"/>
      <c r="G103" s="453"/>
      <c r="H103" s="453"/>
      <c r="I103" s="458"/>
      <c r="J103" s="453"/>
      <c r="K103" s="453"/>
      <c r="L103" s="453"/>
      <c r="M103" s="453"/>
      <c r="N103" s="440"/>
    </row>
    <row r="104" spans="2:14" ht="15">
      <c r="B104" s="440"/>
      <c r="C104" s="440"/>
      <c r="D104" s="440"/>
      <c r="E104" s="456"/>
      <c r="F104" s="456"/>
      <c r="G104" s="456"/>
      <c r="H104" s="456"/>
      <c r="I104" s="456"/>
      <c r="J104" s="456"/>
      <c r="K104" s="456"/>
      <c r="L104" s="456"/>
      <c r="M104" s="456"/>
      <c r="N104" s="440"/>
    </row>
    <row r="105" spans="2:14" ht="15">
      <c r="B105" s="440"/>
      <c r="C105" s="440"/>
      <c r="D105" s="440"/>
      <c r="E105" s="453"/>
      <c r="F105" s="440"/>
      <c r="G105" s="453"/>
      <c r="H105" s="453"/>
      <c r="I105" s="458"/>
      <c r="J105" s="453"/>
      <c r="K105" s="453"/>
      <c r="L105" s="453"/>
      <c r="M105" s="453"/>
      <c r="N105" s="440"/>
    </row>
    <row r="106" spans="2:14" ht="15">
      <c r="B106" s="440"/>
      <c r="C106" s="440"/>
      <c r="D106" s="440"/>
      <c r="E106" s="453"/>
      <c r="F106" s="440"/>
      <c r="G106" s="453"/>
      <c r="H106" s="453"/>
      <c r="I106" s="458"/>
      <c r="J106" s="453"/>
      <c r="K106" s="453"/>
      <c r="L106" s="453"/>
      <c r="M106" s="453"/>
      <c r="N106" s="440"/>
    </row>
    <row r="107" spans="2:14" ht="15">
      <c r="B107" s="440"/>
      <c r="C107" s="440"/>
      <c r="D107" s="440"/>
      <c r="E107" s="453"/>
      <c r="F107" s="440"/>
      <c r="G107" s="453"/>
      <c r="H107" s="453"/>
      <c r="I107" s="458"/>
      <c r="J107" s="453"/>
      <c r="K107" s="453"/>
      <c r="L107" s="453"/>
      <c r="M107" s="453"/>
      <c r="N107" s="440"/>
    </row>
    <row r="108" spans="2:14" ht="15">
      <c r="B108" s="440"/>
      <c r="C108" s="440"/>
      <c r="D108" s="440"/>
      <c r="E108" s="453"/>
      <c r="F108" s="440"/>
      <c r="G108" s="453"/>
      <c r="H108" s="453"/>
      <c r="I108" s="458"/>
      <c r="J108" s="453"/>
      <c r="K108" s="453"/>
      <c r="L108" s="453"/>
      <c r="M108" s="453"/>
      <c r="N108" s="440"/>
    </row>
    <row r="109" spans="2:14" ht="15">
      <c r="B109" s="440"/>
      <c r="C109" s="440"/>
      <c r="D109" s="440"/>
      <c r="E109" s="453"/>
      <c r="F109" s="440"/>
      <c r="G109" s="453"/>
      <c r="H109" s="453"/>
      <c r="I109" s="458"/>
      <c r="J109" s="453"/>
      <c r="K109" s="453"/>
      <c r="L109" s="453"/>
      <c r="M109" s="453"/>
      <c r="N109" s="440"/>
    </row>
    <row r="110" spans="2:14" ht="15">
      <c r="B110" s="440"/>
      <c r="C110" s="440"/>
      <c r="D110" s="440"/>
      <c r="E110" s="453"/>
      <c r="F110" s="440"/>
      <c r="G110" s="453"/>
      <c r="H110" s="453"/>
      <c r="I110" s="458"/>
      <c r="J110" s="453"/>
      <c r="K110" s="453"/>
      <c r="L110" s="453"/>
      <c r="M110" s="453"/>
      <c r="N110" s="440"/>
    </row>
    <row r="111" spans="2:14" ht="15">
      <c r="B111" s="440"/>
      <c r="C111" s="440"/>
      <c r="D111" s="440"/>
      <c r="E111" s="453"/>
      <c r="F111" s="440"/>
      <c r="G111" s="453"/>
      <c r="H111" s="453"/>
      <c r="I111" s="458"/>
      <c r="J111" s="453"/>
      <c r="K111" s="453"/>
      <c r="L111" s="453"/>
      <c r="M111" s="453"/>
      <c r="N111" s="440"/>
    </row>
    <row r="112" spans="2:14" ht="15">
      <c r="B112" s="440"/>
      <c r="C112" s="440"/>
      <c r="D112" s="440"/>
      <c r="E112" s="453"/>
      <c r="F112" s="440"/>
      <c r="G112" s="453"/>
      <c r="H112" s="453"/>
      <c r="I112" s="458"/>
      <c r="J112" s="453"/>
      <c r="K112" s="453"/>
      <c r="L112" s="453"/>
      <c r="M112" s="453"/>
      <c r="N112" s="440"/>
    </row>
    <row r="113" spans="2:14" ht="15">
      <c r="B113" s="440"/>
      <c r="C113" s="440"/>
      <c r="D113" s="440"/>
      <c r="E113" s="453"/>
      <c r="F113" s="440"/>
      <c r="G113" s="453"/>
      <c r="H113" s="453"/>
      <c r="I113" s="458"/>
      <c r="J113" s="453"/>
      <c r="K113" s="453"/>
      <c r="L113" s="453"/>
      <c r="M113" s="453"/>
      <c r="N113" s="440"/>
    </row>
    <row r="114" spans="2:14" ht="15">
      <c r="B114" s="440"/>
      <c r="C114" s="440"/>
      <c r="D114" s="440"/>
      <c r="E114" s="453"/>
      <c r="F114" s="440"/>
      <c r="G114" s="453"/>
      <c r="H114" s="453"/>
      <c r="I114" s="458"/>
      <c r="J114" s="453"/>
      <c r="K114" s="453"/>
      <c r="L114" s="453"/>
      <c r="M114" s="453"/>
      <c r="N114" s="440"/>
    </row>
    <row r="115" spans="2:14" ht="15">
      <c r="B115" s="440"/>
      <c r="C115" s="440"/>
      <c r="D115" s="440"/>
      <c r="E115" s="453"/>
      <c r="F115" s="440"/>
      <c r="G115" s="453"/>
      <c r="H115" s="453"/>
      <c r="I115" s="458"/>
      <c r="J115" s="453"/>
      <c r="K115" s="453"/>
      <c r="L115" s="453"/>
      <c r="M115" s="453"/>
      <c r="N115" s="440"/>
    </row>
    <row r="116" spans="2:14" ht="15">
      <c r="B116" s="440"/>
      <c r="C116" s="440"/>
      <c r="D116" s="440"/>
      <c r="E116" s="453"/>
      <c r="F116" s="440"/>
      <c r="G116" s="453"/>
      <c r="H116" s="453"/>
      <c r="I116" s="458"/>
      <c r="J116" s="453"/>
      <c r="K116" s="453"/>
      <c r="L116" s="453"/>
      <c r="M116" s="453"/>
      <c r="N116" s="440"/>
    </row>
    <row r="117" spans="2:14" ht="15">
      <c r="B117" s="440"/>
      <c r="C117" s="440"/>
      <c r="D117" s="440"/>
      <c r="E117" s="453"/>
      <c r="F117" s="440"/>
      <c r="G117" s="453"/>
      <c r="H117" s="453"/>
      <c r="I117" s="458"/>
      <c r="J117" s="453"/>
      <c r="K117" s="453"/>
      <c r="L117" s="453"/>
      <c r="M117" s="453"/>
      <c r="N117" s="440"/>
    </row>
  </sheetData>
  <sheetProtection/>
  <mergeCells count="29">
    <mergeCell ref="B62:C63"/>
    <mergeCell ref="G44:G45"/>
    <mergeCell ref="J94:J95"/>
    <mergeCell ref="E12:G12"/>
    <mergeCell ref="H12:J12"/>
    <mergeCell ref="B12:C13"/>
    <mergeCell ref="B44:C45"/>
    <mergeCell ref="E44:E45"/>
    <mergeCell ref="F44:F45"/>
    <mergeCell ref="K12:M12"/>
    <mergeCell ref="H44:H45"/>
    <mergeCell ref="E62:G62"/>
    <mergeCell ref="H62:J62"/>
    <mergeCell ref="K62:M62"/>
    <mergeCell ref="I44:I45"/>
    <mergeCell ref="J44:J45"/>
    <mergeCell ref="K44:K45"/>
    <mergeCell ref="L44:L45"/>
    <mergeCell ref="M44:M45"/>
    <mergeCell ref="B5:D5"/>
    <mergeCell ref="K94:K95"/>
    <mergeCell ref="L94:L95"/>
    <mergeCell ref="M94:M95"/>
    <mergeCell ref="B94:C95"/>
    <mergeCell ref="E94:E95"/>
    <mergeCell ref="F94:F95"/>
    <mergeCell ref="G94:G95"/>
    <mergeCell ref="H94:H95"/>
    <mergeCell ref="I94:I95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5:G8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76" t="s">
        <v>12</v>
      </c>
      <c r="C6" s="476"/>
      <c r="D6" s="476"/>
      <c r="E6" s="476"/>
      <c r="F6" s="476"/>
      <c r="G6" s="476"/>
    </row>
    <row r="7" spans="1:7" ht="15.75">
      <c r="A7" s="4"/>
      <c r="B7" s="477" t="str">
        <f>+Indice!B7</f>
        <v>AL 30 DE SETIEMBRE DE 2017</v>
      </c>
      <c r="C7" s="477"/>
      <c r="D7" s="477"/>
      <c r="E7" s="477"/>
      <c r="F7" s="477"/>
      <c r="G7" s="477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3" t="s">
        <v>0</v>
      </c>
      <c r="C9" s="263" t="s">
        <v>1</v>
      </c>
      <c r="D9" s="480" t="s">
        <v>122</v>
      </c>
      <c r="E9" s="480"/>
      <c r="F9" s="480"/>
      <c r="G9" s="480"/>
    </row>
    <row r="10" spans="1:7" ht="58.5" customHeight="1">
      <c r="A10" s="6"/>
      <c r="B10" s="263"/>
      <c r="C10" s="263"/>
      <c r="D10" s="480" t="s">
        <v>133</v>
      </c>
      <c r="E10" s="480"/>
      <c r="F10" s="480"/>
      <c r="G10" s="480"/>
    </row>
    <row r="11" spans="1:7" ht="105" customHeight="1">
      <c r="A11" s="6"/>
      <c r="B11" s="263"/>
      <c r="C11" s="263"/>
      <c r="D11" s="481" t="s">
        <v>134</v>
      </c>
      <c r="E11" s="481"/>
      <c r="F11" s="481"/>
      <c r="G11" s="481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2" t="s">
        <v>147</v>
      </c>
      <c r="E13" s="482"/>
      <c r="F13" s="482"/>
      <c r="G13" s="482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43008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4" t="s">
        <v>80</v>
      </c>
      <c r="E20" s="484"/>
      <c r="F20" s="484"/>
      <c r="G20" s="484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145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90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43039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1" t="s">
        <v>78</v>
      </c>
      <c r="E30" s="481"/>
      <c r="F30" s="481"/>
      <c r="G30" s="481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3" t="s">
        <v>150</v>
      </c>
      <c r="E32" s="483"/>
      <c r="F32" s="483"/>
      <c r="G32" s="483"/>
    </row>
    <row r="33" spans="4:7" ht="7.5" customHeight="1">
      <c r="D33" s="480"/>
      <c r="E33" s="480"/>
      <c r="F33" s="480"/>
      <c r="G33" s="480"/>
    </row>
    <row r="34" spans="2:9" ht="28.5" customHeight="1">
      <c r="B34" s="7" t="s">
        <v>11</v>
      </c>
      <c r="C34" s="7" t="s">
        <v>1</v>
      </c>
      <c r="D34" s="481" t="s">
        <v>156</v>
      </c>
      <c r="E34" s="481"/>
      <c r="F34" s="481"/>
      <c r="G34" s="481"/>
      <c r="I34" s="326">
        <v>3.267</v>
      </c>
    </row>
    <row r="35" spans="4:7" ht="15.75" customHeight="1">
      <c r="D35" s="480"/>
      <c r="E35" s="480"/>
      <c r="F35" s="480"/>
      <c r="G35" s="480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0"/>
      <c r="E37" s="480"/>
      <c r="F37" s="480"/>
      <c r="G37" s="480"/>
    </row>
    <row r="38" spans="4:7" ht="15">
      <c r="D38" s="480"/>
      <c r="E38" s="480"/>
      <c r="F38" s="480"/>
      <c r="G38" s="480"/>
    </row>
    <row r="39" spans="4:7" ht="15">
      <c r="D39" s="480"/>
      <c r="E39" s="480"/>
      <c r="F39" s="480"/>
      <c r="G39" s="480"/>
    </row>
    <row r="40" spans="4:7" ht="15">
      <c r="D40" s="480"/>
      <c r="E40" s="480"/>
      <c r="F40" s="480"/>
      <c r="G40" s="480"/>
    </row>
    <row r="41" spans="4:7" ht="15">
      <c r="D41" s="480"/>
      <c r="E41" s="480"/>
      <c r="F41" s="480"/>
      <c r="G41" s="480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9" customWidth="1"/>
    <col min="2" max="2" width="26.421875" style="119" customWidth="1"/>
    <col min="3" max="5" width="16.7109375" style="119" customWidth="1"/>
    <col min="6" max="6" width="4.28125" style="119" customWidth="1"/>
    <col min="7" max="7" width="33.57421875" style="119" customWidth="1"/>
    <col min="8" max="10" width="16.7109375" style="119" customWidth="1"/>
    <col min="11" max="11" width="0.71875" style="119" customWidth="1"/>
    <col min="12" max="12" width="10.8515625" style="119" customWidth="1"/>
    <col min="13" max="13" width="11.421875" style="119" customWidth="1"/>
    <col min="14" max="14" width="15.7109375" style="234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3"/>
      <c r="C4" s="133"/>
      <c r="D4" s="133"/>
      <c r="E4" s="133"/>
      <c r="F4" s="133"/>
      <c r="G4" s="133"/>
      <c r="H4" s="226"/>
      <c r="I4" s="226"/>
      <c r="J4" s="226"/>
      <c r="K4" s="226"/>
      <c r="L4" s="226"/>
      <c r="M4" s="226"/>
      <c r="N4" s="129"/>
      <c r="O4" s="29"/>
    </row>
    <row r="5" spans="1:15" s="1" customFormat="1" ht="22.5" customHeight="1">
      <c r="A5" s="4"/>
      <c r="B5" s="476" t="s">
        <v>233</v>
      </c>
      <c r="C5" s="476"/>
      <c r="D5" s="476"/>
      <c r="E5" s="476"/>
      <c r="F5" s="476"/>
      <c r="G5" s="476"/>
      <c r="H5" s="476"/>
      <c r="I5" s="476"/>
      <c r="J5" s="476"/>
      <c r="K5" s="226"/>
      <c r="L5" s="226"/>
      <c r="M5" s="226"/>
      <c r="N5" s="129"/>
      <c r="O5" s="29"/>
    </row>
    <row r="6" spans="1:15" s="1" customFormat="1" ht="19.5" customHeight="1">
      <c r="A6" s="4"/>
      <c r="B6" s="490" t="s">
        <v>12</v>
      </c>
      <c r="C6" s="490"/>
      <c r="D6" s="490"/>
      <c r="E6" s="490"/>
      <c r="F6" s="490"/>
      <c r="G6" s="490"/>
      <c r="H6" s="490"/>
      <c r="I6" s="490"/>
      <c r="J6" s="490"/>
      <c r="K6" s="226"/>
      <c r="L6" s="226"/>
      <c r="M6" s="226"/>
      <c r="N6" s="129"/>
      <c r="O6" s="29"/>
    </row>
    <row r="7" spans="1:15" s="1" customFormat="1" ht="18" customHeight="1">
      <c r="A7" s="4"/>
      <c r="B7" s="486" t="str">
        <f>+Indice!B7</f>
        <v>AL 30 DE SETIEMBRE DE 2017</v>
      </c>
      <c r="C7" s="486"/>
      <c r="D7" s="486"/>
      <c r="E7" s="486"/>
      <c r="F7" s="486"/>
      <c r="G7" s="486"/>
      <c r="H7" s="486"/>
      <c r="I7" s="486"/>
      <c r="J7" s="486"/>
      <c r="K7" s="226"/>
      <c r="L7" s="226"/>
      <c r="M7" s="226"/>
      <c r="N7" s="129"/>
      <c r="O7" s="29"/>
    </row>
    <row r="8" spans="1:15" s="1" customFormat="1" ht="19.5" customHeight="1">
      <c r="A8" s="4"/>
      <c r="B8" s="485"/>
      <c r="C8" s="485"/>
      <c r="D8" s="485"/>
      <c r="E8" s="485"/>
      <c r="F8" s="485"/>
      <c r="G8" s="278"/>
      <c r="H8" s="278"/>
      <c r="I8" s="278"/>
      <c r="J8" s="278"/>
      <c r="K8" s="226"/>
      <c r="L8" s="226"/>
      <c r="M8" s="226"/>
      <c r="N8" s="129"/>
      <c r="O8" s="29"/>
    </row>
    <row r="9" spans="1:15" s="1" customFormat="1" ht="15.75">
      <c r="A9" s="4"/>
      <c r="B9" s="389" t="s">
        <v>151</v>
      </c>
      <c r="C9" s="389"/>
      <c r="D9" s="389"/>
      <c r="E9" s="389"/>
      <c r="F9" s="389"/>
      <c r="G9" s="389"/>
      <c r="H9" s="389"/>
      <c r="I9" s="389"/>
      <c r="J9" s="389"/>
      <c r="K9" s="226"/>
      <c r="L9" s="226"/>
      <c r="M9" s="226"/>
      <c r="N9" s="129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6"/>
      <c r="L10" s="226"/>
      <c r="M10" s="226"/>
      <c r="N10" s="129"/>
      <c r="O10" s="29"/>
    </row>
    <row r="11" spans="2:14" ht="19.5" customHeight="1">
      <c r="B11" s="487" t="s">
        <v>25</v>
      </c>
      <c r="C11" s="488"/>
      <c r="D11" s="488"/>
      <c r="E11" s="489"/>
      <c r="F11" s="118"/>
      <c r="G11" s="487" t="s">
        <v>26</v>
      </c>
      <c r="H11" s="488"/>
      <c r="I11" s="488"/>
      <c r="J11" s="489"/>
      <c r="N11" s="267"/>
    </row>
    <row r="12" spans="2:13" ht="19.5" customHeight="1">
      <c r="B12" s="120"/>
      <c r="C12" s="388" t="s">
        <v>14</v>
      </c>
      <c r="D12" s="388" t="s">
        <v>152</v>
      </c>
      <c r="E12" s="391" t="s">
        <v>27</v>
      </c>
      <c r="F12" s="121"/>
      <c r="G12" s="122"/>
      <c r="H12" s="388" t="s">
        <v>14</v>
      </c>
      <c r="I12" s="388" t="s">
        <v>152</v>
      </c>
      <c r="J12" s="391" t="s">
        <v>27</v>
      </c>
      <c r="M12" s="213"/>
    </row>
    <row r="13" spans="2:10" ht="19.5" customHeight="1">
      <c r="B13" s="123" t="s">
        <v>30</v>
      </c>
      <c r="C13" s="386">
        <f>('DGRGL-C1'!C18+'DGRGL-C1'!C45)/1000</f>
        <v>607.8336878500002</v>
      </c>
      <c r="D13" s="386">
        <f>('DGRGL-C1'!D18+'DGRGL-C1'!D45)/1000</f>
        <v>1985.7926582</v>
      </c>
      <c r="E13" s="463">
        <f>+D13/$D$15</f>
        <v>0.9451464936413553</v>
      </c>
      <c r="F13" s="124"/>
      <c r="G13" s="123" t="s">
        <v>31</v>
      </c>
      <c r="H13" s="384">
        <f>(+'DGRGL-C3'!C19+'DGRGL-C3'!C44)/1000</f>
        <v>643.11055687</v>
      </c>
      <c r="I13" s="384">
        <f>(+'DGRGL-C3'!D19+'DGRGL-C3'!D44)/1000</f>
        <v>2101.0421892900004</v>
      </c>
      <c r="J13" s="463">
        <f>+I13/$I$15</f>
        <v>1</v>
      </c>
    </row>
    <row r="14" spans="2:14" ht="19.5" customHeight="1">
      <c r="B14" s="123" t="s">
        <v>28</v>
      </c>
      <c r="C14" s="386">
        <f>+'DGRGL-C1'!C15/1000</f>
        <v>35.27686902</v>
      </c>
      <c r="D14" s="386">
        <f>+'DGRGL-C1'!D15/1000</f>
        <v>115.24953109</v>
      </c>
      <c r="E14" s="463">
        <f>+D14/$D$15</f>
        <v>0.054853506358644805</v>
      </c>
      <c r="F14" s="124"/>
      <c r="G14" s="123" t="s">
        <v>29</v>
      </c>
      <c r="H14" s="384">
        <f>(+'DGRGL-C3'!C15+'DGRGL-C3'!C42)/1000</f>
        <v>0</v>
      </c>
      <c r="I14" s="384">
        <f>(+'DGRGL-C3'!D15+'DGRGL-C3'!D42)/1000</f>
        <v>0</v>
      </c>
      <c r="J14" s="463">
        <f>+I14/$I$15</f>
        <v>0</v>
      </c>
      <c r="N14" s="235"/>
    </row>
    <row r="15" spans="2:10" ht="19.5" customHeight="1">
      <c r="B15" s="125" t="s">
        <v>32</v>
      </c>
      <c r="C15" s="387">
        <f>+C14+C13</f>
        <v>643.1105568700002</v>
      </c>
      <c r="D15" s="387">
        <f>+D14+D13</f>
        <v>2101.04218929</v>
      </c>
      <c r="E15" s="464">
        <f>SUM(E13:E14)</f>
        <v>1</v>
      </c>
      <c r="F15" s="126"/>
      <c r="G15" s="125" t="s">
        <v>32</v>
      </c>
      <c r="H15" s="385">
        <f>+H14+H13</f>
        <v>643.11055687</v>
      </c>
      <c r="I15" s="385">
        <f>+I14+I13</f>
        <v>2101.0421892900004</v>
      </c>
      <c r="J15" s="464">
        <f>SUM(J13:J14)</f>
        <v>1</v>
      </c>
    </row>
    <row r="16" spans="2:10" ht="19.5" customHeight="1">
      <c r="B16" s="176"/>
      <c r="C16" s="192"/>
      <c r="D16" s="236"/>
      <c r="E16" s="126"/>
      <c r="F16" s="126"/>
      <c r="G16" s="296"/>
      <c r="H16" s="297">
        <f>+H15-C15</f>
        <v>0</v>
      </c>
      <c r="I16" s="298">
        <f>+I15-D15</f>
        <v>0</v>
      </c>
      <c r="J16" s="126"/>
    </row>
    <row r="17" spans="3:4" ht="19.5" customHeight="1">
      <c r="C17" s="237"/>
      <c r="D17" s="238"/>
    </row>
    <row r="18" spans="2:10" ht="19.5" customHeight="1">
      <c r="B18" s="487" t="s">
        <v>33</v>
      </c>
      <c r="C18" s="488"/>
      <c r="D18" s="488"/>
      <c r="E18" s="489"/>
      <c r="F18" s="118"/>
      <c r="G18" s="487" t="s">
        <v>76</v>
      </c>
      <c r="H18" s="488"/>
      <c r="I18" s="488"/>
      <c r="J18" s="489"/>
    </row>
    <row r="19" spans="2:15" ht="19.5" customHeight="1">
      <c r="B19" s="122"/>
      <c r="C19" s="388" t="s">
        <v>14</v>
      </c>
      <c r="D19" s="388" t="s">
        <v>152</v>
      </c>
      <c r="E19" s="391" t="s">
        <v>27</v>
      </c>
      <c r="F19" s="121"/>
      <c r="G19" s="239"/>
      <c r="H19" s="388" t="s">
        <v>14</v>
      </c>
      <c r="I19" s="388" t="s">
        <v>152</v>
      </c>
      <c r="J19" s="395" t="s">
        <v>27</v>
      </c>
      <c r="M19" s="240"/>
      <c r="N19" s="240"/>
      <c r="O19" s="54"/>
    </row>
    <row r="20" spans="2:15" ht="19.5" customHeight="1">
      <c r="B20" s="123" t="s">
        <v>93</v>
      </c>
      <c r="C20" s="386">
        <f>('DGRGL-C2'!C15+'DGRGL-C2'!C20)/1000</f>
        <v>421.04137305000006</v>
      </c>
      <c r="D20" s="386">
        <f>('DGRGL-C2'!D15+'DGRGL-C2'!D20)/1000</f>
        <v>1375.5421657499999</v>
      </c>
      <c r="E20" s="463">
        <f>+D20/$D$22</f>
        <v>0.654695166409216</v>
      </c>
      <c r="F20" s="124"/>
      <c r="G20" s="404" t="s">
        <v>197</v>
      </c>
      <c r="H20" s="392">
        <f>(+'DGRGL-C5'!C19+'DGRGL-C5'!C48+'DGRGL-C5'!C92)/1000</f>
        <v>466.76669409000004</v>
      </c>
      <c r="I20" s="392">
        <f>(+'DGRGL-C5'!D19+'DGRGL-C5'!D48+'DGRGL-C5'!D92)/1000</f>
        <v>1524.9267895900002</v>
      </c>
      <c r="J20" s="465">
        <f aca="true" t="shared" si="0" ref="J20:J32">+I20/$I$33</f>
        <v>0.7257954158990844</v>
      </c>
      <c r="M20" s="240"/>
      <c r="N20" s="240"/>
      <c r="O20" s="54"/>
    </row>
    <row r="21" spans="2:15" ht="19.5" customHeight="1">
      <c r="B21" s="123" t="s">
        <v>92</v>
      </c>
      <c r="C21" s="386">
        <f>('DGRGL-C2'!C16+'DGRGL-C2'!C19)/1000</f>
        <v>222.06918381999995</v>
      </c>
      <c r="D21" s="386">
        <f>('DGRGL-C2'!D16+'DGRGL-C2'!D19)/1000</f>
        <v>725.5000235399999</v>
      </c>
      <c r="E21" s="463">
        <f>+D21/$D$22</f>
        <v>0.345304833590784</v>
      </c>
      <c r="F21" s="124"/>
      <c r="G21" s="404" t="s">
        <v>239</v>
      </c>
      <c r="H21" s="392">
        <f>+'DGRGL-C5'!C37/1000</f>
        <v>43.31877987</v>
      </c>
      <c r="I21" s="392">
        <f>+'DGRGL-C5'!D37/1000</f>
        <v>141.52245384</v>
      </c>
      <c r="J21" s="465">
        <f t="shared" si="0"/>
        <v>0.06735821610916719</v>
      </c>
      <c r="M21" s="242"/>
      <c r="N21" s="243"/>
      <c r="O21" s="54"/>
    </row>
    <row r="22" spans="2:15" ht="19.5" customHeight="1">
      <c r="B22" s="125" t="s">
        <v>32</v>
      </c>
      <c r="C22" s="387">
        <f>+C21+C20</f>
        <v>643.11055687</v>
      </c>
      <c r="D22" s="387">
        <f>+D21+D20</f>
        <v>2101.04218929</v>
      </c>
      <c r="E22" s="464">
        <f>+E21+E20</f>
        <v>1</v>
      </c>
      <c r="F22" s="126"/>
      <c r="G22" s="404" t="s">
        <v>186</v>
      </c>
      <c r="H22" s="392">
        <f>+(+'DGRGL-C5'!C38+'DGRGL-C5'!C102)/1000</f>
        <v>39.18073667</v>
      </c>
      <c r="I22" s="392">
        <f>+(+'DGRGL-C5'!D38+'DGRGL-C5'!D102)/1000</f>
        <v>128.00346670000002</v>
      </c>
      <c r="J22" s="465">
        <f t="shared" si="0"/>
        <v>0.06092379646306158</v>
      </c>
      <c r="M22" s="244"/>
      <c r="N22" s="240"/>
      <c r="O22" s="54"/>
    </row>
    <row r="23" spans="2:15" ht="19.5" customHeight="1">
      <c r="B23" s="121"/>
      <c r="C23" s="299">
        <f>+C22-C15</f>
        <v>0</v>
      </c>
      <c r="D23" s="300">
        <f>+D22-D15</f>
        <v>0</v>
      </c>
      <c r="E23" s="301"/>
      <c r="F23" s="126"/>
      <c r="G23" s="241" t="s">
        <v>198</v>
      </c>
      <c r="H23" s="392">
        <f>+'DGRGL-C5'!C39/1000</f>
        <v>33.05785323</v>
      </c>
      <c r="I23" s="392">
        <f>+'DGRGL-C5'!D39/1000</f>
        <v>108.0000065</v>
      </c>
      <c r="J23" s="465">
        <f t="shared" si="0"/>
        <v>0.05140306417978699</v>
      </c>
      <c r="M23" s="240"/>
      <c r="N23" s="240"/>
      <c r="O23" s="54"/>
    </row>
    <row r="24" spans="2:15" ht="30" customHeight="1">
      <c r="B24" s="121"/>
      <c r="C24" s="299"/>
      <c r="D24" s="300"/>
      <c r="E24" s="301"/>
      <c r="F24" s="126"/>
      <c r="G24" s="241" t="s">
        <v>199</v>
      </c>
      <c r="H24" s="392">
        <f>+'DGRGL-C5'!C31/1000</f>
        <v>25.93221623</v>
      </c>
      <c r="I24" s="392">
        <f>+'DGRGL-C5'!D31/1000</f>
        <v>84.72055042</v>
      </c>
      <c r="J24" s="465">
        <f t="shared" si="0"/>
        <v>0.040323107671166106</v>
      </c>
      <c r="M24" s="240"/>
      <c r="N24" s="240"/>
      <c r="O24" s="54"/>
    </row>
    <row r="25" spans="2:15" ht="19.5" customHeight="1">
      <c r="B25" s="491" t="s">
        <v>34</v>
      </c>
      <c r="C25" s="492"/>
      <c r="D25" s="492"/>
      <c r="E25" s="493"/>
      <c r="F25" s="126"/>
      <c r="G25" s="404" t="s">
        <v>174</v>
      </c>
      <c r="H25" s="393">
        <f>(+'DGRGL-C5'!C45+'DGRGL-C5'!C105)/1000</f>
        <v>12.688327860000001</v>
      </c>
      <c r="I25" s="393">
        <f>(+'DGRGL-C5'!D45+'DGRGL-C5'!D105)/1000</f>
        <v>41.452767120000004</v>
      </c>
      <c r="J25" s="465">
        <f t="shared" si="0"/>
        <v>0.019729621485709115</v>
      </c>
      <c r="M25" s="240"/>
      <c r="N25" s="240"/>
      <c r="O25" s="54"/>
    </row>
    <row r="26" spans="2:15" ht="30" customHeight="1">
      <c r="B26" s="122"/>
      <c r="C26" s="388" t="s">
        <v>14</v>
      </c>
      <c r="D26" s="388" t="s">
        <v>152</v>
      </c>
      <c r="E26" s="391" t="s">
        <v>27</v>
      </c>
      <c r="F26" s="126"/>
      <c r="G26" s="241" t="s">
        <v>202</v>
      </c>
      <c r="H26" s="392">
        <f>+'DGRGL-C5'!C32/1000</f>
        <v>9.344652789999998</v>
      </c>
      <c r="I26" s="392">
        <f>+'DGRGL-C5'!D32/1000</f>
        <v>30.528980660000002</v>
      </c>
      <c r="J26" s="465">
        <f t="shared" si="0"/>
        <v>0.014530398682980226</v>
      </c>
      <c r="M26" s="240"/>
      <c r="N26" s="240"/>
      <c r="O26" s="54"/>
    </row>
    <row r="27" spans="2:16" ht="19.5" customHeight="1">
      <c r="B27" s="123" t="s">
        <v>60</v>
      </c>
      <c r="C27" s="384">
        <f>(+'DGRGL-C5'!C19+'DGRGL-C5'!C48+'DGRGL-C5'!C92)/1000</f>
        <v>466.76669409000004</v>
      </c>
      <c r="D27" s="384">
        <f>('DGRGL-C5'!D19+'DGRGL-C5'!D48+'DGRGL-C5'!D92)/1000</f>
        <v>1524.9267895900002</v>
      </c>
      <c r="E27" s="463">
        <f>+C27/$C$30</f>
        <v>0.7257954158951141</v>
      </c>
      <c r="F27" s="118"/>
      <c r="G27" s="404" t="s">
        <v>283</v>
      </c>
      <c r="H27" s="393">
        <f>(+'DGRGL-C5'!C24)/1000</f>
        <v>4.93022135</v>
      </c>
      <c r="I27" s="393">
        <f>(+'DGRGL-C5'!D24)/1000</f>
        <v>16.10703315</v>
      </c>
      <c r="J27" s="465">
        <f t="shared" si="0"/>
        <v>0.007666211193750313</v>
      </c>
      <c r="L27" s="240"/>
      <c r="M27" s="242"/>
      <c r="N27" s="240"/>
      <c r="O27" s="54"/>
      <c r="P27" s="55"/>
    </row>
    <row r="28" spans="2:16" ht="19.5" customHeight="1">
      <c r="B28" s="123" t="s">
        <v>66</v>
      </c>
      <c r="C28" s="384">
        <f>('DGRGL-C5'!C23+'DGRGL-C5'!C36+'DGRGL-C5'!C44+'DGRGL-C5'!C99+'DGRGL-C5'!C104+'DGRGL-C5'!C107)/1000</f>
        <v>141.06699375999995</v>
      </c>
      <c r="D28" s="384">
        <f>('DGRGL-C5'!D23+'DGRGL-C5'!D36+'DGRGL-C5'!D44+'DGRGL-C5'!D99+'DGRGL-C5'!D104+'DGRGL-C5'!D107)/1000</f>
        <v>460.86586861</v>
      </c>
      <c r="E28" s="463">
        <f>+C28/$C$30</f>
        <v>0.21935107774714324</v>
      </c>
      <c r="F28" s="121"/>
      <c r="G28" s="404" t="s">
        <v>187</v>
      </c>
      <c r="H28" s="392">
        <f>(+'DGRGL-C5'!C40+'DGRGL-C5'!C100)/1000</f>
        <v>4.294676669999999</v>
      </c>
      <c r="I28" s="392">
        <f>(+'DGRGL-C5'!D40+'DGRGL-C5'!D100)/1000</f>
        <v>14.03070868</v>
      </c>
      <c r="J28" s="465">
        <f t="shared" si="0"/>
        <v>0.006677975697769374</v>
      </c>
      <c r="L28" s="240"/>
      <c r="M28" s="240"/>
      <c r="N28" s="245"/>
      <c r="O28" s="97"/>
      <c r="P28" s="55"/>
    </row>
    <row r="29" spans="2:16" ht="19.5" customHeight="1">
      <c r="B29" s="123" t="s">
        <v>52</v>
      </c>
      <c r="C29" s="384">
        <f>(+'DGRGL-C5'!C30)/1000</f>
        <v>35.27686902</v>
      </c>
      <c r="D29" s="384">
        <f>(+'DGRGL-C5'!D30)/1000</f>
        <v>115.24953108</v>
      </c>
      <c r="E29" s="463">
        <f>+C29/$C$30</f>
        <v>0.054853506357742714</v>
      </c>
      <c r="F29" s="124"/>
      <c r="G29" s="404" t="s">
        <v>263</v>
      </c>
      <c r="H29" s="392">
        <f>+'DGRGL-C5'!C101/1000</f>
        <v>3.06091215</v>
      </c>
      <c r="I29" s="392">
        <f>+'DGRGL-C5'!D101/1000</f>
        <v>9.999999990000001</v>
      </c>
      <c r="J29" s="465">
        <f t="shared" si="0"/>
        <v>0.004759542688396405</v>
      </c>
      <c r="L29" s="240"/>
      <c r="M29" s="246"/>
      <c r="N29" s="247"/>
      <c r="O29" s="54"/>
      <c r="P29" s="55"/>
    </row>
    <row r="30" spans="2:16" ht="19.5" customHeight="1">
      <c r="B30" s="125" t="s">
        <v>32</v>
      </c>
      <c r="C30" s="385">
        <f>+C27+C28+C29</f>
        <v>643.11055687</v>
      </c>
      <c r="D30" s="385">
        <f>+D27+D28+D29</f>
        <v>2101.0421892800005</v>
      </c>
      <c r="E30" s="464">
        <f>+E27+E28+E29</f>
        <v>1</v>
      </c>
      <c r="F30" s="124"/>
      <c r="G30" s="404" t="s">
        <v>175</v>
      </c>
      <c r="H30" s="392">
        <f>(+'DGRGL-C5'!C46)/1000</f>
        <v>0.17693394</v>
      </c>
      <c r="I30" s="392">
        <f>(+'DGRGL-C5'!D46)/1000</f>
        <v>0.57804318</v>
      </c>
      <c r="J30" s="465">
        <f t="shared" si="0"/>
        <v>0.0002751221193697628</v>
      </c>
      <c r="L30" s="240"/>
      <c r="M30" s="248"/>
      <c r="N30" s="240"/>
      <c r="O30" s="54"/>
      <c r="P30" s="55"/>
    </row>
    <row r="31" spans="2:16" ht="19.5" customHeight="1">
      <c r="B31" s="52"/>
      <c r="C31" s="52"/>
      <c r="D31" s="52"/>
      <c r="E31" s="52"/>
      <c r="F31" s="124"/>
      <c r="G31" s="404" t="s">
        <v>171</v>
      </c>
      <c r="H31" s="393">
        <f>+'DGRGL-C5'!C41/1000</f>
        <v>0.23429486</v>
      </c>
      <c r="I31" s="393">
        <f>+'DGRGL-C5'!D41/1000</f>
        <v>0.76544131</v>
      </c>
      <c r="J31" s="465">
        <f t="shared" si="0"/>
        <v>0.0003643150594050217</v>
      </c>
      <c r="L31" s="240"/>
      <c r="M31" s="248"/>
      <c r="N31" s="240"/>
      <c r="O31" s="54"/>
      <c r="P31" s="55"/>
    </row>
    <row r="32" spans="2:16" ht="19.5" customHeight="1">
      <c r="B32" s="52"/>
      <c r="C32" s="52"/>
      <c r="D32" s="52"/>
      <c r="E32" s="52"/>
      <c r="F32" s="124"/>
      <c r="G32" s="404" t="s">
        <v>172</v>
      </c>
      <c r="H32" s="392">
        <f>+'DGRGL-C5'!C42/1000</f>
        <v>0.12425716</v>
      </c>
      <c r="I32" s="392">
        <f>+'DGRGL-C5'!D42/1000</f>
        <v>0.40594814</v>
      </c>
      <c r="J32" s="465">
        <f t="shared" si="0"/>
        <v>0.00019321275035372477</v>
      </c>
      <c r="L32" s="240"/>
      <c r="M32" s="248"/>
      <c r="N32" s="240"/>
      <c r="O32" s="54"/>
      <c r="P32" s="55"/>
    </row>
    <row r="33" spans="2:16" ht="19.5" customHeight="1">
      <c r="B33" s="491" t="s">
        <v>24</v>
      </c>
      <c r="C33" s="492"/>
      <c r="D33" s="492"/>
      <c r="E33" s="493"/>
      <c r="F33" s="126"/>
      <c r="G33" s="125" t="s">
        <v>32</v>
      </c>
      <c r="H33" s="394">
        <f>SUM(H20:H32)</f>
        <v>643.1105568699999</v>
      </c>
      <c r="I33" s="394">
        <f>SUM(I20:I32)</f>
        <v>2101.04218928</v>
      </c>
      <c r="J33" s="466">
        <f>SUM(J20:J32)</f>
        <v>1.0000000000000002</v>
      </c>
      <c r="L33" s="240"/>
      <c r="M33" s="248"/>
      <c r="N33" s="240"/>
      <c r="O33" s="54"/>
      <c r="P33" s="55"/>
    </row>
    <row r="34" spans="2:16" ht="19.5" customHeight="1">
      <c r="B34" s="122"/>
      <c r="C34" s="388" t="s">
        <v>14</v>
      </c>
      <c r="D34" s="388" t="s">
        <v>152</v>
      </c>
      <c r="E34" s="391" t="s">
        <v>27</v>
      </c>
      <c r="F34" s="249"/>
      <c r="G34" s="119" t="s">
        <v>200</v>
      </c>
      <c r="H34" s="392"/>
      <c r="L34" s="240"/>
      <c r="M34" s="250"/>
      <c r="N34" s="240"/>
      <c r="O34" s="54"/>
      <c r="P34" s="55"/>
    </row>
    <row r="35" spans="2:16" ht="19.5" customHeight="1">
      <c r="B35" s="123" t="s">
        <v>152</v>
      </c>
      <c r="C35" s="384">
        <f>(+'DGRGL-C4'!C15+'DGRGL-C4'!C53)/1000</f>
        <v>417.29902795000015</v>
      </c>
      <c r="D35" s="384">
        <f>(+'DGRGL-C4'!D15+'DGRGL-C4'!D53)/1000</f>
        <v>1363.3159243148602</v>
      </c>
      <c r="E35" s="463">
        <f>+D35/$D$39</f>
        <v>0.6488760345990047</v>
      </c>
      <c r="F35" s="118"/>
      <c r="G35" s="119" t="s">
        <v>201</v>
      </c>
      <c r="L35" s="248"/>
      <c r="M35" s="251"/>
      <c r="N35" s="251"/>
      <c r="O35" s="54"/>
      <c r="P35" s="55"/>
    </row>
    <row r="36" spans="2:16" ht="19.5" customHeight="1">
      <c r="B36" s="123" t="s">
        <v>35</v>
      </c>
      <c r="C36" s="384">
        <f>(+'DGRGL-C4'!C27)/1000</f>
        <v>119.89338562</v>
      </c>
      <c r="D36" s="384">
        <f>(+'DGRGL-C4'!D27)/1000</f>
        <v>391.69169082</v>
      </c>
      <c r="E36" s="463">
        <f>+D36/$D$39</f>
        <v>0.18642733249990442</v>
      </c>
      <c r="F36" s="121"/>
      <c r="H36" s="237"/>
      <c r="I36" s="237"/>
      <c r="L36" s="248"/>
      <c r="M36" s="251"/>
      <c r="N36" s="251"/>
      <c r="O36" s="54"/>
      <c r="P36" s="55"/>
    </row>
    <row r="37" spans="2:16" ht="19.5" customHeight="1">
      <c r="B37" s="123" t="s">
        <v>36</v>
      </c>
      <c r="C37" s="384">
        <f>(+'DGRGL-C4'!C23)/1000</f>
        <v>92.40803487000001</v>
      </c>
      <c r="D37" s="384">
        <f>(+'DGRGL-C4'!D23)/1000</f>
        <v>301.89704992000003</v>
      </c>
      <c r="E37" s="463">
        <f>+D37/$D$39</f>
        <v>0.14368918980219098</v>
      </c>
      <c r="F37" s="121"/>
      <c r="G37" s="491" t="s">
        <v>65</v>
      </c>
      <c r="H37" s="492"/>
      <c r="I37" s="492"/>
      <c r="J37" s="493"/>
      <c r="L37" s="248"/>
      <c r="M37" s="251"/>
      <c r="N37" s="251"/>
      <c r="O37" s="54"/>
      <c r="P37" s="55"/>
    </row>
    <row r="38" spans="2:16" ht="19.5" customHeight="1">
      <c r="B38" s="123" t="s">
        <v>37</v>
      </c>
      <c r="C38" s="384">
        <f>(+'DGRGL-C4'!C31)/1000</f>
        <v>13.51010843</v>
      </c>
      <c r="D38" s="384">
        <f>(+'DGRGL-C4'!D31)/1000</f>
        <v>44.13752424</v>
      </c>
      <c r="E38" s="463">
        <f>+D38/$D$39</f>
        <v>0.021007443098899972</v>
      </c>
      <c r="F38" s="126"/>
      <c r="G38" s="120"/>
      <c r="H38" s="494" t="s">
        <v>14</v>
      </c>
      <c r="I38" s="494"/>
      <c r="J38" s="495"/>
      <c r="L38" s="248"/>
      <c r="M38" s="252"/>
      <c r="N38" s="240"/>
      <c r="O38" s="54"/>
      <c r="P38" s="55"/>
    </row>
    <row r="39" spans="2:16" ht="19.5" customHeight="1">
      <c r="B39" s="125" t="s">
        <v>32</v>
      </c>
      <c r="C39" s="385">
        <f>+C38+C36+C37+C35</f>
        <v>643.1105568700002</v>
      </c>
      <c r="D39" s="385">
        <f>+D38+D36+D37+D35</f>
        <v>2101.0421892948602</v>
      </c>
      <c r="E39" s="464">
        <f>+E38+E36+E37+E35</f>
        <v>1</v>
      </c>
      <c r="F39" s="126"/>
      <c r="G39" s="405" t="s">
        <v>102</v>
      </c>
      <c r="H39" s="388" t="s">
        <v>28</v>
      </c>
      <c r="I39" s="388" t="s">
        <v>30</v>
      </c>
      <c r="J39" s="407" t="s">
        <v>32</v>
      </c>
      <c r="L39" s="248"/>
      <c r="N39" s="119"/>
      <c r="O39" s="52"/>
      <c r="P39" s="55"/>
    </row>
    <row r="40" spans="2:16" ht="19.5" customHeight="1">
      <c r="B40" s="123" t="s">
        <v>39</v>
      </c>
      <c r="C40" s="384">
        <f>+C35</f>
        <v>417.29902795000015</v>
      </c>
      <c r="D40" s="384">
        <f>+D35</f>
        <v>1363.3159243148602</v>
      </c>
      <c r="E40" s="463">
        <f>+C40/$C$42</f>
        <v>0.6488760345981288</v>
      </c>
      <c r="F40" s="126"/>
      <c r="G40" s="253">
        <v>2009</v>
      </c>
      <c r="H40" s="384">
        <v>71</v>
      </c>
      <c r="I40" s="384">
        <v>192</v>
      </c>
      <c r="J40" s="408">
        <f aca="true" t="shared" si="1" ref="J40:J46">+I40+H40</f>
        <v>263</v>
      </c>
      <c r="L40" s="248"/>
      <c r="M40" s="240"/>
      <c r="N40" s="240"/>
      <c r="O40" s="54"/>
      <c r="P40" s="55"/>
    </row>
    <row r="41" spans="2:16" ht="19.5" customHeight="1">
      <c r="B41" s="123" t="s">
        <v>38</v>
      </c>
      <c r="C41" s="384">
        <f>+C37+C36+C38</f>
        <v>225.81152892</v>
      </c>
      <c r="D41" s="384">
        <f>+D37+D36+D38</f>
        <v>737.72626498</v>
      </c>
      <c r="E41" s="463">
        <f>+C41/$C$42</f>
        <v>0.3511239654018711</v>
      </c>
      <c r="F41" s="126"/>
      <c r="G41" s="253">
        <v>2010</v>
      </c>
      <c r="H41" s="384">
        <v>72</v>
      </c>
      <c r="I41" s="384">
        <v>249</v>
      </c>
      <c r="J41" s="408">
        <f t="shared" si="1"/>
        <v>321</v>
      </c>
      <c r="L41" s="248"/>
      <c r="N41" s="119"/>
      <c r="O41" s="52"/>
      <c r="P41" s="55"/>
    </row>
    <row r="42" spans="2:16" ht="19.5" customHeight="1">
      <c r="B42" s="125" t="s">
        <v>32</v>
      </c>
      <c r="C42" s="385">
        <f>+C41+C40</f>
        <v>643.1105568700002</v>
      </c>
      <c r="D42" s="385">
        <f>+D41+D40</f>
        <v>2101.0421892948602</v>
      </c>
      <c r="E42" s="464">
        <f>+E41+E40</f>
        <v>0.9999999999999999</v>
      </c>
      <c r="F42" s="124"/>
      <c r="G42" s="253">
        <v>2011</v>
      </c>
      <c r="H42" s="384">
        <v>70</v>
      </c>
      <c r="I42" s="384">
        <v>315</v>
      </c>
      <c r="J42" s="408">
        <f t="shared" si="1"/>
        <v>385</v>
      </c>
      <c r="L42" s="248"/>
      <c r="N42" s="119"/>
      <c r="O42" s="52"/>
      <c r="P42" s="55"/>
    </row>
    <row r="43" spans="2:16" ht="19.5" customHeight="1">
      <c r="B43" s="52"/>
      <c r="C43" s="52"/>
      <c r="D43" s="52"/>
      <c r="E43" s="52"/>
      <c r="F43" s="124"/>
      <c r="G43" s="253">
        <v>2012</v>
      </c>
      <c r="H43" s="384">
        <v>63.198</v>
      </c>
      <c r="I43" s="392">
        <v>425.85551902000003</v>
      </c>
      <c r="J43" s="408">
        <f t="shared" si="1"/>
        <v>489.05351902</v>
      </c>
      <c r="L43" s="240"/>
      <c r="N43" s="119"/>
      <c r="O43" s="52"/>
      <c r="P43" s="55"/>
    </row>
    <row r="44" spans="2:16" ht="19.5" customHeight="1">
      <c r="B44" s="52"/>
      <c r="C44" s="52"/>
      <c r="D44" s="52"/>
      <c r="E44" s="52"/>
      <c r="F44" s="126"/>
      <c r="G44" s="253">
        <v>2013</v>
      </c>
      <c r="H44" s="384">
        <v>56.5285205</v>
      </c>
      <c r="I44" s="392">
        <v>591.0717845600001</v>
      </c>
      <c r="J44" s="408">
        <f t="shared" si="1"/>
        <v>647.6003050600001</v>
      </c>
      <c r="L44" s="254"/>
      <c r="M44" s="255"/>
      <c r="N44" s="119"/>
      <c r="O44" s="52"/>
      <c r="P44" s="55"/>
    </row>
    <row r="45" spans="2:16" ht="19.5" customHeight="1">
      <c r="B45" s="491" t="s">
        <v>8</v>
      </c>
      <c r="C45" s="492"/>
      <c r="D45" s="492"/>
      <c r="E45" s="493"/>
      <c r="G45" s="253">
        <v>2014</v>
      </c>
      <c r="H45" s="384">
        <v>50.26007419</v>
      </c>
      <c r="I45" s="384">
        <v>752.8751732600001</v>
      </c>
      <c r="J45" s="408">
        <f t="shared" si="1"/>
        <v>803.1352474500001</v>
      </c>
      <c r="L45" s="240"/>
      <c r="M45" s="256"/>
      <c r="N45" s="240"/>
      <c r="O45" s="54"/>
      <c r="P45" s="55"/>
    </row>
    <row r="46" spans="2:16" ht="19.5" customHeight="1">
      <c r="B46" s="120"/>
      <c r="C46" s="388" t="s">
        <v>14</v>
      </c>
      <c r="D46" s="388" t="s">
        <v>152</v>
      </c>
      <c r="E46" s="391" t="s">
        <v>27</v>
      </c>
      <c r="F46" s="118"/>
      <c r="G46" s="253">
        <v>2015</v>
      </c>
      <c r="H46" s="384">
        <v>44.4029874</v>
      </c>
      <c r="I46" s="384">
        <v>911.7782794100002</v>
      </c>
      <c r="J46" s="408">
        <f t="shared" si="1"/>
        <v>956.1812668100002</v>
      </c>
      <c r="L46" s="240"/>
      <c r="M46" s="240"/>
      <c r="N46" s="240"/>
      <c r="O46" s="54"/>
      <c r="P46" s="55"/>
    </row>
    <row r="47" spans="2:16" ht="19.5" customHeight="1">
      <c r="B47" s="123" t="s">
        <v>48</v>
      </c>
      <c r="C47" s="384">
        <f>(+'DGRGL-C2'!C14)/1000</f>
        <v>631.08826629</v>
      </c>
      <c r="D47" s="384">
        <f>(+'DGRGL-C2'!D14)/1000</f>
        <v>2061.76536597</v>
      </c>
      <c r="E47" s="463">
        <f>+D47/$D$49</f>
        <v>0.9813060282557807</v>
      </c>
      <c r="F47" s="121"/>
      <c r="G47" s="253">
        <v>2015</v>
      </c>
      <c r="H47" s="384">
        <v>38.965713019999995</v>
      </c>
      <c r="I47" s="384">
        <v>1125.5192306200001</v>
      </c>
      <c r="J47" s="408">
        <f>+I47+H47</f>
        <v>1164.4849436400002</v>
      </c>
      <c r="L47" s="240"/>
      <c r="M47" s="240"/>
      <c r="N47" s="240"/>
      <c r="O47" s="54"/>
      <c r="P47" s="55"/>
    </row>
    <row r="48" spans="2:16" ht="19.5" customHeight="1">
      <c r="B48" s="123" t="s">
        <v>47</v>
      </c>
      <c r="C48" s="384">
        <f>(+'DGRGL-C2'!C18)/1000</f>
        <v>12.02229058</v>
      </c>
      <c r="D48" s="384">
        <f>(+'DGRGL-C2'!D18)/1000</f>
        <v>39.276823320000005</v>
      </c>
      <c r="E48" s="463">
        <f>+D48/$D$49</f>
        <v>0.018693971744219343</v>
      </c>
      <c r="F48" s="257"/>
      <c r="G48" s="467">
        <v>42979</v>
      </c>
      <c r="H48" s="406">
        <v>35.27686902</v>
      </c>
      <c r="I48" s="406">
        <v>607.8336878500002</v>
      </c>
      <c r="J48" s="409">
        <f>+I48+H48</f>
        <v>643.1105568700002</v>
      </c>
      <c r="L48" s="240"/>
      <c r="M48" s="240"/>
      <c r="N48" s="240"/>
      <c r="O48" s="54"/>
      <c r="P48" s="55"/>
    </row>
    <row r="49" spans="2:16" ht="19.5" customHeight="1">
      <c r="B49" s="125" t="s">
        <v>32</v>
      </c>
      <c r="C49" s="385">
        <f>+C48+C47</f>
        <v>643.11055687</v>
      </c>
      <c r="D49" s="385">
        <f>+D48+D47</f>
        <v>2101.04218929</v>
      </c>
      <c r="E49" s="464">
        <f>+E48+E47</f>
        <v>1</v>
      </c>
      <c r="F49" s="257"/>
      <c r="L49" s="240"/>
      <c r="M49" s="240"/>
      <c r="N49" s="240"/>
      <c r="O49" s="54"/>
      <c r="P49" s="55"/>
    </row>
    <row r="50" spans="2:16" ht="19.5" customHeight="1">
      <c r="B50" s="52"/>
      <c r="C50" s="52"/>
      <c r="D50" s="52"/>
      <c r="E50" s="52"/>
      <c r="F50" s="126"/>
      <c r="L50" s="248"/>
      <c r="M50" s="258"/>
      <c r="N50" s="240"/>
      <c r="O50" s="54"/>
      <c r="P50" s="55"/>
    </row>
    <row r="51" spans="3:16" ht="19.5" customHeight="1">
      <c r="C51" s="302">
        <f>+C49-C42</f>
        <v>0</v>
      </c>
      <c r="D51" s="302">
        <f>+D49-D42</f>
        <v>-4.8603396862745285E-09</v>
      </c>
      <c r="L51" s="248"/>
      <c r="M51" s="248"/>
      <c r="N51" s="240"/>
      <c r="O51" s="54"/>
      <c r="P51" s="55"/>
    </row>
    <row r="52" spans="2:16" ht="19.5" customHeight="1">
      <c r="B52" s="252"/>
      <c r="C52" s="303"/>
      <c r="D52" s="303"/>
      <c r="L52" s="248"/>
      <c r="M52" s="248"/>
      <c r="N52" s="240"/>
      <c r="O52" s="54"/>
      <c r="P52" s="55"/>
    </row>
    <row r="53" spans="3:16" ht="19.5" customHeight="1">
      <c r="C53" s="304">
        <f>+C49-C39</f>
        <v>0</v>
      </c>
      <c r="D53" s="304">
        <f>+D49-D39</f>
        <v>-4.8603396862745285E-09</v>
      </c>
      <c r="L53" s="248"/>
      <c r="M53" s="248"/>
      <c r="N53" s="240"/>
      <c r="O53" s="54"/>
      <c r="P53" s="55"/>
    </row>
    <row r="54" spans="3:16" ht="25.5" customHeight="1">
      <c r="C54" s="274"/>
      <c r="D54" s="255"/>
      <c r="H54" s="286"/>
      <c r="I54" s="286"/>
      <c r="J54" s="237"/>
      <c r="L54" s="248"/>
      <c r="M54" s="248"/>
      <c r="N54" s="240"/>
      <c r="O54" s="54"/>
      <c r="P54" s="55"/>
    </row>
    <row r="55" spans="7:16" ht="19.5" customHeight="1">
      <c r="G55" s="305"/>
      <c r="H55" s="306">
        <f>+H48-C14</f>
        <v>0</v>
      </c>
      <c r="I55" s="306">
        <f>+I48-C13</f>
        <v>0</v>
      </c>
      <c r="J55" s="305"/>
      <c r="L55" s="248"/>
      <c r="M55" s="248"/>
      <c r="N55" s="240"/>
      <c r="O55" s="54"/>
      <c r="P55" s="55"/>
    </row>
    <row r="56" spans="12:16" ht="19.5" customHeight="1">
      <c r="L56" s="248"/>
      <c r="M56" s="248"/>
      <c r="N56" s="240"/>
      <c r="O56" s="54"/>
      <c r="P56" s="55"/>
    </row>
    <row r="57" spans="8:16" ht="19.5" customHeight="1">
      <c r="H57" s="259"/>
      <c r="I57" s="259"/>
      <c r="J57" s="259"/>
      <c r="L57" s="248"/>
      <c r="M57" s="248"/>
      <c r="N57" s="240"/>
      <c r="O57" s="54"/>
      <c r="P57" s="55"/>
    </row>
    <row r="58" spans="8:16" ht="19.5" customHeight="1">
      <c r="H58" s="259"/>
      <c r="I58" s="260"/>
      <c r="J58" s="259"/>
      <c r="L58" s="248"/>
      <c r="M58" s="248"/>
      <c r="N58" s="240"/>
      <c r="O58" s="54"/>
      <c r="P58" s="55"/>
    </row>
    <row r="59" spans="8:16" ht="19.5" customHeight="1">
      <c r="H59" s="259"/>
      <c r="I59" s="260"/>
      <c r="J59" s="259"/>
      <c r="L59" s="248"/>
      <c r="M59" s="248"/>
      <c r="N59" s="240"/>
      <c r="O59" s="54"/>
      <c r="P59" s="55"/>
    </row>
    <row r="60" spans="8:16" ht="19.5" customHeight="1">
      <c r="H60" s="259"/>
      <c r="I60" s="260"/>
      <c r="J60" s="259"/>
      <c r="L60" s="248"/>
      <c r="M60" s="248"/>
      <c r="N60" s="240"/>
      <c r="O60" s="54"/>
      <c r="P60" s="55"/>
    </row>
    <row r="61" spans="8:16" ht="19.5" customHeight="1">
      <c r="H61" s="259"/>
      <c r="I61" s="259"/>
      <c r="J61" s="259"/>
      <c r="L61" s="248"/>
      <c r="M61" s="248"/>
      <c r="N61" s="240"/>
      <c r="O61" s="54"/>
      <c r="P61" s="55"/>
    </row>
    <row r="62" spans="10:16" ht="19.5" customHeight="1">
      <c r="J62" s="259"/>
      <c r="L62" s="248"/>
      <c r="M62" s="248"/>
      <c r="N62" s="240"/>
      <c r="O62" s="54"/>
      <c r="P62" s="55"/>
    </row>
    <row r="63" spans="10:16" ht="19.5" customHeight="1">
      <c r="J63" s="259"/>
      <c r="L63" s="248"/>
      <c r="M63" s="248"/>
      <c r="N63" s="240"/>
      <c r="O63" s="54"/>
      <c r="P63" s="55"/>
    </row>
    <row r="64" spans="12:16" ht="19.5" customHeight="1">
      <c r="L64" s="248"/>
      <c r="M64" s="248"/>
      <c r="N64" s="240"/>
      <c r="O64" s="54"/>
      <c r="P64" s="55"/>
    </row>
    <row r="65" spans="12:16" ht="19.5" customHeight="1">
      <c r="L65" s="248"/>
      <c r="M65" s="248"/>
      <c r="N65" s="240"/>
      <c r="O65" s="54"/>
      <c r="P65" s="55"/>
    </row>
    <row r="66" spans="12:16" ht="19.5" customHeight="1">
      <c r="L66" s="248"/>
      <c r="M66" s="248"/>
      <c r="N66" s="240"/>
      <c r="O66" s="54"/>
      <c r="P66" s="55"/>
    </row>
    <row r="67" spans="8:16" ht="19.5" customHeight="1">
      <c r="H67" s="261"/>
      <c r="I67" s="261"/>
      <c r="L67" s="248"/>
      <c r="M67" s="248"/>
      <c r="N67" s="240"/>
      <c r="O67" s="54"/>
      <c r="P67" s="55"/>
    </row>
    <row r="68" spans="12:16" ht="19.5" customHeight="1">
      <c r="L68" s="248"/>
      <c r="M68" s="248"/>
      <c r="N68" s="240"/>
      <c r="O68" s="54"/>
      <c r="P68" s="55"/>
    </row>
    <row r="69" spans="2:16" ht="19.5" customHeight="1">
      <c r="B69" s="262"/>
      <c r="L69" s="248"/>
      <c r="M69" s="248"/>
      <c r="N69" s="240"/>
      <c r="O69" s="54"/>
      <c r="P69" s="55"/>
    </row>
    <row r="70" spans="2:16" ht="19.5" customHeight="1">
      <c r="B70" s="262"/>
      <c r="L70" s="248"/>
      <c r="M70" s="248"/>
      <c r="N70" s="240"/>
      <c r="O70" s="54"/>
      <c r="P70" s="55"/>
    </row>
    <row r="71" spans="12:16" ht="19.5" customHeight="1">
      <c r="L71" s="248"/>
      <c r="M71" s="248"/>
      <c r="N71" s="240"/>
      <c r="O71" s="54"/>
      <c r="P71" s="55"/>
    </row>
    <row r="72" spans="12:16" ht="19.5" customHeight="1">
      <c r="L72" s="248"/>
      <c r="M72" s="248"/>
      <c r="N72" s="240"/>
      <c r="O72" s="54"/>
      <c r="P72" s="55"/>
    </row>
    <row r="73" spans="12:16" ht="19.5" customHeight="1">
      <c r="L73" s="248"/>
      <c r="M73" s="248"/>
      <c r="N73" s="240"/>
      <c r="O73" s="54"/>
      <c r="P73" s="55"/>
    </row>
    <row r="74" spans="10:16" ht="19.5" customHeight="1">
      <c r="J74" s="259"/>
      <c r="L74" s="248"/>
      <c r="M74" s="248"/>
      <c r="N74" s="240"/>
      <c r="O74" s="54"/>
      <c r="P74" s="55"/>
    </row>
    <row r="77" spans="8:9" ht="19.5" customHeight="1">
      <c r="H77" s="261"/>
      <c r="I77" s="261"/>
    </row>
  </sheetData>
  <sheetProtection/>
  <mergeCells count="13">
    <mergeCell ref="B45:E45"/>
    <mergeCell ref="B33:E33"/>
    <mergeCell ref="B18:E18"/>
    <mergeCell ref="G18:J18"/>
    <mergeCell ref="B25:E25"/>
    <mergeCell ref="H38:J38"/>
    <mergeCell ref="G37:J37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9" customWidth="1"/>
    <col min="12" max="12" width="2.421875" style="119" customWidth="1"/>
    <col min="13" max="14" width="15.7109375" style="119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5"/>
      <c r="H4" s="275"/>
      <c r="I4" s="275"/>
      <c r="J4" s="275"/>
      <c r="K4" s="275"/>
      <c r="L4" s="275"/>
      <c r="M4" s="275"/>
      <c r="N4" s="275"/>
    </row>
    <row r="5" spans="1:14" s="1" customFormat="1" ht="22.5" customHeight="1">
      <c r="A5" s="4"/>
      <c r="B5" s="496" t="s">
        <v>234</v>
      </c>
      <c r="C5" s="496"/>
      <c r="D5" s="496"/>
      <c r="E5" s="496"/>
      <c r="F5" s="496"/>
      <c r="G5" s="496"/>
      <c r="H5" s="496"/>
      <c r="I5" s="496"/>
      <c r="J5" s="496"/>
      <c r="K5" s="496"/>
      <c r="L5" s="275"/>
      <c r="M5" s="275"/>
      <c r="N5" s="275"/>
    </row>
    <row r="6" spans="1:14" s="1" customFormat="1" ht="19.5" customHeight="1">
      <c r="A6" s="4"/>
      <c r="B6" s="490" t="s">
        <v>12</v>
      </c>
      <c r="C6" s="490"/>
      <c r="D6" s="490"/>
      <c r="E6" s="490"/>
      <c r="F6" s="490"/>
      <c r="G6" s="490"/>
      <c r="H6" s="490"/>
      <c r="I6" s="490"/>
      <c r="J6" s="490"/>
      <c r="K6" s="490"/>
      <c r="L6" s="275"/>
      <c r="M6" s="275"/>
      <c r="N6" s="275"/>
    </row>
    <row r="7" spans="1:14" s="1" customFormat="1" ht="18" customHeight="1">
      <c r="A7" s="4"/>
      <c r="B7" s="477" t="str">
        <f>+Indice!B7</f>
        <v>AL 30 DE SETIEMBRE DE 2017</v>
      </c>
      <c r="C7" s="477"/>
      <c r="D7" s="477"/>
      <c r="E7" s="477"/>
      <c r="F7" s="477"/>
      <c r="G7" s="477"/>
      <c r="H7" s="477"/>
      <c r="I7" s="477"/>
      <c r="J7" s="477"/>
      <c r="K7" s="477"/>
      <c r="L7" s="275"/>
      <c r="M7" s="275"/>
      <c r="N7" s="275"/>
    </row>
    <row r="8" spans="1:14" s="1" customFormat="1" ht="19.5" customHeight="1">
      <c r="A8" s="4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5"/>
      <c r="M8" s="275"/>
      <c r="N8" s="275"/>
    </row>
    <row r="9" spans="1:14" s="1" customFormat="1" ht="19.5" customHeight="1">
      <c r="A9" s="4"/>
      <c r="B9" s="277"/>
      <c r="C9" s="277"/>
      <c r="D9" s="277"/>
      <c r="E9" s="277"/>
      <c r="F9" s="277"/>
      <c r="G9" s="277"/>
      <c r="H9" s="277"/>
      <c r="I9" s="277"/>
      <c r="J9" s="226"/>
      <c r="K9" s="226"/>
      <c r="L9" s="275"/>
      <c r="M9" s="275"/>
      <c r="N9" s="275"/>
    </row>
    <row r="10" spans="2:11" ht="19.5" customHeight="1">
      <c r="B10" s="497" t="s">
        <v>16</v>
      </c>
      <c r="C10" s="497"/>
      <c r="D10" s="497"/>
      <c r="E10" s="498" t="s">
        <v>40</v>
      </c>
      <c r="F10" s="498"/>
      <c r="G10" s="498"/>
      <c r="H10" s="499" t="s">
        <v>41</v>
      </c>
      <c r="I10" s="499"/>
      <c r="J10" s="499"/>
      <c r="K10" s="499"/>
    </row>
    <row r="17" ht="19.5" customHeight="1">
      <c r="I17" s="259"/>
    </row>
    <row r="20" spans="7:8" ht="19.5" customHeight="1">
      <c r="G20" s="261"/>
      <c r="H20" s="261"/>
    </row>
    <row r="24" spans="2:15" ht="19.5" customHeight="1">
      <c r="B24" s="497" t="s">
        <v>42</v>
      </c>
      <c r="C24" s="497"/>
      <c r="D24" s="497"/>
      <c r="E24" s="498" t="s">
        <v>43</v>
      </c>
      <c r="F24" s="498"/>
      <c r="G24" s="498"/>
      <c r="H24" s="498" t="s">
        <v>45</v>
      </c>
      <c r="I24" s="498"/>
      <c r="J24" s="498"/>
      <c r="K24" s="498"/>
      <c r="L24" s="498"/>
      <c r="M24" s="498"/>
      <c r="N24" s="498"/>
      <c r="O24" s="498"/>
    </row>
    <row r="37" spans="1:15" ht="19.5" customHeight="1">
      <c r="A37" s="119"/>
      <c r="B37" s="202"/>
      <c r="C37" s="202"/>
      <c r="D37" s="202"/>
      <c r="E37" s="202"/>
      <c r="F37" s="202"/>
      <c r="G37" s="202"/>
      <c r="H37" s="203" t="s">
        <v>203</v>
      </c>
      <c r="J37" s="202"/>
      <c r="K37" s="202"/>
      <c r="O37" s="119"/>
    </row>
    <row r="38" spans="1:15" ht="19.5" customHeight="1">
      <c r="A38" s="119"/>
      <c r="B38" s="119"/>
      <c r="O38" s="119"/>
    </row>
    <row r="39" spans="1:15" ht="19.5" customHeight="1">
      <c r="A39" s="119"/>
      <c r="B39" s="501" t="s">
        <v>46</v>
      </c>
      <c r="C39" s="501"/>
      <c r="D39" s="501"/>
      <c r="E39" s="501"/>
      <c r="F39" s="501"/>
      <c r="G39" s="204"/>
      <c r="H39" s="498" t="s">
        <v>49</v>
      </c>
      <c r="I39" s="498"/>
      <c r="J39" s="498"/>
      <c r="K39" s="498"/>
      <c r="L39" s="498"/>
      <c r="M39" s="498"/>
      <c r="O39" s="119"/>
    </row>
    <row r="40" spans="1:15" ht="19.5" customHeight="1">
      <c r="A40" s="502" t="s">
        <v>44</v>
      </c>
      <c r="B40" s="502"/>
      <c r="C40" s="502"/>
      <c r="D40" s="502"/>
      <c r="E40" s="502"/>
      <c r="F40" s="502"/>
      <c r="O40" s="119"/>
    </row>
    <row r="41" spans="1:15" ht="19.5" customHeight="1">
      <c r="A41" s="119"/>
      <c r="B41" s="119"/>
      <c r="O41" s="119"/>
    </row>
    <row r="42" spans="1:15" ht="19.5" customHeight="1">
      <c r="A42" s="119"/>
      <c r="B42" s="119"/>
      <c r="O42" s="119"/>
    </row>
    <row r="43" spans="1:15" ht="19.5" customHeight="1">
      <c r="A43" s="119"/>
      <c r="B43" s="119"/>
      <c r="O43" s="119"/>
    </row>
    <row r="44" spans="1:15" ht="19.5" customHeight="1">
      <c r="A44" s="119"/>
      <c r="B44" s="119"/>
      <c r="O44" s="119"/>
    </row>
    <row r="45" spans="1:15" ht="19.5" customHeight="1">
      <c r="A45" s="119"/>
      <c r="B45" s="119"/>
      <c r="O45" s="119"/>
    </row>
    <row r="46" spans="1:15" ht="19.5" customHeight="1">
      <c r="A46" s="119"/>
      <c r="B46" s="119"/>
      <c r="O46" s="119"/>
    </row>
    <row r="47" spans="1:15" ht="19.5" customHeight="1">
      <c r="A47" s="119"/>
      <c r="B47" s="119"/>
      <c r="O47" s="119"/>
    </row>
    <row r="48" spans="1:15" ht="19.5" customHeight="1">
      <c r="A48" s="119"/>
      <c r="B48" s="119"/>
      <c r="O48" s="119"/>
    </row>
    <row r="49" spans="1:15" ht="19.5" customHeight="1">
      <c r="A49" s="119"/>
      <c r="B49" s="119"/>
      <c r="O49" s="119"/>
    </row>
    <row r="50" spans="1:15" ht="19.5" customHeight="1">
      <c r="A50" s="119"/>
      <c r="B50" s="119"/>
      <c r="O50" s="119"/>
    </row>
    <row r="51" spans="1:15" ht="19.5" customHeight="1">
      <c r="A51" s="119"/>
      <c r="B51" s="119"/>
      <c r="O51" s="119"/>
    </row>
    <row r="52" spans="1:15" ht="19.5" customHeight="1">
      <c r="A52" s="119"/>
      <c r="B52" s="119"/>
      <c r="O52" s="119"/>
    </row>
    <row r="53" spans="1:15" ht="19.5" customHeight="1">
      <c r="A53" s="119"/>
      <c r="B53" s="500"/>
      <c r="C53" s="500"/>
      <c r="O53" s="119"/>
    </row>
    <row r="54" s="119" customFormat="1" ht="19.5" customHeight="1"/>
    <row r="55" s="119" customFormat="1" ht="19.5" customHeight="1"/>
    <row r="56" s="119" customFormat="1" ht="19.5" customHeight="1"/>
    <row r="57" s="119" customFormat="1" ht="19.5" customHeight="1"/>
    <row r="58" s="119" customFormat="1" ht="19.5" customHeight="1"/>
    <row r="59" s="119" customFormat="1" ht="19.5" customHeight="1"/>
    <row r="60" s="119" customFormat="1" ht="19.5" customHeight="1"/>
    <row r="61" s="119" customFormat="1" ht="19.5" customHeight="1"/>
    <row r="62" s="119" customFormat="1" ht="19.5" customHeight="1"/>
    <row r="63" s="119" customFormat="1" ht="19.5" customHeight="1"/>
    <row r="64" s="119" customFormat="1" ht="19.5" customHeight="1"/>
    <row r="65" s="119" customFormat="1" ht="19.5" customHeight="1"/>
    <row r="66" s="119" customFormat="1" ht="19.5" customHeight="1"/>
    <row r="67" s="119" customFormat="1" ht="19.5" customHeight="1"/>
    <row r="68" s="119" customFormat="1" ht="19.5" customHeight="1"/>
    <row r="69" s="119" customFormat="1" ht="19.5" customHeight="1"/>
    <row r="70" s="119" customFormat="1" ht="19.5" customHeight="1"/>
    <row r="71" s="119" customFormat="1" ht="19.5" customHeight="1"/>
    <row r="72" s="119" customFormat="1" ht="19.5" customHeight="1"/>
    <row r="73" s="119" customFormat="1" ht="19.5" customHeight="1"/>
    <row r="74" s="119" customFormat="1" ht="19.5" customHeight="1"/>
    <row r="75" s="119" customFormat="1" ht="19.5" customHeight="1"/>
    <row r="76" s="119" customFormat="1" ht="19.5" customHeight="1"/>
    <row r="77" s="119" customFormat="1" ht="19.5" customHeight="1"/>
    <row r="78" s="119" customFormat="1" ht="19.5" customHeight="1"/>
    <row r="79" s="119" customFormat="1" ht="19.5" customHeight="1"/>
    <row r="80" s="119" customFormat="1" ht="19.5" customHeight="1"/>
    <row r="81" s="119" customFormat="1" ht="19.5" customHeight="1"/>
    <row r="82" s="119" customFormat="1" ht="19.5" customHeight="1"/>
    <row r="83" s="119" customFormat="1" ht="19.5" customHeight="1"/>
    <row r="84" s="119" customFormat="1" ht="19.5" customHeight="1"/>
    <row r="85" s="119" customFormat="1" ht="19.5" customHeight="1"/>
    <row r="86" s="119" customFormat="1" ht="19.5" customHeight="1"/>
    <row r="87" s="119" customFormat="1" ht="19.5" customHeight="1"/>
    <row r="88" s="119" customFormat="1" ht="19.5" customHeight="1"/>
    <row r="89" s="119" customFormat="1" ht="19.5" customHeight="1"/>
    <row r="90" s="119" customFormat="1" ht="19.5" customHeight="1"/>
    <row r="91" s="119" customFormat="1" ht="19.5" customHeight="1"/>
    <row r="92" s="119" customFormat="1" ht="19.5" customHeight="1"/>
    <row r="93" s="119" customFormat="1" ht="19.5" customHeight="1"/>
    <row r="94" s="119" customFormat="1" ht="19.5" customHeight="1"/>
    <row r="95" s="119" customFormat="1" ht="19.5" customHeight="1"/>
    <row r="96" s="119" customFormat="1" ht="19.5" customHeight="1"/>
    <row r="97" s="119" customFormat="1" ht="19.5" customHeight="1"/>
    <row r="98" s="119" customFormat="1" ht="19.5" customHeight="1"/>
    <row r="99" s="119" customFormat="1" ht="19.5" customHeight="1"/>
    <row r="100" s="119" customFormat="1" ht="19.5" customHeight="1"/>
    <row r="101" s="119" customFormat="1" ht="19.5" customHeight="1"/>
    <row r="102" s="119" customFormat="1" ht="19.5" customHeight="1"/>
    <row r="103" s="119" customFormat="1" ht="19.5" customHeight="1"/>
    <row r="104" s="119" customFormat="1" ht="19.5" customHeight="1"/>
    <row r="105" spans="2:15" ht="19.5" customHeight="1">
      <c r="B105" s="119"/>
      <c r="O105" s="119"/>
    </row>
    <row r="106" spans="2:15" ht="19.5" customHeight="1">
      <c r="B106" s="119"/>
      <c r="O106" s="119"/>
    </row>
    <row r="107" spans="2:15" ht="19.5" customHeight="1">
      <c r="B107" s="119"/>
      <c r="O107" s="119"/>
    </row>
    <row r="108" spans="2:15" ht="19.5" customHeight="1">
      <c r="B108" s="119"/>
      <c r="O108" s="119"/>
    </row>
    <row r="109" spans="2:15" ht="19.5" customHeight="1">
      <c r="B109" s="119"/>
      <c r="O109" s="119"/>
    </row>
    <row r="110" spans="2:15" ht="19.5" customHeight="1">
      <c r="B110" s="119"/>
      <c r="O110" s="119"/>
    </row>
    <row r="111" spans="2:15" ht="19.5" customHeight="1">
      <c r="B111" s="119"/>
      <c r="O111" s="119"/>
    </row>
    <row r="112" spans="2:15" ht="19.5" customHeight="1">
      <c r="B112" s="119"/>
      <c r="O112" s="119"/>
    </row>
    <row r="113" spans="2:15" ht="19.5" customHeight="1">
      <c r="B113" s="119"/>
      <c r="O113" s="119"/>
    </row>
    <row r="114" spans="2:15" ht="19.5" customHeight="1">
      <c r="B114" s="119"/>
      <c r="O114" s="119"/>
    </row>
    <row r="115" spans="2:15" ht="19.5" customHeight="1">
      <c r="B115" s="119"/>
      <c r="O115" s="119"/>
    </row>
    <row r="116" spans="2:15" ht="19.5" customHeight="1">
      <c r="B116" s="119"/>
      <c r="O116" s="119"/>
    </row>
    <row r="117" spans="2:15" ht="19.5" customHeight="1">
      <c r="B117" s="119"/>
      <c r="O117" s="119"/>
    </row>
    <row r="118" spans="2:15" ht="19.5" customHeight="1">
      <c r="B118" s="119"/>
      <c r="O118" s="119"/>
    </row>
    <row r="119" spans="2:15" ht="19.5" customHeight="1">
      <c r="B119" s="119"/>
      <c r="O119" s="119"/>
    </row>
    <row r="120" spans="2:15" ht="19.5" customHeight="1">
      <c r="B120" s="119"/>
      <c r="O120" s="119"/>
    </row>
    <row r="121" spans="2:15" ht="19.5" customHeight="1">
      <c r="B121" s="119"/>
      <c r="O121" s="119"/>
    </row>
    <row r="122" spans="2:15" ht="19.5" customHeight="1">
      <c r="B122" s="119"/>
      <c r="O122" s="119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7" customWidth="1"/>
    <col min="7" max="7" width="16.8515625" style="177" bestFit="1" customWidth="1"/>
    <col min="8" max="8" width="15.140625" style="177" customWidth="1"/>
    <col min="9" max="9" width="25.28125" style="177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7"/>
      <c r="D5" s="127"/>
      <c r="F5" s="511"/>
      <c r="G5" s="511"/>
      <c r="H5" s="511"/>
    </row>
    <row r="6" spans="2:4" ht="18" customHeight="1">
      <c r="B6" s="140" t="s">
        <v>69</v>
      </c>
      <c r="C6" s="140"/>
      <c r="D6" s="140"/>
    </row>
    <row r="7" spans="2:9" ht="15.75">
      <c r="B7" s="138" t="s">
        <v>67</v>
      </c>
      <c r="C7" s="138"/>
      <c r="D7" s="138"/>
      <c r="E7" s="191"/>
      <c r="F7" s="307"/>
      <c r="G7" s="307"/>
      <c r="H7" s="307"/>
      <c r="I7" s="307"/>
    </row>
    <row r="8" spans="2:9" ht="15.75" customHeight="1">
      <c r="B8" s="138" t="s">
        <v>142</v>
      </c>
      <c r="C8" s="138"/>
      <c r="D8" s="138"/>
      <c r="E8" s="191"/>
      <c r="F8" s="307"/>
      <c r="H8" s="308"/>
      <c r="I8" s="307"/>
    </row>
    <row r="9" spans="2:9" ht="15.75">
      <c r="B9" s="341" t="s">
        <v>261</v>
      </c>
      <c r="C9" s="341"/>
      <c r="D9" s="279"/>
      <c r="E9" s="327">
        <f>+Portada!I34</f>
        <v>3.267</v>
      </c>
      <c r="F9" s="307"/>
      <c r="G9" s="309"/>
      <c r="H9" s="308"/>
      <c r="I9" s="307"/>
    </row>
    <row r="10" spans="2:9" ht="12.75" customHeight="1">
      <c r="B10" s="128"/>
      <c r="C10" s="128"/>
      <c r="D10" s="128"/>
      <c r="E10" s="191"/>
      <c r="F10" s="307"/>
      <c r="G10" s="307"/>
      <c r="H10" s="307"/>
      <c r="I10" s="307"/>
    </row>
    <row r="11" spans="2:9" ht="15" customHeight="1">
      <c r="B11" s="512" t="s">
        <v>148</v>
      </c>
      <c r="C11" s="508" t="s">
        <v>54</v>
      </c>
      <c r="D11" s="503" t="s">
        <v>153</v>
      </c>
      <c r="E11" s="191"/>
      <c r="F11" s="307"/>
      <c r="G11" s="307"/>
      <c r="H11" s="307"/>
      <c r="I11" s="307"/>
    </row>
    <row r="12" spans="2:10" ht="13.5" customHeight="1">
      <c r="B12" s="513"/>
      <c r="C12" s="509"/>
      <c r="D12" s="504"/>
      <c r="E12" s="276"/>
      <c r="F12" s="307"/>
      <c r="G12" s="307"/>
      <c r="H12" s="307"/>
      <c r="I12" s="307"/>
      <c r="J12" s="188"/>
    </row>
    <row r="13" spans="2:9" ht="9" customHeight="1">
      <c r="B13" s="514"/>
      <c r="C13" s="510"/>
      <c r="D13" s="505"/>
      <c r="E13" s="191"/>
      <c r="F13" s="307"/>
      <c r="G13" s="307"/>
      <c r="H13" s="307"/>
      <c r="I13" s="307"/>
    </row>
    <row r="14" spans="2:9" ht="9.75" customHeight="1">
      <c r="B14" s="208"/>
      <c r="C14" s="209"/>
      <c r="D14" s="210"/>
      <c r="F14" s="307"/>
      <c r="G14" s="307"/>
      <c r="H14" s="307"/>
      <c r="I14" s="307"/>
    </row>
    <row r="15" spans="2:9" ht="16.5">
      <c r="B15" s="325" t="s">
        <v>157</v>
      </c>
      <c r="C15" s="328">
        <f>+C16</f>
        <v>35276.86902</v>
      </c>
      <c r="D15" s="328">
        <f>+D16</f>
        <v>115249.53109</v>
      </c>
      <c r="F15" s="307"/>
      <c r="G15" s="311"/>
      <c r="H15" s="311"/>
      <c r="I15" s="307"/>
    </row>
    <row r="16" spans="2:9" ht="15">
      <c r="B16" s="22" t="s">
        <v>92</v>
      </c>
      <c r="C16" s="329">
        <v>35276.86902</v>
      </c>
      <c r="D16" s="329">
        <f>ROUND(+C16*$E$9,5)</f>
        <v>115249.53109</v>
      </c>
      <c r="F16" s="307"/>
      <c r="G16" s="311"/>
      <c r="H16" s="311"/>
      <c r="I16" s="307"/>
    </row>
    <row r="17" spans="2:9" ht="15">
      <c r="B17" s="22"/>
      <c r="C17" s="329"/>
      <c r="D17" s="329"/>
      <c r="F17" s="307"/>
      <c r="G17" s="311"/>
      <c r="H17" s="311"/>
      <c r="I17" s="307"/>
    </row>
    <row r="18" spans="2:9" ht="16.5">
      <c r="B18" s="61" t="s">
        <v>123</v>
      </c>
      <c r="C18" s="328">
        <f>+C19+C20</f>
        <v>595811.3972700001</v>
      </c>
      <c r="D18" s="328">
        <f>+D19+D20</f>
        <v>1946515.83488</v>
      </c>
      <c r="E18" s="324"/>
      <c r="F18" s="307" t="s">
        <v>137</v>
      </c>
      <c r="G18" s="310">
        <f>+C19+C46</f>
        <v>433063.6636300001</v>
      </c>
      <c r="H18" s="310">
        <f>+D19+D46</f>
        <v>1414818.98907</v>
      </c>
      <c r="I18" s="307"/>
    </row>
    <row r="19" spans="2:9" ht="15">
      <c r="B19" s="22" t="s">
        <v>98</v>
      </c>
      <c r="C19" s="329">
        <v>421041.37305000005</v>
      </c>
      <c r="D19" s="329">
        <f>ROUND(+C19*$E$9,5)</f>
        <v>1375542.16575</v>
      </c>
      <c r="F19" s="307"/>
      <c r="G19" s="311"/>
      <c r="H19" s="311"/>
      <c r="I19" s="307"/>
    </row>
    <row r="20" spans="2:9" ht="15">
      <c r="B20" s="22" t="s">
        <v>92</v>
      </c>
      <c r="C20" s="329">
        <v>174770.02421999996</v>
      </c>
      <c r="D20" s="329">
        <f>ROUND(+C20*$E$9,5)</f>
        <v>570973.66913</v>
      </c>
      <c r="F20" s="307"/>
      <c r="G20" s="312"/>
      <c r="H20" s="307"/>
      <c r="I20" s="307"/>
    </row>
    <row r="21" spans="2:9" ht="9.75" customHeight="1">
      <c r="B21" s="23"/>
      <c r="C21" s="330"/>
      <c r="D21" s="330"/>
      <c r="F21" s="307"/>
      <c r="G21" s="307"/>
      <c r="H21" s="307"/>
      <c r="I21" s="307"/>
    </row>
    <row r="22" spans="2:9" ht="15" customHeight="1">
      <c r="B22" s="506" t="s">
        <v>15</v>
      </c>
      <c r="C22" s="517">
        <f>+C18+C15</f>
        <v>631088.26629</v>
      </c>
      <c r="D22" s="517">
        <f>+D18+D15</f>
        <v>2061765.36597</v>
      </c>
      <c r="F22" s="307"/>
      <c r="G22" s="312"/>
      <c r="H22" s="312"/>
      <c r="I22" s="307"/>
    </row>
    <row r="23" spans="2:4" ht="15" customHeight="1">
      <c r="B23" s="507"/>
      <c r="C23" s="518"/>
      <c r="D23" s="518"/>
    </row>
    <row r="24" spans="2:4" ht="4.5" customHeight="1">
      <c r="B24" s="24"/>
      <c r="C24" s="25"/>
      <c r="D24" s="25"/>
    </row>
    <row r="25" spans="2:4" ht="15">
      <c r="B25" s="26" t="s">
        <v>158</v>
      </c>
      <c r="C25" s="183"/>
      <c r="D25" s="27"/>
    </row>
    <row r="26" spans="2:4" ht="15">
      <c r="B26" s="26" t="s">
        <v>159</v>
      </c>
      <c r="C26" s="27"/>
      <c r="D26" s="27"/>
    </row>
    <row r="27" spans="2:4" ht="15">
      <c r="B27" s="26" t="s">
        <v>160</v>
      </c>
      <c r="C27" s="183"/>
      <c r="D27" s="27"/>
    </row>
    <row r="28" spans="3:5" ht="15">
      <c r="C28" s="462"/>
      <c r="D28" s="313"/>
      <c r="E28" s="314"/>
    </row>
    <row r="29" spans="3:5" ht="15">
      <c r="C29" s="313"/>
      <c r="D29" s="313"/>
      <c r="E29" s="314"/>
    </row>
    <row r="30" ht="15">
      <c r="C30" s="288"/>
    </row>
    <row r="31" spans="3:4" ht="15">
      <c r="C31" s="289"/>
      <c r="D31" s="290"/>
    </row>
    <row r="33" spans="2:5" ht="18.75">
      <c r="B33" s="46" t="s">
        <v>116</v>
      </c>
      <c r="C33" s="58"/>
      <c r="D33" s="58"/>
      <c r="E33" s="178"/>
    </row>
    <row r="34" spans="2:4" ht="15" customHeight="1">
      <c r="B34" s="140" t="s">
        <v>69</v>
      </c>
      <c r="C34" s="140"/>
      <c r="D34" s="140"/>
    </row>
    <row r="35" spans="2:4" ht="15" customHeight="1">
      <c r="B35" s="138" t="s">
        <v>71</v>
      </c>
      <c r="C35" s="138"/>
      <c r="D35" s="138"/>
    </row>
    <row r="36" spans="2:4" ht="16.5" customHeight="1">
      <c r="B36" s="138" t="s">
        <v>142</v>
      </c>
      <c r="C36" s="138"/>
      <c r="D36" s="138"/>
    </row>
    <row r="37" spans="2:4" ht="16.5" customHeight="1">
      <c r="B37" s="340" t="str">
        <f>+B9</f>
        <v>Al 30 de setiembre de 2017</v>
      </c>
      <c r="C37" s="340"/>
      <c r="D37" s="56"/>
    </row>
    <row r="38" spans="2:4" ht="8.25" customHeight="1">
      <c r="B38" s="18"/>
      <c r="C38" s="18"/>
      <c r="D38" s="18"/>
    </row>
    <row r="39" spans="2:4" ht="15" customHeight="1">
      <c r="B39" s="512" t="s">
        <v>148</v>
      </c>
      <c r="C39" s="508" t="s">
        <v>54</v>
      </c>
      <c r="D39" s="503" t="s">
        <v>153</v>
      </c>
    </row>
    <row r="40" spans="2:7" ht="13.5" customHeight="1">
      <c r="B40" s="513"/>
      <c r="C40" s="509"/>
      <c r="D40" s="504"/>
      <c r="E40" s="178"/>
      <c r="G40" s="179"/>
    </row>
    <row r="41" spans="2:4" ht="9" customHeight="1">
      <c r="B41" s="514"/>
      <c r="C41" s="510"/>
      <c r="D41" s="505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31">
        <v>0</v>
      </c>
      <c r="D43" s="331">
        <v>0</v>
      </c>
      <c r="I43" s="180"/>
    </row>
    <row r="44" spans="2:4" ht="15" customHeight="1">
      <c r="B44" s="60"/>
      <c r="C44" s="332"/>
      <c r="D44" s="332"/>
    </row>
    <row r="45" spans="2:7" ht="21" customHeight="1">
      <c r="B45" s="61" t="s">
        <v>79</v>
      </c>
      <c r="C45" s="331">
        <f>+C46+C47</f>
        <v>12022.29058</v>
      </c>
      <c r="D45" s="331">
        <f>+D46+D47</f>
        <v>39276.82332</v>
      </c>
      <c r="G45" s="180"/>
    </row>
    <row r="46" spans="2:4" ht="15">
      <c r="B46" s="22" t="s">
        <v>92</v>
      </c>
      <c r="C46" s="333">
        <v>12022.29058</v>
      </c>
      <c r="D46" s="333">
        <f>ROUND(+C46*$E$9,5)</f>
        <v>39276.82332</v>
      </c>
    </row>
    <row r="47" spans="2:4" ht="15">
      <c r="B47" s="22" t="s">
        <v>98</v>
      </c>
      <c r="C47" s="333">
        <v>0</v>
      </c>
      <c r="D47" s="333">
        <f>ROUND(+C47*$E$9,5)</f>
        <v>0</v>
      </c>
    </row>
    <row r="48" spans="2:4" ht="9.75" customHeight="1">
      <c r="B48" s="23"/>
      <c r="C48" s="332"/>
      <c r="D48" s="332"/>
    </row>
    <row r="49" spans="2:4" ht="15" customHeight="1">
      <c r="B49" s="506" t="s">
        <v>15</v>
      </c>
      <c r="C49" s="515">
        <f>+C45+C43</f>
        <v>12022.29058</v>
      </c>
      <c r="D49" s="515">
        <f>+D45+D43</f>
        <v>39276.82332</v>
      </c>
    </row>
    <row r="50" spans="2:7" ht="15" customHeight="1">
      <c r="B50" s="507"/>
      <c r="C50" s="516"/>
      <c r="D50" s="516"/>
      <c r="G50" s="181"/>
    </row>
    <row r="51" spans="2:4" ht="6" customHeight="1">
      <c r="B51" s="24"/>
      <c r="C51" s="25"/>
      <c r="D51" s="25"/>
    </row>
    <row r="52" spans="3:4" ht="15">
      <c r="C52" s="462"/>
      <c r="D52" s="459"/>
    </row>
    <row r="53" spans="3:4" ht="15">
      <c r="C53" s="459"/>
      <c r="D53" s="335"/>
    </row>
    <row r="54" ht="15">
      <c r="C54" s="291"/>
    </row>
    <row r="55" ht="15">
      <c r="C55" s="287"/>
    </row>
  </sheetData>
  <sheetProtection/>
  <mergeCells count="13">
    <mergeCell ref="B39:B41"/>
    <mergeCell ref="C39:C41"/>
    <mergeCell ref="C22:C23"/>
    <mergeCell ref="D11:D13"/>
    <mergeCell ref="B22:B23"/>
    <mergeCell ref="C11:C13"/>
    <mergeCell ref="F5:H5"/>
    <mergeCell ref="B11:B13"/>
    <mergeCell ref="B49:B50"/>
    <mergeCell ref="C49:C50"/>
    <mergeCell ref="D49:D50"/>
    <mergeCell ref="D22:D23"/>
    <mergeCell ref="D39:D41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9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4"/>
      <c r="G5" s="264"/>
      <c r="H5" s="264"/>
      <c r="I5" s="264"/>
      <c r="J5" s="264"/>
      <c r="L5" s="265"/>
    </row>
    <row r="6" spans="2:12" ht="18" customHeight="1">
      <c r="B6" s="140" t="s">
        <v>70</v>
      </c>
      <c r="C6" s="140"/>
      <c r="D6" s="140"/>
      <c r="G6" s="264"/>
      <c r="I6" s="264"/>
      <c r="J6" s="264"/>
      <c r="L6" s="265"/>
    </row>
    <row r="7" spans="2:12" ht="15.75" customHeight="1">
      <c r="B7" s="138" t="s">
        <v>85</v>
      </c>
      <c r="C7" s="138"/>
      <c r="D7" s="138"/>
      <c r="F7" s="264"/>
      <c r="G7" s="264"/>
      <c r="H7" s="264"/>
      <c r="I7" s="264"/>
      <c r="J7" s="264"/>
      <c r="L7" s="265"/>
    </row>
    <row r="8" spans="2:12" ht="15.75">
      <c r="B8" s="341" t="str">
        <f>+'DGRGL-C1'!B9</f>
        <v>Al 30 de setiembre de 2017</v>
      </c>
      <c r="C8" s="341"/>
      <c r="D8" s="279"/>
      <c r="E8" s="327">
        <f>+Portada!I34</f>
        <v>3.267</v>
      </c>
      <c r="F8" s="264"/>
      <c r="G8" s="264"/>
      <c r="H8" s="264"/>
      <c r="I8" s="264"/>
      <c r="J8" s="264"/>
      <c r="L8" s="265"/>
    </row>
    <row r="9" spans="2:12" ht="9" customHeight="1">
      <c r="B9" s="87"/>
      <c r="C9" s="87"/>
      <c r="D9" s="87"/>
      <c r="F9" s="264"/>
      <c r="G9" s="264"/>
      <c r="H9" s="264"/>
      <c r="I9" s="264"/>
      <c r="J9" s="264"/>
      <c r="L9" s="265"/>
    </row>
    <row r="10" spans="2:12" ht="15" customHeight="1">
      <c r="B10" s="521" t="s">
        <v>141</v>
      </c>
      <c r="C10" s="508" t="s">
        <v>54</v>
      </c>
      <c r="D10" s="503" t="s">
        <v>153</v>
      </c>
      <c r="E10" s="63"/>
      <c r="F10" s="264"/>
      <c r="G10" s="264"/>
      <c r="H10" s="264"/>
      <c r="I10" s="264"/>
      <c r="J10" s="264"/>
      <c r="L10" s="265"/>
    </row>
    <row r="11" spans="2:12" ht="13.5" customHeight="1">
      <c r="B11" s="522"/>
      <c r="C11" s="509"/>
      <c r="D11" s="504"/>
      <c r="E11" s="86"/>
      <c r="F11" s="264"/>
      <c r="G11" s="264"/>
      <c r="H11" s="264"/>
      <c r="I11" s="264"/>
      <c r="J11" s="264"/>
      <c r="L11" s="265"/>
    </row>
    <row r="12" spans="2:12" ht="9" customHeight="1">
      <c r="B12" s="523"/>
      <c r="C12" s="510"/>
      <c r="D12" s="505"/>
      <c r="E12" s="63"/>
      <c r="F12" s="264"/>
      <c r="G12" s="264"/>
      <c r="H12" s="264"/>
      <c r="I12" s="264"/>
      <c r="J12" s="264"/>
      <c r="L12" s="265"/>
    </row>
    <row r="13" spans="2:12" ht="9.75" customHeight="1">
      <c r="B13" s="131"/>
      <c r="C13" s="108"/>
      <c r="D13" s="211"/>
      <c r="F13" s="264"/>
      <c r="G13" s="264"/>
      <c r="H13" s="264"/>
      <c r="I13" s="264"/>
      <c r="J13" s="264"/>
      <c r="L13" s="265"/>
    </row>
    <row r="14" spans="2:12" ht="15.75" customHeight="1">
      <c r="B14" s="206" t="s">
        <v>51</v>
      </c>
      <c r="C14" s="336">
        <f>+C15+C16</f>
        <v>631088.2662899999</v>
      </c>
      <c r="D14" s="336">
        <f>+D15+D16</f>
        <v>2061765.36597</v>
      </c>
      <c r="F14" s="315"/>
      <c r="G14" s="316"/>
      <c r="H14" s="316"/>
      <c r="I14" s="264"/>
      <c r="J14" s="264"/>
      <c r="L14" s="265"/>
    </row>
    <row r="15" spans="2:12" ht="16.5" customHeight="1">
      <c r="B15" s="366" t="s">
        <v>93</v>
      </c>
      <c r="C15" s="337">
        <v>421041.37305000005</v>
      </c>
      <c r="D15" s="337">
        <f>ROUND(+C15*$E$8,5)</f>
        <v>1375542.16575</v>
      </c>
      <c r="E15" s="468"/>
      <c r="F15" s="317"/>
      <c r="G15" s="317"/>
      <c r="H15" s="316"/>
      <c r="I15" s="264"/>
      <c r="J15" s="264"/>
      <c r="L15" s="265"/>
    </row>
    <row r="16" spans="2:12" ht="16.5" customHeight="1">
      <c r="B16" s="366" t="s">
        <v>92</v>
      </c>
      <c r="C16" s="337">
        <v>210046.89323999995</v>
      </c>
      <c r="D16" s="337">
        <f>ROUND(+C16*$E$8,5)</f>
        <v>686223.20022</v>
      </c>
      <c r="E16" s="468"/>
      <c r="F16" s="264"/>
      <c r="G16" s="264"/>
      <c r="H16" s="264"/>
      <c r="I16" s="264"/>
      <c r="J16" s="264"/>
      <c r="L16" s="265"/>
    </row>
    <row r="17" spans="2:12" ht="15" customHeight="1">
      <c r="B17" s="34"/>
      <c r="C17" s="337"/>
      <c r="D17" s="339"/>
      <c r="E17" s="319"/>
      <c r="F17" s="264"/>
      <c r="G17" s="264"/>
      <c r="H17" s="264"/>
      <c r="I17" s="264"/>
      <c r="J17" s="264"/>
      <c r="L17" s="265"/>
    </row>
    <row r="18" spans="2:12" ht="16.5" customHeight="1">
      <c r="B18" s="32" t="s">
        <v>50</v>
      </c>
      <c r="C18" s="336">
        <f>+C19+C20</f>
        <v>12022.29058</v>
      </c>
      <c r="D18" s="336">
        <f>+D19+D20</f>
        <v>39276.82332</v>
      </c>
      <c r="E18" s="319"/>
      <c r="F18" s="316"/>
      <c r="G18" s="318"/>
      <c r="H18" s="264"/>
      <c r="I18" s="264"/>
      <c r="J18" s="264"/>
      <c r="L18" s="265"/>
    </row>
    <row r="19" spans="2:12" ht="16.5" customHeight="1">
      <c r="B19" s="366" t="s">
        <v>92</v>
      </c>
      <c r="C19" s="337">
        <v>12022.29058</v>
      </c>
      <c r="D19" s="337">
        <f>ROUND(+C19*$E$8,5)</f>
        <v>39276.82332</v>
      </c>
      <c r="E19" s="319"/>
      <c r="G19" s="264"/>
      <c r="I19" s="264"/>
      <c r="L19" s="265"/>
    </row>
    <row r="20" spans="2:12" ht="16.5" customHeight="1">
      <c r="B20" s="366" t="s">
        <v>93</v>
      </c>
      <c r="C20" s="364">
        <v>0</v>
      </c>
      <c r="D20" s="364">
        <f>ROUND(+C20*$E$8,5)</f>
        <v>0</v>
      </c>
      <c r="E20" s="319"/>
      <c r="F20" s="317"/>
      <c r="G20" s="317"/>
      <c r="H20" s="264"/>
      <c r="I20" s="264"/>
      <c r="J20" s="264"/>
      <c r="L20" s="265"/>
    </row>
    <row r="21" spans="2:12" ht="9.75" customHeight="1">
      <c r="B21" s="35"/>
      <c r="C21" s="338"/>
      <c r="D21" s="338"/>
      <c r="E21" s="319"/>
      <c r="F21" s="264"/>
      <c r="G21" s="264"/>
      <c r="H21" s="264"/>
      <c r="I21" s="264"/>
      <c r="J21" s="264"/>
      <c r="L21" s="265"/>
    </row>
    <row r="22" spans="2:12" ht="15" customHeight="1">
      <c r="B22" s="524" t="s">
        <v>58</v>
      </c>
      <c r="C22" s="519">
        <f>+C18+C14</f>
        <v>643110.55687</v>
      </c>
      <c r="D22" s="519">
        <f>+D18+D14</f>
        <v>2101042.18929</v>
      </c>
      <c r="F22" s="264"/>
      <c r="G22" s="264"/>
      <c r="H22" s="264"/>
      <c r="I22" s="264"/>
      <c r="J22" s="264"/>
      <c r="L22" s="265"/>
    </row>
    <row r="23" spans="2:12" ht="15" customHeight="1">
      <c r="B23" s="525"/>
      <c r="C23" s="520"/>
      <c r="D23" s="520"/>
      <c r="F23" s="264"/>
      <c r="G23" s="264"/>
      <c r="H23" s="264"/>
      <c r="I23" s="264"/>
      <c r="J23" s="264"/>
      <c r="L23" s="265"/>
    </row>
    <row r="24" spans="2:12" ht="6.75" customHeight="1">
      <c r="B24" s="36"/>
      <c r="C24" s="292"/>
      <c r="D24" s="292"/>
      <c r="F24" s="264"/>
      <c r="G24" s="264"/>
      <c r="H24" s="264"/>
      <c r="I24" s="264"/>
      <c r="J24" s="264"/>
      <c r="L24" s="265"/>
    </row>
    <row r="25" spans="3:10" ht="15">
      <c r="C25" s="190"/>
      <c r="F25" s="268"/>
      <c r="G25" s="268"/>
      <c r="H25" s="264"/>
      <c r="I25" s="264"/>
      <c r="J25" s="322"/>
    </row>
    <row r="26" spans="3:12" ht="15">
      <c r="C26" s="293"/>
      <c r="D26" s="294"/>
      <c r="F26" s="264"/>
      <c r="G26" s="264"/>
      <c r="H26" s="264"/>
      <c r="I26" s="264"/>
      <c r="J26" s="264"/>
      <c r="L26" s="321"/>
    </row>
    <row r="27" spans="3:12" ht="15">
      <c r="C27" s="293"/>
      <c r="F27" s="264"/>
      <c r="H27" s="264"/>
      <c r="I27" s="264"/>
      <c r="J27" s="264"/>
      <c r="L27" s="323"/>
    </row>
    <row r="28" spans="3:12" ht="15">
      <c r="C28" s="294"/>
      <c r="F28" s="264"/>
      <c r="G28" s="264"/>
      <c r="H28" s="264"/>
      <c r="I28" s="264"/>
      <c r="J28" s="264"/>
      <c r="L28" s="265"/>
    </row>
    <row r="29" spans="6:12" ht="15">
      <c r="F29" s="264"/>
      <c r="G29" s="264"/>
      <c r="H29" s="264"/>
      <c r="I29" s="264"/>
      <c r="J29" s="264"/>
      <c r="L29" s="265"/>
    </row>
    <row r="30" spans="6:12" ht="15">
      <c r="F30" s="264"/>
      <c r="G30" s="264"/>
      <c r="H30" s="264"/>
      <c r="I30" s="264"/>
      <c r="J30" s="264"/>
      <c r="L30" s="265"/>
    </row>
    <row r="31" ht="15">
      <c r="L31" s="265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5"/>
      <c r="H5" s="265"/>
      <c r="I5" s="265"/>
    </row>
    <row r="6" spans="2:12" ht="18" customHeight="1">
      <c r="B6" s="140" t="s">
        <v>69</v>
      </c>
      <c r="C6" s="140"/>
      <c r="D6" s="140"/>
      <c r="E6" s="140"/>
      <c r="G6" s="264"/>
      <c r="I6" s="264"/>
      <c r="J6" s="63"/>
      <c r="K6" s="63"/>
      <c r="L6" s="63"/>
    </row>
    <row r="7" spans="2:12" ht="15.75">
      <c r="B7" s="138" t="s">
        <v>67</v>
      </c>
      <c r="C7" s="138"/>
      <c r="D7" s="138"/>
      <c r="E7" s="63"/>
      <c r="F7" s="63"/>
      <c r="G7" s="264"/>
      <c r="H7" s="264"/>
      <c r="I7" s="264"/>
      <c r="J7" s="63"/>
      <c r="K7" s="63"/>
      <c r="L7" s="63"/>
    </row>
    <row r="8" spans="2:12" ht="15.75">
      <c r="B8" s="346" t="s">
        <v>55</v>
      </c>
      <c r="C8" s="346"/>
      <c r="D8" s="346"/>
      <c r="E8" s="63"/>
      <c r="F8" s="63"/>
      <c r="G8" s="264"/>
      <c r="H8" s="264"/>
      <c r="I8" s="264"/>
      <c r="J8" s="63"/>
      <c r="K8" s="63"/>
      <c r="L8" s="63"/>
    </row>
    <row r="9" spans="2:12" ht="15.75">
      <c r="B9" s="341" t="str">
        <f>+'DGRGL-C1'!B9</f>
        <v>Al 30 de setiembre de 2017</v>
      </c>
      <c r="C9" s="341"/>
      <c r="D9" s="280"/>
      <c r="E9" s="327">
        <f>+Portada!I34</f>
        <v>3.267</v>
      </c>
      <c r="F9" s="63"/>
      <c r="G9" s="264"/>
      <c r="H9" s="264"/>
      <c r="I9" s="264"/>
      <c r="J9" s="63"/>
      <c r="K9" s="63"/>
      <c r="L9" s="63"/>
    </row>
    <row r="10" spans="2:12" ht="6.75" customHeight="1">
      <c r="B10" s="130"/>
      <c r="C10" s="130"/>
      <c r="D10" s="130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12" t="s">
        <v>149</v>
      </c>
      <c r="C11" s="508" t="s">
        <v>54</v>
      </c>
      <c r="D11" s="503" t="s">
        <v>153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13"/>
      <c r="C12" s="509"/>
      <c r="D12" s="504"/>
      <c r="E12" s="86"/>
      <c r="F12" s="63"/>
      <c r="G12" s="189"/>
      <c r="H12" s="63"/>
      <c r="I12" s="63"/>
      <c r="J12" s="63"/>
      <c r="K12" s="63"/>
      <c r="L12" s="63"/>
    </row>
    <row r="13" spans="2:12" ht="9" customHeight="1">
      <c r="B13" s="514"/>
      <c r="C13" s="510"/>
      <c r="D13" s="505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1"/>
      <c r="C14" s="108"/>
      <c r="D14" s="108"/>
      <c r="E14" s="63"/>
      <c r="F14" s="63"/>
    </row>
    <row r="15" spans="2:8" ht="16.5">
      <c r="B15" s="206" t="s">
        <v>94</v>
      </c>
      <c r="C15" s="342">
        <f>+C17</f>
        <v>0</v>
      </c>
      <c r="D15" s="342">
        <f>+D17</f>
        <v>0</v>
      </c>
      <c r="E15" s="63"/>
      <c r="H15" s="217"/>
    </row>
    <row r="16" spans="2:5" ht="6" customHeight="1" hidden="1">
      <c r="B16" s="206"/>
      <c r="C16" s="342"/>
      <c r="D16" s="342"/>
      <c r="E16" s="63"/>
    </row>
    <row r="17" spans="2:5" ht="15.75" hidden="1">
      <c r="B17" s="207" t="s">
        <v>95</v>
      </c>
      <c r="C17" s="343">
        <v>0</v>
      </c>
      <c r="D17" s="343">
        <f>+C17*$E$9</f>
        <v>0</v>
      </c>
      <c r="E17" s="63"/>
    </row>
    <row r="18" spans="2:5" ht="15" customHeight="1">
      <c r="B18" s="207"/>
      <c r="C18" s="343"/>
      <c r="D18" s="343"/>
      <c r="E18" s="63"/>
    </row>
    <row r="19" spans="2:6" ht="16.5">
      <c r="B19" s="206" t="s">
        <v>124</v>
      </c>
      <c r="C19" s="342">
        <f>SUM(C20:C21)</f>
        <v>631088.2662899999</v>
      </c>
      <c r="D19" s="342">
        <f>SUM(D20:D21)</f>
        <v>2061765.36597</v>
      </c>
      <c r="E19" s="115"/>
      <c r="F19" s="115"/>
    </row>
    <row r="20" spans="2:4" ht="15.75">
      <c r="B20" s="366" t="s">
        <v>96</v>
      </c>
      <c r="C20" s="344">
        <v>421041.37305000005</v>
      </c>
      <c r="D20" s="343">
        <f>ROUND(+C20*$E$9,5)</f>
        <v>1375542.16575</v>
      </c>
    </row>
    <row r="21" spans="2:4" ht="15.75">
      <c r="B21" s="366" t="s">
        <v>92</v>
      </c>
      <c r="C21" s="344">
        <v>210046.89323999995</v>
      </c>
      <c r="D21" s="343">
        <f>ROUND(+C21*$E$9,5)</f>
        <v>686223.20022</v>
      </c>
    </row>
    <row r="22" spans="2:4" ht="9.75" customHeight="1">
      <c r="B22" s="33"/>
      <c r="C22" s="344"/>
      <c r="D22" s="343"/>
    </row>
    <row r="23" spans="2:8" ht="15" customHeight="1">
      <c r="B23" s="524" t="s">
        <v>58</v>
      </c>
      <c r="C23" s="526">
        <f>+C19+C15</f>
        <v>631088.2662899999</v>
      </c>
      <c r="D23" s="526">
        <f>+D19+D15</f>
        <v>2061765.36597</v>
      </c>
      <c r="G23" s="182"/>
      <c r="H23" s="182"/>
    </row>
    <row r="24" spans="2:8" ht="15" customHeight="1">
      <c r="B24" s="525"/>
      <c r="C24" s="527"/>
      <c r="D24" s="527"/>
      <c r="G24" s="182"/>
      <c r="H24" s="182"/>
    </row>
    <row r="25" spans="2:4" ht="4.5" customHeight="1">
      <c r="B25" s="528"/>
      <c r="C25" s="528"/>
      <c r="D25" s="528"/>
    </row>
    <row r="26" spans="2:4" ht="15" customHeight="1">
      <c r="B26" s="26" t="s">
        <v>161</v>
      </c>
      <c r="C26" s="39"/>
      <c r="D26" s="39"/>
    </row>
    <row r="27" spans="2:4" ht="15">
      <c r="B27" s="26" t="s">
        <v>162</v>
      </c>
      <c r="C27" s="115"/>
      <c r="D27" s="182"/>
    </row>
    <row r="28" spans="2:8" ht="15">
      <c r="B28" s="411"/>
      <c r="C28" s="412"/>
      <c r="D28" s="412"/>
      <c r="E28" s="413"/>
      <c r="G28" s="190"/>
      <c r="H28" s="96"/>
    </row>
    <row r="29" spans="2:8" ht="15">
      <c r="B29" s="411"/>
      <c r="C29" s="414"/>
      <c r="D29" s="414"/>
      <c r="E29" s="413"/>
      <c r="G29" s="182"/>
      <c r="H29" s="182"/>
    </row>
    <row r="30" spans="2:5" ht="15">
      <c r="B30" s="413"/>
      <c r="C30" s="413"/>
      <c r="D30" s="413"/>
      <c r="E30" s="413"/>
    </row>
    <row r="31" spans="2:5" ht="15">
      <c r="B31" s="413"/>
      <c r="C31" s="413"/>
      <c r="D31" s="413"/>
      <c r="E31" s="413"/>
    </row>
    <row r="32" spans="2:4" ht="18">
      <c r="B32" s="46" t="s">
        <v>117</v>
      </c>
      <c r="C32" s="46"/>
      <c r="D32" s="46"/>
    </row>
    <row r="33" spans="2:5" ht="18" customHeight="1">
      <c r="B33" s="140" t="s">
        <v>69</v>
      </c>
      <c r="C33" s="140"/>
      <c r="D33" s="140"/>
      <c r="E33" s="140"/>
    </row>
    <row r="34" spans="2:4" ht="15.75">
      <c r="B34" s="138" t="s">
        <v>71</v>
      </c>
      <c r="C34" s="138"/>
      <c r="D34" s="138"/>
    </row>
    <row r="35" spans="2:4" ht="15" customHeight="1">
      <c r="B35" s="346" t="s">
        <v>55</v>
      </c>
      <c r="C35" s="346"/>
      <c r="D35" s="346"/>
    </row>
    <row r="36" spans="2:4" ht="15" customHeight="1">
      <c r="B36" s="341" t="str">
        <f>+B9</f>
        <v>Al 30 de setiembre de 2017</v>
      </c>
      <c r="C36" s="341"/>
      <c r="D36" s="57"/>
    </row>
    <row r="37" spans="2:4" ht="9" customHeight="1">
      <c r="B37" s="38"/>
      <c r="C37" s="38"/>
      <c r="D37" s="38"/>
    </row>
    <row r="38" spans="2:4" ht="15" customHeight="1">
      <c r="B38" s="512" t="s">
        <v>149</v>
      </c>
      <c r="C38" s="508" t="s">
        <v>54</v>
      </c>
      <c r="D38" s="503" t="s">
        <v>153</v>
      </c>
    </row>
    <row r="39" spans="2:7" ht="13.5" customHeight="1">
      <c r="B39" s="513"/>
      <c r="C39" s="509"/>
      <c r="D39" s="504"/>
      <c r="E39" s="46"/>
      <c r="G39" s="189"/>
    </row>
    <row r="40" spans="2:4" ht="9" customHeight="1">
      <c r="B40" s="514"/>
      <c r="C40" s="510"/>
      <c r="D40" s="505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42">
        <v>0</v>
      </c>
      <c r="D42" s="342">
        <v>0</v>
      </c>
    </row>
    <row r="43" spans="2:5" ht="15" customHeight="1">
      <c r="B43" s="33"/>
      <c r="C43" s="343"/>
      <c r="D43" s="343"/>
      <c r="E43" s="85"/>
    </row>
    <row r="44" spans="2:8" ht="16.5">
      <c r="B44" s="32" t="s">
        <v>73</v>
      </c>
      <c r="C44" s="342">
        <f>+C46+C45</f>
        <v>12022.29058</v>
      </c>
      <c r="D44" s="342">
        <f>+D46+D45</f>
        <v>39276.82332</v>
      </c>
      <c r="E44" s="85"/>
      <c r="G44" s="182"/>
      <c r="H44" s="182"/>
    </row>
    <row r="45" spans="2:5" ht="15.75">
      <c r="B45" s="366" t="s">
        <v>92</v>
      </c>
      <c r="C45" s="344">
        <v>12022.29058</v>
      </c>
      <c r="D45" s="343">
        <f>ROUND(+C45*$E$9,5)</f>
        <v>39276.82332</v>
      </c>
      <c r="E45" s="40"/>
    </row>
    <row r="46" spans="2:5" ht="15.75">
      <c r="B46" s="366" t="s">
        <v>97</v>
      </c>
      <c r="C46" s="344">
        <v>0</v>
      </c>
      <c r="D46" s="343">
        <f>ROUND(+C46*$E$9,5)</f>
        <v>0</v>
      </c>
      <c r="E46" s="266"/>
    </row>
    <row r="47" spans="2:5" ht="9.75" customHeight="1">
      <c r="B47" s="37"/>
      <c r="C47" s="345"/>
      <c r="D47" s="345"/>
      <c r="E47" s="85"/>
    </row>
    <row r="48" spans="2:4" ht="15" customHeight="1">
      <c r="B48" s="524" t="s">
        <v>58</v>
      </c>
      <c r="C48" s="526">
        <f>+C44+C42</f>
        <v>12022.29058</v>
      </c>
      <c r="D48" s="526">
        <f>+D44+D42</f>
        <v>39276.82332</v>
      </c>
    </row>
    <row r="49" spans="2:4" ht="15" customHeight="1">
      <c r="B49" s="525"/>
      <c r="C49" s="527"/>
      <c r="D49" s="527"/>
    </row>
    <row r="50" spans="2:4" ht="5.25" customHeight="1">
      <c r="B50" s="529"/>
      <c r="C50" s="529"/>
      <c r="D50" s="529"/>
    </row>
    <row r="51" spans="2:4" ht="15">
      <c r="B51" s="413"/>
      <c r="C51" s="415"/>
      <c r="D51" s="415"/>
    </row>
    <row r="52" spans="2:4" ht="15.75">
      <c r="B52" s="416"/>
      <c r="C52" s="415"/>
      <c r="D52" s="415"/>
    </row>
    <row r="53" spans="2:4" ht="15.75">
      <c r="B53" s="416"/>
      <c r="C53" s="413"/>
      <c r="D53" s="413"/>
    </row>
    <row r="54" spans="2:4" ht="15">
      <c r="B54" s="413"/>
      <c r="C54" s="413"/>
      <c r="D54" s="413"/>
    </row>
    <row r="55" spans="2:4" ht="15">
      <c r="B55" s="413"/>
      <c r="C55" s="413"/>
      <c r="D55" s="413"/>
    </row>
    <row r="56" spans="2:4" ht="15">
      <c r="B56" s="413"/>
      <c r="C56" s="413"/>
      <c r="D56" s="413"/>
    </row>
    <row r="57" spans="2:4" ht="15">
      <c r="B57" s="413"/>
      <c r="C57" s="413"/>
      <c r="D57" s="413"/>
    </row>
    <row r="58" spans="2:4" ht="15">
      <c r="B58" s="413"/>
      <c r="C58" s="413"/>
      <c r="D58" s="413"/>
    </row>
    <row r="59" spans="2:4" ht="15">
      <c r="B59" s="413"/>
      <c r="C59" s="413"/>
      <c r="D59" s="413"/>
    </row>
    <row r="60" spans="2:4" ht="15">
      <c r="B60" s="413"/>
      <c r="C60" s="413"/>
      <c r="D60" s="413"/>
    </row>
    <row r="61" spans="2:4" ht="15">
      <c r="B61" s="413"/>
      <c r="C61" s="413"/>
      <c r="D61" s="413"/>
    </row>
    <row r="62" spans="2:4" ht="15">
      <c r="B62" s="413"/>
      <c r="C62" s="413"/>
      <c r="D62" s="413"/>
    </row>
    <row r="63" spans="2:4" ht="15">
      <c r="B63" s="413"/>
      <c r="C63" s="413"/>
      <c r="D63" s="413"/>
    </row>
    <row r="64" spans="2:4" ht="15">
      <c r="B64" s="413"/>
      <c r="C64" s="413"/>
      <c r="D64" s="413"/>
    </row>
    <row r="65" spans="2:4" ht="15">
      <c r="B65" s="413"/>
      <c r="C65" s="413"/>
      <c r="D65" s="413"/>
    </row>
    <row r="66" spans="2:4" ht="15">
      <c r="B66" s="413"/>
      <c r="C66" s="413"/>
      <c r="D66" s="413"/>
    </row>
    <row r="67" spans="2:4" ht="15">
      <c r="B67" s="413"/>
      <c r="C67" s="413"/>
      <c r="D67" s="413"/>
    </row>
    <row r="68" spans="2:4" ht="15">
      <c r="B68" s="413"/>
      <c r="C68" s="413"/>
      <c r="D68" s="413"/>
    </row>
  </sheetData>
  <sheetProtection/>
  <mergeCells count="14">
    <mergeCell ref="B50:D50"/>
    <mergeCell ref="B48:B49"/>
    <mergeCell ref="C48:C49"/>
    <mergeCell ref="D48:D49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5"/>
      <c r="I5" s="265"/>
    </row>
    <row r="6" spans="2:9" ht="18" customHeight="1">
      <c r="B6" s="140" t="s">
        <v>69</v>
      </c>
      <c r="C6" s="140"/>
      <c r="D6" s="140"/>
      <c r="E6" s="140"/>
      <c r="G6" s="63"/>
      <c r="H6" s="264"/>
      <c r="I6" s="265"/>
    </row>
    <row r="7" spans="2:9" ht="15.75">
      <c r="B7" s="138" t="s">
        <v>67</v>
      </c>
      <c r="C7" s="138"/>
      <c r="D7" s="138"/>
      <c r="E7" s="63"/>
      <c r="F7" s="63"/>
      <c r="G7" s="63"/>
      <c r="H7" s="264"/>
      <c r="I7" s="265"/>
    </row>
    <row r="8" spans="2:9" ht="15.75" customHeight="1">
      <c r="B8" s="346" t="s">
        <v>113</v>
      </c>
      <c r="C8" s="346"/>
      <c r="D8" s="346"/>
      <c r="E8" s="63"/>
      <c r="F8" s="63"/>
      <c r="G8" s="63"/>
      <c r="I8" s="265"/>
    </row>
    <row r="9" spans="2:9" ht="15.75">
      <c r="B9" s="341" t="str">
        <f>+'DGRGL-C1'!B9</f>
        <v>Al 30 de setiembre de 2017</v>
      </c>
      <c r="C9" s="341"/>
      <c r="D9" s="280"/>
      <c r="E9" s="327">
        <f>+Portada!I34</f>
        <v>3.267</v>
      </c>
      <c r="F9" s="63"/>
      <c r="G9" s="63"/>
      <c r="H9" s="219"/>
      <c r="I9" s="219"/>
    </row>
    <row r="10" spans="2:9" ht="8.25" customHeight="1">
      <c r="B10" s="87"/>
      <c r="C10" s="87"/>
      <c r="D10" s="87"/>
      <c r="E10" s="63"/>
      <c r="H10" s="219"/>
      <c r="I10" s="219"/>
    </row>
    <row r="11" spans="2:9" ht="15" customHeight="1">
      <c r="B11" s="461" t="s">
        <v>237</v>
      </c>
      <c r="C11" s="508" t="s">
        <v>54</v>
      </c>
      <c r="D11" s="503" t="s">
        <v>153</v>
      </c>
      <c r="E11" s="63"/>
      <c r="H11" s="219"/>
      <c r="I11" s="219"/>
    </row>
    <row r="12" spans="2:9" ht="13.5" customHeight="1">
      <c r="B12" s="531" t="s">
        <v>238</v>
      </c>
      <c r="C12" s="509"/>
      <c r="D12" s="504"/>
      <c r="E12" s="86"/>
      <c r="G12" s="189"/>
      <c r="H12" s="219"/>
      <c r="I12" s="219"/>
    </row>
    <row r="13" spans="2:9" ht="9" customHeight="1">
      <c r="B13" s="532"/>
      <c r="C13" s="510"/>
      <c r="D13" s="505"/>
      <c r="E13" s="63"/>
      <c r="H13" s="219"/>
      <c r="I13" s="219"/>
    </row>
    <row r="14" spans="2:9" ht="9.75" customHeight="1">
      <c r="B14" s="88"/>
      <c r="C14" s="281"/>
      <c r="D14" s="283"/>
      <c r="E14" s="63"/>
      <c r="H14" s="219"/>
      <c r="I14" s="219"/>
    </row>
    <row r="15" spans="2:9" ht="16.5">
      <c r="B15" s="132" t="s">
        <v>135</v>
      </c>
      <c r="C15" s="347">
        <f>+C16+C17</f>
        <v>405276.73737000016</v>
      </c>
      <c r="D15" s="347">
        <f>+D16+D17</f>
        <v>1324039.1009900002</v>
      </c>
      <c r="E15" s="63"/>
      <c r="G15" s="219"/>
      <c r="H15" s="219"/>
      <c r="I15" s="219"/>
    </row>
    <row r="16" spans="2:9" ht="15.75">
      <c r="B16" s="351" t="s">
        <v>97</v>
      </c>
      <c r="C16" s="343">
        <v>230506.71315</v>
      </c>
      <c r="D16" s="343">
        <f>ROUND(+C16*$E$9,5)</f>
        <v>753065.43186</v>
      </c>
      <c r="E16" s="469"/>
      <c r="F16" s="471"/>
      <c r="G16" s="221"/>
      <c r="H16" s="219"/>
      <c r="I16" s="219"/>
    </row>
    <row r="17" spans="2:9" ht="15.75">
      <c r="B17" s="351" t="s">
        <v>92</v>
      </c>
      <c r="C17" s="343">
        <v>174770.02422000017</v>
      </c>
      <c r="D17" s="343">
        <f>ROUND(+C17*$E$9,5)</f>
        <v>570973.66913</v>
      </c>
      <c r="E17" s="469"/>
      <c r="F17" s="471"/>
      <c r="G17" s="221"/>
      <c r="H17" s="219"/>
      <c r="I17" s="219"/>
    </row>
    <row r="18" spans="2:7" ht="15" customHeight="1">
      <c r="B18" s="43"/>
      <c r="C18" s="343"/>
      <c r="D18" s="349"/>
      <c r="F18" s="469"/>
      <c r="G18" s="219"/>
    </row>
    <row r="19" spans="2:7" ht="16.5">
      <c r="B19" s="44" t="s">
        <v>57</v>
      </c>
      <c r="C19" s="347">
        <f>+C20+C21</f>
        <v>225811.52892</v>
      </c>
      <c r="D19" s="347">
        <f>+D20+D21</f>
        <v>737726.26498</v>
      </c>
      <c r="F19" s="470"/>
      <c r="G19" s="219"/>
    </row>
    <row r="20" spans="2:7" ht="15.75">
      <c r="B20" s="351" t="s">
        <v>125</v>
      </c>
      <c r="C20" s="343">
        <f>+C24+C28+C32</f>
        <v>190534.6599</v>
      </c>
      <c r="D20" s="343">
        <f>+D24+D28+D32</f>
        <v>622476.73389</v>
      </c>
      <c r="F20" s="220"/>
      <c r="G20" s="221"/>
    </row>
    <row r="21" spans="2:7" ht="15.75">
      <c r="B21" s="351" t="s">
        <v>92</v>
      </c>
      <c r="C21" s="343">
        <f>+C25+C29+C33</f>
        <v>35276.86902</v>
      </c>
      <c r="D21" s="343">
        <f>+D25+D29+D33</f>
        <v>115249.53109</v>
      </c>
      <c r="G21" s="222"/>
    </row>
    <row r="22" spans="2:7" ht="9.75" customHeight="1">
      <c r="B22" s="43"/>
      <c r="C22" s="345"/>
      <c r="D22" s="349"/>
      <c r="G22" s="219"/>
    </row>
    <row r="23" spans="2:7" ht="15.75">
      <c r="B23" s="352" t="s">
        <v>36</v>
      </c>
      <c r="C23" s="354">
        <f>+C24</f>
        <v>92408.03487</v>
      </c>
      <c r="D23" s="354">
        <f>+D24</f>
        <v>301897.04992</v>
      </c>
      <c r="G23" s="219"/>
    </row>
    <row r="24" spans="2:7" ht="15">
      <c r="B24" s="41" t="s">
        <v>98</v>
      </c>
      <c r="C24" s="345">
        <v>92408.03487</v>
      </c>
      <c r="D24" s="353">
        <f>ROUND(+C24*$E$9,5)</f>
        <v>301897.04992</v>
      </c>
      <c r="G24" s="219"/>
    </row>
    <row r="25" spans="2:7" ht="15">
      <c r="B25" s="41" t="s">
        <v>92</v>
      </c>
      <c r="C25" s="345">
        <v>0</v>
      </c>
      <c r="D25" s="353">
        <f>ROUND(+C25*$E$9,5)</f>
        <v>0</v>
      </c>
      <c r="G25" s="219"/>
    </row>
    <row r="26" spans="2:7" ht="9.75" customHeight="1">
      <c r="B26" s="43"/>
      <c r="C26" s="345"/>
      <c r="D26" s="349"/>
      <c r="G26" s="219"/>
    </row>
    <row r="27" spans="2:7" ht="15.75">
      <c r="B27" s="352" t="s">
        <v>235</v>
      </c>
      <c r="C27" s="354">
        <f>+C28+C29</f>
        <v>119893.38562</v>
      </c>
      <c r="D27" s="354">
        <f>+D28+D29</f>
        <v>391691.69082</v>
      </c>
      <c r="G27" s="219"/>
    </row>
    <row r="28" spans="2:7" ht="15">
      <c r="B28" s="41" t="s">
        <v>97</v>
      </c>
      <c r="C28" s="345">
        <v>84616.5166</v>
      </c>
      <c r="D28" s="353">
        <f>ROUND(+C28*$E$9,5)</f>
        <v>276442.15973</v>
      </c>
      <c r="G28" s="219"/>
    </row>
    <row r="29" spans="2:7" ht="15">
      <c r="B29" s="41" t="s">
        <v>92</v>
      </c>
      <c r="C29" s="345">
        <v>35276.86902</v>
      </c>
      <c r="D29" s="353">
        <f>ROUND(+C29*$E$9,5)</f>
        <v>115249.53109</v>
      </c>
      <c r="G29" s="219"/>
    </row>
    <row r="30" spans="2:7" ht="9.75" customHeight="1">
      <c r="B30" s="43"/>
      <c r="C30" s="345"/>
      <c r="D30" s="349"/>
      <c r="G30" s="219"/>
    </row>
    <row r="31" spans="2:7" ht="15.75">
      <c r="B31" s="460" t="s">
        <v>236</v>
      </c>
      <c r="C31" s="354">
        <f>+C32</f>
        <v>13510.10843</v>
      </c>
      <c r="D31" s="354">
        <f>+D32</f>
        <v>44137.52424</v>
      </c>
      <c r="G31" s="219"/>
    </row>
    <row r="32" spans="2:7" ht="15">
      <c r="B32" s="41" t="s">
        <v>98</v>
      </c>
      <c r="C32" s="345">
        <v>13510.10843</v>
      </c>
      <c r="D32" s="353">
        <f>ROUND(+C32*$E$9,5)</f>
        <v>44137.52424</v>
      </c>
      <c r="G32" s="219"/>
    </row>
    <row r="33" spans="2:4" ht="15">
      <c r="B33" s="41" t="s">
        <v>99</v>
      </c>
      <c r="C33" s="345">
        <v>0</v>
      </c>
      <c r="D33" s="353">
        <f>ROUND(+C33*$E$9,5)</f>
        <v>0</v>
      </c>
    </row>
    <row r="34" spans="2:4" ht="9.75" customHeight="1">
      <c r="B34" s="42"/>
      <c r="C34" s="348"/>
      <c r="D34" s="350"/>
    </row>
    <row r="35" spans="2:4" ht="15" customHeight="1">
      <c r="B35" s="524" t="s">
        <v>15</v>
      </c>
      <c r="C35" s="526">
        <f>+C19+C15</f>
        <v>631088.2662900002</v>
      </c>
      <c r="D35" s="526">
        <f>+D19+D15</f>
        <v>2061765.3659700002</v>
      </c>
    </row>
    <row r="36" spans="2:7" ht="15" customHeight="1">
      <c r="B36" s="525"/>
      <c r="C36" s="527"/>
      <c r="D36" s="527"/>
      <c r="F36" s="115"/>
      <c r="G36" s="115"/>
    </row>
    <row r="37" ht="4.5" customHeight="1"/>
    <row r="38" spans="2:4" ht="15">
      <c r="B38" s="530" t="s">
        <v>163</v>
      </c>
      <c r="C38" s="530"/>
      <c r="D38" s="530"/>
    </row>
    <row r="39" spans="2:4" ht="15">
      <c r="B39" s="530" t="s">
        <v>164</v>
      </c>
      <c r="C39" s="530"/>
      <c r="D39" s="530"/>
    </row>
    <row r="40" spans="2:5" ht="15">
      <c r="B40" s="417"/>
      <c r="C40" s="418"/>
      <c r="D40" s="419"/>
      <c r="E40" s="413"/>
    </row>
    <row r="41" spans="2:7" ht="15">
      <c r="B41" s="417"/>
      <c r="C41" s="419"/>
      <c r="D41" s="419"/>
      <c r="E41" s="413"/>
      <c r="F41" s="182"/>
      <c r="G41" s="182"/>
    </row>
    <row r="42" spans="2:5" ht="15">
      <c r="B42" s="413"/>
      <c r="C42" s="413"/>
      <c r="D42" s="413"/>
      <c r="E42" s="413"/>
    </row>
    <row r="43" spans="2:4" ht="18">
      <c r="B43" s="46" t="s">
        <v>118</v>
      </c>
      <c r="C43" s="47"/>
      <c r="D43" s="47"/>
    </row>
    <row r="44" spans="2:5" ht="15" customHeight="1">
      <c r="B44" s="140" t="s">
        <v>69</v>
      </c>
      <c r="C44" s="140"/>
      <c r="D44" s="140"/>
      <c r="E44" s="140"/>
    </row>
    <row r="45" spans="2:5" ht="15" customHeight="1">
      <c r="B45" s="138" t="s">
        <v>71</v>
      </c>
      <c r="C45" s="138"/>
      <c r="D45" s="138"/>
      <c r="E45" s="62"/>
    </row>
    <row r="46" spans="2:5" ht="15" customHeight="1">
      <c r="B46" s="346" t="s">
        <v>113</v>
      </c>
      <c r="C46" s="346"/>
      <c r="D46" s="346"/>
      <c r="E46" s="62"/>
    </row>
    <row r="47" spans="2:4" ht="15" customHeight="1">
      <c r="B47" s="341" t="str">
        <f>+B9</f>
        <v>Al 30 de setiembre de 2017</v>
      </c>
      <c r="C47" s="341"/>
      <c r="D47" s="57"/>
    </row>
    <row r="48" spans="2:4" ht="6.75" customHeight="1">
      <c r="B48" s="47"/>
      <c r="C48" s="47"/>
      <c r="D48" s="47"/>
    </row>
    <row r="49" spans="2:9" ht="15" customHeight="1">
      <c r="B49" s="461" t="s">
        <v>237</v>
      </c>
      <c r="C49" s="508" t="s">
        <v>54</v>
      </c>
      <c r="D49" s="503" t="s">
        <v>153</v>
      </c>
      <c r="H49" s="182"/>
      <c r="I49" s="182"/>
    </row>
    <row r="50" spans="2:7" ht="13.5" customHeight="1">
      <c r="B50" s="531" t="s">
        <v>238</v>
      </c>
      <c r="C50" s="509"/>
      <c r="D50" s="504"/>
      <c r="E50" s="46"/>
      <c r="G50" s="189"/>
    </row>
    <row r="51" spans="2:4" ht="9" customHeight="1">
      <c r="B51" s="532"/>
      <c r="C51" s="510"/>
      <c r="D51" s="505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7">
        <f>+C54+C55</f>
        <v>12022.29058</v>
      </c>
      <c r="D53" s="347">
        <f>+D54+D55</f>
        <v>39276.82332486</v>
      </c>
    </row>
    <row r="54" spans="2:4" ht="15.75">
      <c r="B54" s="45" t="s">
        <v>92</v>
      </c>
      <c r="C54" s="343">
        <v>12022.29058</v>
      </c>
      <c r="D54" s="343">
        <f>+C54*$E$9</f>
        <v>39276.82332486</v>
      </c>
    </row>
    <row r="55" spans="2:4" ht="15.75">
      <c r="B55" s="45" t="s">
        <v>96</v>
      </c>
      <c r="C55" s="343">
        <v>0</v>
      </c>
      <c r="D55" s="343">
        <f>+C55*$E$9</f>
        <v>0</v>
      </c>
    </row>
    <row r="56" spans="2:4" ht="15" customHeight="1">
      <c r="B56" s="43"/>
      <c r="C56" s="343"/>
      <c r="D56" s="349"/>
    </row>
    <row r="57" spans="2:4" ht="16.5">
      <c r="B57" s="44" t="s">
        <v>57</v>
      </c>
      <c r="C57" s="347">
        <v>0</v>
      </c>
      <c r="D57" s="347">
        <v>0</v>
      </c>
    </row>
    <row r="58" spans="2:4" ht="9.75" customHeight="1">
      <c r="B58" s="42"/>
      <c r="C58" s="348"/>
      <c r="D58" s="350"/>
    </row>
    <row r="59" spans="2:7" ht="15" customHeight="1">
      <c r="B59" s="524" t="s">
        <v>15</v>
      </c>
      <c r="C59" s="526">
        <f>+C57+C53</f>
        <v>12022.29058</v>
      </c>
      <c r="D59" s="526">
        <f>+D57+D53</f>
        <v>39276.82332486</v>
      </c>
      <c r="F59" s="205"/>
      <c r="G59" s="205"/>
    </row>
    <row r="60" spans="2:4" ht="15" customHeight="1">
      <c r="B60" s="525"/>
      <c r="C60" s="527"/>
      <c r="D60" s="527"/>
    </row>
    <row r="61" ht="5.25" customHeight="1"/>
    <row r="62" spans="2:4" ht="15">
      <c r="B62" s="413"/>
      <c r="C62" s="420"/>
      <c r="D62" s="415"/>
    </row>
    <row r="63" spans="2:4" ht="15">
      <c r="B63" s="413"/>
      <c r="C63" s="415"/>
      <c r="D63" s="415"/>
    </row>
    <row r="64" spans="2:4" ht="15">
      <c r="B64" s="413"/>
      <c r="C64" s="421"/>
      <c r="D64" s="421"/>
    </row>
    <row r="65" spans="2:4" ht="15">
      <c r="B65" s="413"/>
      <c r="C65" s="415"/>
      <c r="D65" s="415"/>
    </row>
    <row r="66" spans="2:4" ht="15">
      <c r="B66" s="413"/>
      <c r="C66" s="413"/>
      <c r="D66" s="413"/>
    </row>
    <row r="67" spans="2:4" ht="15">
      <c r="B67" s="413"/>
      <c r="C67" s="413"/>
      <c r="D67" s="413"/>
    </row>
  </sheetData>
  <sheetProtection/>
  <mergeCells count="14">
    <mergeCell ref="B59:B60"/>
    <mergeCell ref="C59:C60"/>
    <mergeCell ref="D59:D60"/>
    <mergeCell ref="C49:C51"/>
    <mergeCell ref="D49:D51"/>
    <mergeCell ref="B50:B51"/>
    <mergeCell ref="B38:D38"/>
    <mergeCell ref="C11:C13"/>
    <mergeCell ref="B39:D39"/>
    <mergeCell ref="B35:B36"/>
    <mergeCell ref="C35:C36"/>
    <mergeCell ref="D35:D36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0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40" t="s">
        <v>69</v>
      </c>
      <c r="C6" s="140"/>
      <c r="D6" s="140"/>
    </row>
    <row r="7" spans="2:4" ht="15.75">
      <c r="B7" s="138" t="s">
        <v>67</v>
      </c>
      <c r="C7" s="138"/>
      <c r="D7" s="138"/>
    </row>
    <row r="8" spans="2:4" ht="15.75" customHeight="1">
      <c r="B8" s="138" t="s">
        <v>91</v>
      </c>
      <c r="C8" s="138"/>
      <c r="D8" s="138"/>
    </row>
    <row r="9" spans="2:5" ht="15.75">
      <c r="B9" s="341" t="str">
        <f>+'DGRGL-C1'!B9</f>
        <v>Al 30 de setiembre de 2017</v>
      </c>
      <c r="C9" s="341"/>
      <c r="D9" s="279"/>
      <c r="E9" s="327">
        <f>+Portada!I34</f>
        <v>3.267</v>
      </c>
    </row>
    <row r="10" spans="2:4" ht="7.5" customHeight="1">
      <c r="B10" s="87"/>
      <c r="C10" s="87"/>
      <c r="D10" s="87"/>
    </row>
    <row r="11" spans="2:4" ht="15" customHeight="1">
      <c r="B11" s="512" t="s">
        <v>114</v>
      </c>
      <c r="C11" s="508" t="s">
        <v>54</v>
      </c>
      <c r="D11" s="503" t="s">
        <v>153</v>
      </c>
    </row>
    <row r="12" spans="2:4" ht="13.5" customHeight="1">
      <c r="B12" s="513"/>
      <c r="C12" s="509"/>
      <c r="D12" s="504"/>
    </row>
    <row r="13" spans="2:4" ht="9" customHeight="1">
      <c r="B13" s="514"/>
      <c r="C13" s="510"/>
      <c r="D13" s="505"/>
    </row>
    <row r="14" spans="2:4" ht="9" customHeight="1">
      <c r="B14" s="88"/>
      <c r="C14" s="88"/>
      <c r="D14" s="108"/>
    </row>
    <row r="15" spans="2:4" ht="15.75">
      <c r="B15" s="397" t="s">
        <v>86</v>
      </c>
      <c r="C15" s="362">
        <f>+C17</f>
        <v>421041.37305000005</v>
      </c>
      <c r="D15" s="362">
        <f>+D17</f>
        <v>1375542.1657500002</v>
      </c>
    </row>
    <row r="16" spans="2:4" ht="9.75" customHeight="1">
      <c r="B16" s="73"/>
      <c r="C16" s="362"/>
      <c r="D16" s="362"/>
    </row>
    <row r="17" spans="2:4" ht="15.75">
      <c r="B17" s="396" t="s">
        <v>101</v>
      </c>
      <c r="C17" s="362">
        <f>+C19+C23</f>
        <v>421041.37305000005</v>
      </c>
      <c r="D17" s="362">
        <f>+D19+D23</f>
        <v>1375542.1657500002</v>
      </c>
    </row>
    <row r="18" spans="2:4" ht="7.5" customHeight="1">
      <c r="B18" s="398"/>
      <c r="C18" s="360"/>
      <c r="D18" s="360"/>
    </row>
    <row r="19" spans="2:4" ht="15">
      <c r="B19" s="368" t="s">
        <v>165</v>
      </c>
      <c r="C19" s="360">
        <f>SUM(C20:C21)</f>
        <v>416111.15170000005</v>
      </c>
      <c r="D19" s="360">
        <f>SUM(D20:D21)</f>
        <v>1359435.1326000001</v>
      </c>
    </row>
    <row r="20" spans="2:4" ht="15">
      <c r="B20" s="367" t="s">
        <v>167</v>
      </c>
      <c r="C20" s="361">
        <f>306330.75316+61223.3873</f>
        <v>367554.14046</v>
      </c>
      <c r="D20" s="361">
        <f>ROUND(+C20*$E$9,5)</f>
        <v>1200799.37688</v>
      </c>
    </row>
    <row r="21" spans="2:4" ht="15">
      <c r="B21" s="367" t="s">
        <v>166</v>
      </c>
      <c r="C21" s="357">
        <v>48557.01124</v>
      </c>
      <c r="D21" s="361">
        <f>ROUND(+C21*$E$9,5)</f>
        <v>158635.75572</v>
      </c>
    </row>
    <row r="22" spans="2:4" ht="7.5" customHeight="1">
      <c r="B22" s="67"/>
      <c r="C22" s="356"/>
      <c r="D22" s="360"/>
    </row>
    <row r="23" spans="2:4" ht="15" customHeight="1">
      <c r="B23" s="368" t="s">
        <v>168</v>
      </c>
      <c r="C23" s="356">
        <f>SUM(C24:C24)</f>
        <v>4930.22135</v>
      </c>
      <c r="D23" s="360">
        <f>SUM(D24:D24)</f>
        <v>16107.03315</v>
      </c>
    </row>
    <row r="24" spans="2:4" ht="15" customHeight="1">
      <c r="B24" s="367" t="s">
        <v>247</v>
      </c>
      <c r="C24" s="357">
        <v>4930.22135</v>
      </c>
      <c r="D24" s="361">
        <f>ROUND(+C24*$E$9,5)</f>
        <v>16107.03315</v>
      </c>
    </row>
    <row r="25" spans="2:4" ht="15" customHeight="1">
      <c r="B25" s="67"/>
      <c r="C25" s="356"/>
      <c r="D25" s="360"/>
    </row>
    <row r="26" spans="2:4" ht="15.75">
      <c r="B26" s="397" t="s">
        <v>87</v>
      </c>
      <c r="C26" s="355">
        <f>+C28+C34</f>
        <v>210046.89323999995</v>
      </c>
      <c r="D26" s="362">
        <f>+D28+D34</f>
        <v>686223.20021</v>
      </c>
    </row>
    <row r="27" spans="2:4" ht="9.75" customHeight="1">
      <c r="B27" s="397"/>
      <c r="C27" s="355"/>
      <c r="D27" s="362"/>
    </row>
    <row r="28" spans="2:4" ht="15.75">
      <c r="B28" s="396" t="s">
        <v>100</v>
      </c>
      <c r="C28" s="355">
        <f>+C30</f>
        <v>35276.86902</v>
      </c>
      <c r="D28" s="362">
        <f>+D30</f>
        <v>115249.53108</v>
      </c>
    </row>
    <row r="29" spans="2:4" ht="7.5" customHeight="1">
      <c r="B29" s="399"/>
      <c r="C29" s="355"/>
      <c r="D29" s="362"/>
    </row>
    <row r="30" spans="2:4" ht="15">
      <c r="B30" s="400" t="s">
        <v>52</v>
      </c>
      <c r="C30" s="358">
        <f>SUM(C31:C32)</f>
        <v>35276.86902</v>
      </c>
      <c r="D30" s="363">
        <f>SUM(D31:D32)</f>
        <v>115249.53108</v>
      </c>
    </row>
    <row r="31" spans="2:4" ht="15">
      <c r="B31" s="367" t="s">
        <v>169</v>
      </c>
      <c r="C31" s="357">
        <v>25932.21623</v>
      </c>
      <c r="D31" s="361">
        <f>ROUND(+C31*$E$9,5)</f>
        <v>84720.55042</v>
      </c>
    </row>
    <row r="32" spans="2:4" ht="15">
      <c r="B32" s="367" t="s">
        <v>170</v>
      </c>
      <c r="C32" s="357">
        <v>9344.652789999998</v>
      </c>
      <c r="D32" s="361">
        <f>ROUND(+C32*$E$9,5)</f>
        <v>30528.98066</v>
      </c>
    </row>
    <row r="33" spans="2:4" ht="12" customHeight="1">
      <c r="B33" s="398"/>
      <c r="C33" s="356"/>
      <c r="D33" s="360"/>
    </row>
    <row r="34" spans="2:4" ht="15.75">
      <c r="B34" s="396" t="s">
        <v>101</v>
      </c>
      <c r="C34" s="355">
        <f>+C36+C44+C48</f>
        <v>174770.02421999996</v>
      </c>
      <c r="D34" s="362">
        <f>+D36+D44+D48+D52</f>
        <v>570973.66913</v>
      </c>
    </row>
    <row r="35" spans="2:4" ht="7.5" customHeight="1">
      <c r="B35" s="401"/>
      <c r="C35" s="359"/>
      <c r="D35" s="364"/>
    </row>
    <row r="36" spans="2:4" ht="15">
      <c r="B36" s="368" t="s">
        <v>168</v>
      </c>
      <c r="C36" s="356">
        <f>SUM(C37:C42)</f>
        <v>116460.07915999998</v>
      </c>
      <c r="D36" s="360">
        <f>SUM(D37:D42)</f>
        <v>380475.07862000004</v>
      </c>
    </row>
    <row r="37" spans="2:4" ht="15">
      <c r="B37" s="367" t="s">
        <v>239</v>
      </c>
      <c r="C37" s="357">
        <v>43318.77987</v>
      </c>
      <c r="D37" s="361">
        <f aca="true" t="shared" si="0" ref="D37:D42">ROUND(+C37*$E$9,5)</f>
        <v>141522.45384</v>
      </c>
    </row>
    <row r="38" spans="2:4" ht="15">
      <c r="B38" s="367" t="s">
        <v>186</v>
      </c>
      <c r="C38" s="357">
        <v>39100.96126</v>
      </c>
      <c r="D38" s="361">
        <f t="shared" si="0"/>
        <v>127742.84044</v>
      </c>
    </row>
    <row r="39" spans="1:7" ht="15">
      <c r="A39" s="74"/>
      <c r="B39" s="367" t="s">
        <v>196</v>
      </c>
      <c r="C39" s="357">
        <v>33057.85323</v>
      </c>
      <c r="D39" s="361">
        <f t="shared" si="0"/>
        <v>108000.0065</v>
      </c>
      <c r="F39" s="74"/>
      <c r="G39" s="74"/>
    </row>
    <row r="40" spans="1:7" ht="15">
      <c r="A40" s="74"/>
      <c r="B40" s="367" t="s">
        <v>187</v>
      </c>
      <c r="C40" s="357">
        <v>623.93278</v>
      </c>
      <c r="D40" s="361">
        <f t="shared" si="0"/>
        <v>2038.38839</v>
      </c>
      <c r="F40" s="74"/>
      <c r="G40" s="74"/>
    </row>
    <row r="41" spans="1:7" ht="15">
      <c r="A41" s="74"/>
      <c r="B41" s="367" t="s">
        <v>171</v>
      </c>
      <c r="C41" s="357">
        <v>234.29486</v>
      </c>
      <c r="D41" s="361">
        <f t="shared" si="0"/>
        <v>765.44131</v>
      </c>
      <c r="F41" s="74"/>
      <c r="G41" s="74"/>
    </row>
    <row r="42" spans="1:7" ht="15">
      <c r="A42" s="74"/>
      <c r="B42" s="367" t="s">
        <v>172</v>
      </c>
      <c r="C42" s="357">
        <v>124.25716</v>
      </c>
      <c r="D42" s="361">
        <f t="shared" si="0"/>
        <v>405.94814</v>
      </c>
      <c r="E42" s="74"/>
      <c r="F42" s="74"/>
      <c r="G42" s="74"/>
    </row>
    <row r="43" spans="1:7" ht="7.5" customHeight="1">
      <c r="A43" s="74"/>
      <c r="B43" s="67"/>
      <c r="C43" s="360"/>
      <c r="D43" s="360"/>
      <c r="E43" s="74"/>
      <c r="F43" s="74"/>
      <c r="G43" s="74"/>
    </row>
    <row r="44" spans="1:7" ht="15">
      <c r="A44" s="74"/>
      <c r="B44" s="368" t="s">
        <v>173</v>
      </c>
      <c r="C44" s="360">
        <f>SUM(C45:C46)</f>
        <v>7654.40267</v>
      </c>
      <c r="D44" s="360">
        <f>SUM(D45:D46)</f>
        <v>25006.933520000002</v>
      </c>
      <c r="E44" s="74"/>
      <c r="F44" s="74"/>
      <c r="G44" s="74"/>
    </row>
    <row r="45" spans="1:7" ht="15">
      <c r="A45" s="74"/>
      <c r="B45" s="367" t="s">
        <v>174</v>
      </c>
      <c r="C45" s="361">
        <v>7477.4687300000005</v>
      </c>
      <c r="D45" s="361">
        <f>ROUND(+C45*$E$9,5)</f>
        <v>24428.89034</v>
      </c>
      <c r="E45" s="74"/>
      <c r="F45" s="74"/>
      <c r="G45" s="74"/>
    </row>
    <row r="46" spans="1:7" ht="15">
      <c r="A46" s="74"/>
      <c r="B46" s="367" t="s">
        <v>175</v>
      </c>
      <c r="C46" s="361">
        <v>176.93394</v>
      </c>
      <c r="D46" s="361">
        <f>ROUND(+C46*$E$9,5)</f>
        <v>578.04318</v>
      </c>
      <c r="E46" s="74"/>
      <c r="F46" s="74"/>
      <c r="G46" s="74"/>
    </row>
    <row r="47" spans="1:7" ht="7.5" customHeight="1">
      <c r="A47" s="74"/>
      <c r="B47" s="402"/>
      <c r="C47" s="361"/>
      <c r="D47" s="361"/>
      <c r="E47" s="74"/>
      <c r="F47" s="74"/>
      <c r="G47" s="74"/>
    </row>
    <row r="48" spans="2:4" ht="15">
      <c r="B48" s="368" t="s">
        <v>176</v>
      </c>
      <c r="C48" s="360">
        <f>SUM(C49:C50)</f>
        <v>50655.542389999995</v>
      </c>
      <c r="D48" s="360">
        <f>SUM(D49:D50)</f>
        <v>165491.65699</v>
      </c>
    </row>
    <row r="49" spans="2:4" ht="15">
      <c r="B49" s="367" t="s">
        <v>178</v>
      </c>
      <c r="C49" s="357">
        <v>46429.37641</v>
      </c>
      <c r="D49" s="361">
        <f>ROUND(+C49*$E$9,5)</f>
        <v>151684.77273</v>
      </c>
    </row>
    <row r="50" spans="2:4" ht="15">
      <c r="B50" s="367" t="s">
        <v>177</v>
      </c>
      <c r="C50" s="357">
        <v>4226.165980000001</v>
      </c>
      <c r="D50" s="361">
        <f>ROUND(+C50*$E$9,5)</f>
        <v>13806.88426</v>
      </c>
    </row>
    <row r="51" spans="2:4" ht="15" hidden="1">
      <c r="B51" s="70"/>
      <c r="C51" s="360"/>
      <c r="D51" s="360"/>
    </row>
    <row r="52" spans="2:4" ht="15" hidden="1">
      <c r="B52" s="67" t="s">
        <v>89</v>
      </c>
      <c r="C52" s="360">
        <f>+C54+C53</f>
        <v>0</v>
      </c>
      <c r="D52" s="360">
        <f>+D54+D53</f>
        <v>0</v>
      </c>
    </row>
    <row r="53" spans="2:4" ht="15" hidden="1">
      <c r="B53" s="70" t="s">
        <v>90</v>
      </c>
      <c r="C53" s="361">
        <v>0</v>
      </c>
      <c r="D53" s="361">
        <f>+C53*$E$9</f>
        <v>0</v>
      </c>
    </row>
    <row r="54" spans="2:4" ht="15" hidden="1">
      <c r="B54" s="70" t="s">
        <v>136</v>
      </c>
      <c r="C54" s="361"/>
      <c r="D54" s="361">
        <f>+C54*$E$9</f>
        <v>0</v>
      </c>
    </row>
    <row r="55" spans="2:4" ht="8.25" customHeight="1">
      <c r="B55" s="402"/>
      <c r="C55" s="361"/>
      <c r="D55" s="365"/>
    </row>
    <row r="56" spans="2:4" ht="15" customHeight="1">
      <c r="B56" s="533" t="s">
        <v>17</v>
      </c>
      <c r="C56" s="526">
        <f>+C26+C15</f>
        <v>631088.2662899999</v>
      </c>
      <c r="D56" s="526">
        <f>+D26+D15</f>
        <v>2061765.36596</v>
      </c>
    </row>
    <row r="57" spans="2:4" ht="15" customHeight="1">
      <c r="B57" s="534"/>
      <c r="C57" s="527"/>
      <c r="D57" s="527"/>
    </row>
    <row r="58" spans="2:4" ht="7.5" customHeight="1">
      <c r="B58" s="109"/>
      <c r="C58" s="89"/>
      <c r="D58" s="89"/>
    </row>
    <row r="59" spans="1:7" s="111" customFormat="1" ht="15" customHeight="1">
      <c r="A59" s="64"/>
      <c r="B59" s="110" t="s">
        <v>128</v>
      </c>
      <c r="C59" s="186"/>
      <c r="D59" s="90"/>
      <c r="E59" s="64"/>
      <c r="F59" s="64"/>
      <c r="G59" s="64"/>
    </row>
    <row r="60" spans="2:4" ht="6.75" customHeight="1">
      <c r="B60" s="112"/>
      <c r="C60" s="212"/>
      <c r="D60" s="212"/>
    </row>
    <row r="61" spans="2:4" ht="15" customHeight="1">
      <c r="B61" s="91" t="s">
        <v>179</v>
      </c>
      <c r="C61" s="193"/>
      <c r="D61" s="193"/>
    </row>
    <row r="62" spans="2:4" ht="15" customHeight="1">
      <c r="B62" s="91" t="s">
        <v>180</v>
      </c>
      <c r="C62" s="91"/>
      <c r="D62" s="91"/>
    </row>
    <row r="63" spans="2:4" ht="15" customHeight="1">
      <c r="B63" s="91" t="s">
        <v>181</v>
      </c>
      <c r="C63" s="91"/>
      <c r="D63" s="91"/>
    </row>
    <row r="64" spans="1:7" ht="15" customHeight="1">
      <c r="A64" s="74"/>
      <c r="B64" s="369" t="s">
        <v>182</v>
      </c>
      <c r="C64" s="175"/>
      <c r="D64" s="175"/>
      <c r="F64" s="74"/>
      <c r="G64" s="74"/>
    </row>
    <row r="65" spans="1:7" ht="15" customHeight="1">
      <c r="A65" s="74"/>
      <c r="B65" s="91" t="s">
        <v>183</v>
      </c>
      <c r="C65" s="91"/>
      <c r="D65" s="91"/>
      <c r="F65" s="74"/>
      <c r="G65" s="74"/>
    </row>
    <row r="66" spans="1:7" ht="15">
      <c r="A66" s="74"/>
      <c r="B66" s="422"/>
      <c r="C66" s="422"/>
      <c r="D66" s="422"/>
      <c r="E66" s="422"/>
      <c r="F66" s="74"/>
      <c r="G66" s="74"/>
    </row>
    <row r="67" spans="1:7" ht="15">
      <c r="A67" s="74"/>
      <c r="B67" s="422"/>
      <c r="C67" s="423"/>
      <c r="D67" s="422"/>
      <c r="E67" s="422"/>
      <c r="F67" s="74"/>
      <c r="G67" s="74"/>
    </row>
    <row r="68" spans="1:7" ht="15">
      <c r="A68" s="74"/>
      <c r="B68" s="424"/>
      <c r="C68" s="425"/>
      <c r="D68" s="425"/>
      <c r="E68" s="422"/>
      <c r="F68" s="74"/>
      <c r="G68" s="74"/>
    </row>
    <row r="69" spans="1:7" ht="15">
      <c r="A69" s="74"/>
      <c r="B69" s="422"/>
      <c r="C69" s="425"/>
      <c r="D69" s="425"/>
      <c r="E69" s="422"/>
      <c r="F69" s="74"/>
      <c r="G69" s="74"/>
    </row>
    <row r="70" spans="1:7" ht="15">
      <c r="A70" s="74"/>
      <c r="B70" s="422"/>
      <c r="C70" s="422"/>
      <c r="D70" s="422"/>
      <c r="E70" s="422"/>
      <c r="F70" s="74"/>
      <c r="G70" s="74"/>
    </row>
    <row r="71" spans="1:7" ht="18">
      <c r="A71" s="74"/>
      <c r="B71" s="86" t="s">
        <v>119</v>
      </c>
      <c r="C71" s="86"/>
      <c r="D71" s="86"/>
      <c r="F71" s="74"/>
      <c r="G71" s="74"/>
    </row>
    <row r="72" spans="1:7" ht="15.75" customHeight="1">
      <c r="A72" s="74"/>
      <c r="B72" s="140" t="s">
        <v>69</v>
      </c>
      <c r="C72" s="140"/>
      <c r="D72" s="140"/>
      <c r="F72" s="74"/>
      <c r="G72" s="74"/>
    </row>
    <row r="73" spans="1:7" ht="15" customHeight="1">
      <c r="A73" s="74"/>
      <c r="B73" s="138" t="s">
        <v>71</v>
      </c>
      <c r="C73" s="138"/>
      <c r="D73" s="138"/>
      <c r="F73" s="74"/>
      <c r="G73" s="74"/>
    </row>
    <row r="74" spans="1:7" ht="15.75" customHeight="1">
      <c r="A74" s="74"/>
      <c r="B74" s="138" t="s">
        <v>91</v>
      </c>
      <c r="C74" s="138"/>
      <c r="D74" s="138"/>
      <c r="F74" s="74"/>
      <c r="G74" s="74"/>
    </row>
    <row r="75" spans="1:7" ht="15.75" customHeight="1">
      <c r="A75" s="74"/>
      <c r="B75" s="341" t="str">
        <f>+B9</f>
        <v>Al 30 de setiembre de 2017</v>
      </c>
      <c r="C75" s="341"/>
      <c r="D75" s="279"/>
      <c r="F75" s="74"/>
      <c r="G75" s="74"/>
    </row>
    <row r="76" spans="1:7" ht="7.5" customHeight="1">
      <c r="A76" s="74"/>
      <c r="B76" s="87"/>
      <c r="C76" s="87"/>
      <c r="D76" s="87"/>
      <c r="F76" s="74"/>
      <c r="G76" s="74"/>
    </row>
    <row r="77" spans="1:7" ht="15" customHeight="1">
      <c r="A77" s="74"/>
      <c r="B77" s="512" t="s">
        <v>114</v>
      </c>
      <c r="C77" s="508" t="s">
        <v>54</v>
      </c>
      <c r="D77" s="503" t="s">
        <v>153</v>
      </c>
      <c r="F77" s="74"/>
      <c r="G77" s="74"/>
    </row>
    <row r="78" spans="1:7" ht="13.5" customHeight="1">
      <c r="A78" s="74"/>
      <c r="B78" s="513"/>
      <c r="C78" s="509"/>
      <c r="D78" s="504"/>
      <c r="F78" s="74"/>
      <c r="G78" s="74"/>
    </row>
    <row r="79" spans="1:7" ht="9" customHeight="1">
      <c r="A79" s="74"/>
      <c r="B79" s="514"/>
      <c r="C79" s="510"/>
      <c r="D79" s="505"/>
      <c r="F79" s="74"/>
      <c r="G79" s="74"/>
    </row>
    <row r="80" spans="1:7" ht="11.25" customHeight="1" hidden="1">
      <c r="A80" s="74"/>
      <c r="B80" s="88"/>
      <c r="C80" s="88"/>
      <c r="D80" s="108"/>
      <c r="E80" s="74"/>
      <c r="F80" s="74"/>
      <c r="G80" s="74"/>
    </row>
    <row r="81" spans="1:7" ht="18" customHeight="1" hidden="1">
      <c r="A81" s="74"/>
      <c r="B81" s="73" t="s">
        <v>74</v>
      </c>
      <c r="C81" s="65">
        <f>+C82</f>
        <v>0</v>
      </c>
      <c r="D81" s="66">
        <f>+D82</f>
        <v>0</v>
      </c>
      <c r="E81" s="74"/>
      <c r="F81" s="74"/>
      <c r="G81" s="74"/>
    </row>
    <row r="82" spans="1:7" ht="15.75" customHeight="1" hidden="1">
      <c r="A82" s="74"/>
      <c r="B82" s="67" t="s">
        <v>75</v>
      </c>
      <c r="C82" s="68">
        <f>+C83</f>
        <v>0</v>
      </c>
      <c r="D82" s="69">
        <f>+D83</f>
        <v>0</v>
      </c>
      <c r="E82" s="74"/>
      <c r="F82" s="74"/>
      <c r="G82" s="74"/>
    </row>
    <row r="83" spans="1:7" ht="16.5" customHeight="1" hidden="1">
      <c r="A83" s="74"/>
      <c r="B83" s="70" t="s">
        <v>59</v>
      </c>
      <c r="C83" s="71">
        <v>0</v>
      </c>
      <c r="D83" s="72">
        <f>+C83/$E$9</f>
        <v>0</v>
      </c>
      <c r="E83" s="74"/>
      <c r="F83" s="74"/>
      <c r="G83" s="74"/>
    </row>
    <row r="84" spans="1:7" ht="9.75" customHeight="1">
      <c r="A84" s="74"/>
      <c r="B84" s="113"/>
      <c r="C84" s="68"/>
      <c r="D84" s="69"/>
      <c r="E84" s="74"/>
      <c r="F84" s="74"/>
      <c r="G84" s="74"/>
    </row>
    <row r="85" spans="1:7" ht="18" customHeight="1">
      <c r="A85" s="74"/>
      <c r="B85" s="397" t="s">
        <v>86</v>
      </c>
      <c r="C85" s="355">
        <f>+C87</f>
        <v>0</v>
      </c>
      <c r="D85" s="362">
        <f>+D87</f>
        <v>0</v>
      </c>
      <c r="E85" s="74"/>
      <c r="F85" s="74"/>
      <c r="G85" s="74"/>
    </row>
    <row r="86" spans="1:7" ht="9.75" customHeight="1">
      <c r="A86" s="74"/>
      <c r="B86" s="397"/>
      <c r="C86" s="355"/>
      <c r="D86" s="362"/>
      <c r="E86" s="74"/>
      <c r="F86" s="74"/>
      <c r="G86" s="74"/>
    </row>
    <row r="87" spans="1:7" ht="18" customHeight="1">
      <c r="A87" s="74"/>
      <c r="B87" s="403" t="s">
        <v>101</v>
      </c>
      <c r="C87" s="355">
        <f>+C89+C92</f>
        <v>0</v>
      </c>
      <c r="D87" s="362">
        <f>+D89+D92</f>
        <v>0</v>
      </c>
      <c r="E87" s="74"/>
      <c r="F87" s="74"/>
      <c r="G87" s="74"/>
    </row>
    <row r="88" spans="1:7" ht="7.5" customHeight="1">
      <c r="A88" s="74"/>
      <c r="B88" s="398"/>
      <c r="C88" s="355"/>
      <c r="D88" s="362"/>
      <c r="E88" s="74"/>
      <c r="F88" s="74"/>
      <c r="G88" s="74"/>
    </row>
    <row r="89" spans="1:7" ht="18" customHeight="1" hidden="1">
      <c r="A89" s="74"/>
      <c r="B89" s="398" t="s">
        <v>88</v>
      </c>
      <c r="C89" s="356">
        <f>+C90</f>
        <v>0</v>
      </c>
      <c r="D89" s="360">
        <f>+D90</f>
        <v>0</v>
      </c>
      <c r="E89" s="74"/>
      <c r="F89" s="74"/>
      <c r="G89" s="74"/>
    </row>
    <row r="90" spans="1:7" ht="18" customHeight="1" hidden="1">
      <c r="A90" s="74"/>
      <c r="B90" s="402" t="s">
        <v>146</v>
      </c>
      <c r="C90" s="357">
        <v>0</v>
      </c>
      <c r="D90" s="361">
        <f>+C90*$E$9</f>
        <v>0</v>
      </c>
      <c r="E90" s="74"/>
      <c r="F90" s="74"/>
      <c r="G90" s="74"/>
    </row>
    <row r="91" spans="1:7" ht="14.25" customHeight="1" hidden="1">
      <c r="A91" s="74"/>
      <c r="B91" s="398"/>
      <c r="C91" s="355"/>
      <c r="D91" s="362"/>
      <c r="E91" s="74"/>
      <c r="F91" s="74"/>
      <c r="G91" s="74"/>
    </row>
    <row r="92" spans="1:7" ht="15" customHeight="1">
      <c r="A92" s="74"/>
      <c r="B92" s="368" t="s">
        <v>184</v>
      </c>
      <c r="C92" s="356">
        <f>+C93</f>
        <v>0</v>
      </c>
      <c r="D92" s="360">
        <f>+D93</f>
        <v>0</v>
      </c>
      <c r="E92" s="74"/>
      <c r="F92" s="74"/>
      <c r="G92" s="74"/>
    </row>
    <row r="93" spans="1:7" ht="15" customHeight="1">
      <c r="A93" s="74"/>
      <c r="B93" s="367" t="s">
        <v>185</v>
      </c>
      <c r="C93" s="357">
        <v>0</v>
      </c>
      <c r="D93" s="361">
        <f>ROUND(+C93*$E$9,5)</f>
        <v>0</v>
      </c>
      <c r="E93" s="74"/>
      <c r="F93" s="74"/>
      <c r="G93" s="74"/>
    </row>
    <row r="94" spans="1:7" ht="15" customHeight="1">
      <c r="A94" s="74"/>
      <c r="B94" s="398"/>
      <c r="C94" s="355"/>
      <c r="D94" s="362"/>
      <c r="E94" s="74"/>
      <c r="F94" s="74"/>
      <c r="G94" s="74"/>
    </row>
    <row r="95" spans="1:7" ht="18" customHeight="1">
      <c r="A95" s="74"/>
      <c r="B95" s="397" t="s">
        <v>87</v>
      </c>
      <c r="C95" s="355">
        <f>+C97</f>
        <v>12022.29058</v>
      </c>
      <c r="D95" s="362">
        <f>+D97</f>
        <v>39276.823319999996</v>
      </c>
      <c r="E95" s="74"/>
      <c r="F95" s="74"/>
      <c r="G95" s="74"/>
    </row>
    <row r="96" spans="1:7" ht="9.75" customHeight="1">
      <c r="A96" s="74"/>
      <c r="B96" s="397"/>
      <c r="C96" s="355"/>
      <c r="D96" s="362"/>
      <c r="E96" s="74"/>
      <c r="F96" s="74"/>
      <c r="G96" s="74"/>
    </row>
    <row r="97" spans="1:7" ht="18" customHeight="1">
      <c r="A97" s="74"/>
      <c r="B97" s="403" t="s">
        <v>101</v>
      </c>
      <c r="C97" s="355">
        <f>+C99+C104+C107</f>
        <v>12022.29058</v>
      </c>
      <c r="D97" s="362">
        <f>+D99+D104+D107</f>
        <v>39276.823319999996</v>
      </c>
      <c r="E97" s="74"/>
      <c r="F97" s="74"/>
      <c r="G97" s="74"/>
    </row>
    <row r="98" spans="1:7" ht="7.5" customHeight="1">
      <c r="A98" s="74"/>
      <c r="B98" s="398"/>
      <c r="C98" s="355"/>
      <c r="D98" s="362"/>
      <c r="E98" s="74"/>
      <c r="F98" s="74"/>
      <c r="G98" s="74"/>
    </row>
    <row r="99" spans="1:7" ht="15.75" customHeight="1">
      <c r="A99" s="74"/>
      <c r="B99" s="368" t="s">
        <v>168</v>
      </c>
      <c r="C99" s="356">
        <f>SUM(C100:C102)</f>
        <v>6811.43145</v>
      </c>
      <c r="D99" s="360">
        <f>SUM(D100:D102)</f>
        <v>22252.94654</v>
      </c>
      <c r="E99" s="74"/>
      <c r="F99" s="74"/>
      <c r="G99" s="74"/>
    </row>
    <row r="100" spans="1:7" ht="15.75" customHeight="1">
      <c r="A100" s="74"/>
      <c r="B100" s="367" t="s">
        <v>187</v>
      </c>
      <c r="C100" s="472">
        <v>3670.74389</v>
      </c>
      <c r="D100" s="361">
        <f>ROUND(+C100*$E$9,5)</f>
        <v>11992.32029</v>
      </c>
      <c r="E100" s="74"/>
      <c r="F100" s="74"/>
      <c r="G100" s="74"/>
    </row>
    <row r="101" spans="1:7" ht="15.75" customHeight="1">
      <c r="A101" s="74"/>
      <c r="B101" s="367" t="s">
        <v>263</v>
      </c>
      <c r="C101" s="472">
        <v>3060.91215</v>
      </c>
      <c r="D101" s="361">
        <f>ROUND(+C101*$E$9,5)</f>
        <v>9999.99999</v>
      </c>
      <c r="E101" s="74"/>
      <c r="F101" s="74"/>
      <c r="G101" s="74"/>
    </row>
    <row r="102" spans="1:7" ht="15.75" customHeight="1">
      <c r="A102" s="74"/>
      <c r="B102" s="367" t="s">
        <v>186</v>
      </c>
      <c r="C102" s="472">
        <v>79.77541000000001</v>
      </c>
      <c r="D102" s="361">
        <f>ROUND(+C102*$E$9,5)</f>
        <v>260.62626</v>
      </c>
      <c r="E102" s="74"/>
      <c r="F102" s="74"/>
      <c r="G102" s="74"/>
    </row>
    <row r="103" spans="1:7" ht="7.5" customHeight="1">
      <c r="A103" s="74"/>
      <c r="B103" s="402"/>
      <c r="C103" s="357"/>
      <c r="D103" s="361"/>
      <c r="E103" s="74"/>
      <c r="F103" s="74"/>
      <c r="G103" s="74"/>
    </row>
    <row r="104" spans="1:7" ht="15" customHeight="1">
      <c r="A104" s="74"/>
      <c r="B104" s="368" t="s">
        <v>173</v>
      </c>
      <c r="C104" s="356">
        <f>SUM(C105:C105)</f>
        <v>5210.85913</v>
      </c>
      <c r="D104" s="360">
        <f>SUM(D105:D105)</f>
        <v>17023.87678</v>
      </c>
      <c r="E104" s="74"/>
      <c r="F104" s="74"/>
      <c r="G104" s="74"/>
    </row>
    <row r="105" spans="1:7" ht="15.75" customHeight="1">
      <c r="A105" s="74"/>
      <c r="B105" s="367" t="s">
        <v>174</v>
      </c>
      <c r="C105" s="472">
        <v>5210.85913</v>
      </c>
      <c r="D105" s="361">
        <f>ROUND(+C105*$E$9,5)</f>
        <v>17023.87678</v>
      </c>
      <c r="E105" s="74"/>
      <c r="F105" s="74"/>
      <c r="G105" s="74"/>
    </row>
    <row r="106" spans="1:7" ht="7.5" customHeight="1">
      <c r="A106" s="74"/>
      <c r="B106" s="402"/>
      <c r="C106" s="357"/>
      <c r="D106" s="360"/>
      <c r="E106" s="74"/>
      <c r="F106" s="74"/>
      <c r="G106" s="74"/>
    </row>
    <row r="107" spans="1:7" ht="15.75" customHeight="1">
      <c r="A107" s="74"/>
      <c r="B107" s="368" t="s">
        <v>188</v>
      </c>
      <c r="C107" s="356">
        <v>0</v>
      </c>
      <c r="D107" s="360">
        <v>0</v>
      </c>
      <c r="E107" s="74"/>
      <c r="F107" s="74"/>
      <c r="G107" s="74"/>
    </row>
    <row r="108" spans="1:7" ht="15.75" customHeight="1" hidden="1">
      <c r="A108" s="74"/>
      <c r="B108" s="70" t="s">
        <v>144</v>
      </c>
      <c r="C108" s="357">
        <v>0</v>
      </c>
      <c r="D108" s="361">
        <f>+C108*$E$9</f>
        <v>0</v>
      </c>
      <c r="E108" s="74"/>
      <c r="F108" s="74"/>
      <c r="G108" s="74"/>
    </row>
    <row r="109" spans="1:7" ht="9.75" customHeight="1">
      <c r="A109" s="74"/>
      <c r="B109" s="70"/>
      <c r="C109" s="357"/>
      <c r="D109" s="360"/>
      <c r="E109" s="74"/>
      <c r="F109" s="74"/>
      <c r="G109" s="74"/>
    </row>
    <row r="110" spans="1:7" ht="15" customHeight="1">
      <c r="A110" s="74"/>
      <c r="B110" s="535" t="s">
        <v>17</v>
      </c>
      <c r="C110" s="526">
        <f>+C95+C85</f>
        <v>12022.29058</v>
      </c>
      <c r="D110" s="526">
        <f>+D95+D85</f>
        <v>39276.823319999996</v>
      </c>
      <c r="E110" s="74"/>
      <c r="F110" s="74"/>
      <c r="G110" s="74"/>
    </row>
    <row r="111" spans="1:7" ht="15" customHeight="1">
      <c r="A111" s="74"/>
      <c r="B111" s="536"/>
      <c r="C111" s="527"/>
      <c r="D111" s="527"/>
      <c r="E111" s="74"/>
      <c r="F111" s="74"/>
      <c r="G111" s="74"/>
    </row>
    <row r="112" spans="1:7" ht="7.5" customHeight="1">
      <c r="A112" s="74"/>
      <c r="B112" s="109"/>
      <c r="C112" s="89"/>
      <c r="D112" s="89"/>
      <c r="E112" s="74"/>
      <c r="F112" s="74"/>
      <c r="G112" s="74"/>
    </row>
    <row r="113" spans="1:7" ht="17.25" customHeight="1">
      <c r="A113" s="74"/>
      <c r="B113" s="110" t="s">
        <v>128</v>
      </c>
      <c r="C113" s="194"/>
      <c r="D113" s="194"/>
      <c r="E113" s="74"/>
      <c r="F113" s="74"/>
      <c r="G113" s="74"/>
    </row>
    <row r="114" spans="1:7" ht="6.75" customHeight="1">
      <c r="A114" s="74"/>
      <c r="B114" s="110"/>
      <c r="C114" s="89"/>
      <c r="D114" s="89"/>
      <c r="E114" s="74"/>
      <c r="F114" s="74"/>
      <c r="G114" s="74"/>
    </row>
    <row r="115" spans="1:7" ht="15">
      <c r="A115" s="74"/>
      <c r="B115" s="482" t="s">
        <v>189</v>
      </c>
      <c r="C115" s="482"/>
      <c r="D115" s="482"/>
      <c r="E115" s="74"/>
      <c r="F115" s="74"/>
      <c r="G115" s="74"/>
    </row>
    <row r="116" spans="1:7" ht="15">
      <c r="A116" s="74"/>
      <c r="B116" s="482" t="s">
        <v>180</v>
      </c>
      <c r="C116" s="482"/>
      <c r="D116" s="482"/>
      <c r="E116" s="74"/>
      <c r="F116" s="74"/>
      <c r="G116" s="74"/>
    </row>
    <row r="117" spans="1:7" ht="15">
      <c r="A117" s="74"/>
      <c r="B117" s="422"/>
      <c r="C117" s="426"/>
      <c r="D117" s="426"/>
      <c r="E117" s="74"/>
      <c r="F117" s="74"/>
      <c r="G117" s="74"/>
    </row>
    <row r="118" spans="1:7" ht="15">
      <c r="A118" s="74"/>
      <c r="B118" s="422"/>
      <c r="C118" s="415"/>
      <c r="D118" s="415"/>
      <c r="E118" s="74"/>
      <c r="F118" s="74"/>
      <c r="G118" s="74"/>
    </row>
    <row r="119" spans="1:7" ht="15">
      <c r="A119" s="74"/>
      <c r="B119" s="422"/>
      <c r="C119" s="412"/>
      <c r="D119" s="412"/>
      <c r="E119" s="74"/>
      <c r="F119" s="74"/>
      <c r="G119" s="74"/>
    </row>
    <row r="120" spans="1:7" ht="15">
      <c r="A120" s="74"/>
      <c r="B120" s="422"/>
      <c r="C120" s="422"/>
      <c r="D120" s="422"/>
      <c r="E120" s="74"/>
      <c r="F120" s="74"/>
      <c r="G120" s="74"/>
    </row>
    <row r="121" spans="1:7" ht="15">
      <c r="A121" s="74"/>
      <c r="B121" s="422"/>
      <c r="C121" s="414"/>
      <c r="D121" s="414"/>
      <c r="E121" s="74"/>
      <c r="F121" s="74"/>
      <c r="G121" s="74"/>
    </row>
    <row r="122" spans="1:7" ht="15">
      <c r="A122" s="74"/>
      <c r="B122" s="422"/>
      <c r="C122" s="422"/>
      <c r="D122" s="422"/>
      <c r="E122" s="74"/>
      <c r="F122" s="74"/>
      <c r="G122" s="74"/>
    </row>
    <row r="123" spans="1:7" ht="15">
      <c r="A123" s="74"/>
      <c r="B123" s="422"/>
      <c r="C123" s="422"/>
      <c r="D123" s="422"/>
      <c r="E123" s="74"/>
      <c r="F123" s="74"/>
      <c r="G123" s="74"/>
    </row>
    <row r="124" spans="1:7" ht="15">
      <c r="A124" s="74"/>
      <c r="B124" s="422"/>
      <c r="C124" s="422"/>
      <c r="D124" s="422"/>
      <c r="E124" s="74"/>
      <c r="F124" s="74"/>
      <c r="G124" s="74"/>
    </row>
    <row r="125" spans="1:7" ht="15">
      <c r="A125" s="74"/>
      <c r="B125" s="422"/>
      <c r="C125" s="422"/>
      <c r="D125" s="422"/>
      <c r="E125" s="74"/>
      <c r="F125" s="74"/>
      <c r="G125" s="74"/>
    </row>
    <row r="126" spans="1:7" ht="15">
      <c r="A126" s="74"/>
      <c r="B126" s="422"/>
      <c r="C126" s="422"/>
      <c r="D126" s="422"/>
      <c r="E126" s="74"/>
      <c r="F126" s="74"/>
      <c r="G126" s="74"/>
    </row>
    <row r="127" spans="1:7" ht="15">
      <c r="A127" s="74"/>
      <c r="B127" s="422"/>
      <c r="C127" s="422"/>
      <c r="D127" s="422"/>
      <c r="E127" s="74"/>
      <c r="F127" s="74"/>
      <c r="G127" s="74"/>
    </row>
    <row r="128" spans="1:7" ht="15">
      <c r="A128" s="74"/>
      <c r="B128" s="422"/>
      <c r="C128" s="422"/>
      <c r="D128" s="422"/>
      <c r="E128" s="74"/>
      <c r="F128" s="74"/>
      <c r="G128" s="74"/>
    </row>
    <row r="129" spans="1:7" ht="15">
      <c r="A129" s="74"/>
      <c r="B129" s="422"/>
      <c r="C129" s="422"/>
      <c r="D129" s="422"/>
      <c r="E129" s="74"/>
      <c r="F129" s="74"/>
      <c r="G129" s="74"/>
    </row>
    <row r="130" spans="1:7" ht="15">
      <c r="A130" s="74"/>
      <c r="B130" s="422"/>
      <c r="C130" s="422"/>
      <c r="D130" s="422"/>
      <c r="E130" s="74"/>
      <c r="F130" s="74"/>
      <c r="G130" s="74"/>
    </row>
    <row r="131" spans="1:7" ht="15">
      <c r="A131" s="74"/>
      <c r="B131" s="422"/>
      <c r="C131" s="422"/>
      <c r="D131" s="422"/>
      <c r="E131" s="74"/>
      <c r="F131" s="74"/>
      <c r="G131" s="74"/>
    </row>
    <row r="450" spans="1:7" ht="15">
      <c r="A450" s="74"/>
      <c r="B450" s="74"/>
      <c r="C450" s="74"/>
      <c r="D450" s="114"/>
      <c r="E450" s="74"/>
      <c r="F450" s="74"/>
      <c r="G450" s="74"/>
    </row>
  </sheetData>
  <sheetProtection/>
  <mergeCells count="14">
    <mergeCell ref="B11:B13"/>
    <mergeCell ref="C11:C13"/>
    <mergeCell ref="D11:D13"/>
    <mergeCell ref="B110:B111"/>
    <mergeCell ref="B77:B79"/>
    <mergeCell ref="C77:C79"/>
    <mergeCell ref="D77:D79"/>
    <mergeCell ref="C110:C111"/>
    <mergeCell ref="D110:D111"/>
    <mergeCell ref="B56:B57"/>
    <mergeCell ref="C56:C57"/>
    <mergeCell ref="D56:D57"/>
    <mergeCell ref="B115:D115"/>
    <mergeCell ref="B116:D116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2017-10-17T19:44:30Z</cp:lastPrinted>
  <dcterms:created xsi:type="dcterms:W3CDTF">2012-08-14T20:42:27Z</dcterms:created>
  <dcterms:modified xsi:type="dcterms:W3CDTF">2017-10-24T13:55:22Z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