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_impresión_IM" localSheetId="11">#REF!</definedName>
    <definedName name="A_impresión_IM">#REF!</definedName>
    <definedName name="_xlnm.Print_Area" localSheetId="4">'DEP-C1'!$B$1:$V$46</definedName>
    <definedName name="_xlnm.Print_Area" localSheetId="5">'DEP-C2'!$B$1:$D$46</definedName>
    <definedName name="_xlnm.Print_Area" localSheetId="6">'DEP-C3'!$B$5:$D$65</definedName>
    <definedName name="_xlnm.Print_Area" localSheetId="7">'DEP-C4'!$B$1:$D$79</definedName>
    <definedName name="_xlnm.Print_Area" localSheetId="8">'DEP-C5'!$B$1:$D$50</definedName>
    <definedName name="_xlnm.Print_Area" localSheetId="9">'DEP-C6'!$B$1:$E$85</definedName>
    <definedName name="_xlnm.Print_Area" localSheetId="10">'DEP-C7'!$B$1:$E$83</definedName>
    <definedName name="_xlnm.Print_Area" localSheetId="11">'DEP-C8'!$B$1:$D$133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'[2]DESEMBOLSOS'!$A$3:$K$1653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'[3]DSG_HIST_ADEUDADO'!#REF!</definedName>
    <definedName name="ENTIDAD" localSheetId="5">'[3]DSG_HIST_ADEUDADO'!#REF!</definedName>
    <definedName name="ENTIDAD" localSheetId="6">'[3]DSG_HIST_ADEUDADO'!#REF!</definedName>
    <definedName name="ENTIDAD" localSheetId="7">'[3]DSG_HIST_ADEUDADO'!#REF!</definedName>
    <definedName name="ENTIDAD" localSheetId="8">'[3]DSG_HIST_ADEUDADO'!#REF!</definedName>
    <definedName name="ENTIDAD" localSheetId="9">'[3]DSG_HIST_ADEUDADO'!#REF!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'[5]SERV. ATENDIDO'!$F$2:$F$5010</definedName>
    <definedName name="M_OI">'[2]SERV. ATENDIDO'!$F$2:$F$5010</definedName>
    <definedName name="P_C" localSheetId="11">'[5]SERV. ATENDIDO'!$E$2:$E$5010</definedName>
    <definedName name="P_C">'[2]SERV. ATENDIDO'!$E$2:$E$5010</definedName>
    <definedName name="pepe" localSheetId="11">#REF!</definedName>
    <definedName name="pepe">#REF!</definedName>
    <definedName name="Principal" localSheetId="11">'[5]SERV. ATENDIDO'!$C$2:$C$5010</definedName>
    <definedName name="Principal">'[2]SERV. ATENDIDO'!$C$2:$C$5010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'[4]Dinam'!#REF!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<sst xmlns="http://schemas.openxmlformats.org/spreadsheetml/2006/main" count="626" uniqueCount="255">
  <si>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</si>
  <si>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</si>
  <si>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</si>
  <si>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</si>
  <si>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</si>
  <si>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</si>
  <si>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</si>
  <si>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</si>
  <si>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</si>
  <si>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</si>
  <si>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</si>
  <si>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</si>
  <si>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</si>
  <si>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</si>
  <si>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</si>
  <si>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</si>
  <si>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</si>
  <si>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</si>
  <si>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</si>
  <si>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</si>
  <si>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</si>
  <si>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</si>
  <si>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</si>
  <si>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</si>
  <si>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</si>
  <si>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</si>
  <si>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</si>
  <si>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</si>
  <si>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</si>
  <si>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</si>
  <si>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</si>
  <si>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</si>
  <si>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</si>
  <si>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</si>
  <si>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</si>
  <si>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</si>
  <si>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</si>
  <si>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</si>
  <si>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</si>
  <si>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</si>
  <si>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</si>
  <si>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</si>
  <si>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</si>
  <si>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</si>
  <si>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</si>
  <si>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</si>
  <si>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</si>
  <si>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</si>
  <si>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</si>
  <si>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</si>
  <si>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</si>
  <si>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</si>
  <si>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</si>
  <si>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</si>
  <si>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</si>
  <si>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</si>
  <si>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</si>
  <si>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</si>
  <si>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</si>
  <si>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</si>
  <si>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</si>
  <si>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</si>
  <si>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</si>
  <si>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</si>
  <si>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</si>
  <si>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</si>
  <si>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</si>
  <si>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 xml:space="preserve">  Empresas Financieras</t>
  </si>
  <si>
    <t>PORTADA</t>
  </si>
  <si>
    <t>GRUPO DEL ACREEDOR</t>
  </si>
  <si>
    <t>Empresa de Generación Eléctrica Machupicchu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</si>
  <si>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</si>
  <si>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</si>
  <si>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</si>
  <si>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</si>
  <si>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</si>
  <si>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</si>
  <si>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</si>
  <si>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</si>
  <si>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</si>
  <si>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</si>
  <si>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</si>
  <si>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</si>
  <si>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</si>
  <si>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</si>
  <si>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</si>
  <si>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</si>
  <si>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</si>
  <si>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</si>
  <si>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</si>
  <si>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</si>
  <si>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</si>
  <si>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</si>
  <si>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</si>
  <si>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</si>
  <si>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</si>
  <si>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</si>
  <si>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</si>
  <si>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</si>
  <si>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</si>
  <si>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</si>
  <si>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</si>
  <si>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</si>
  <si>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</si>
  <si>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</si>
  <si>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</si>
  <si>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</si>
  <si>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</si>
  <si>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</si>
  <si>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</si>
  <si>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</si>
  <si>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</si>
  <si>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</si>
  <si>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</si>
  <si>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</si>
  <si>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</si>
  <si>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</si>
  <si>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</si>
  <si>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</si>
  <si>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</si>
  <si>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</si>
  <si>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</si>
  <si>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</si>
  <si>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</si>
  <si>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</si>
  <si>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</si>
  <si>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</si>
  <si>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</si>
  <si>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</si>
  <si>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</si>
  <si>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</si>
  <si>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</si>
  <si>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</si>
  <si>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</si>
  <si>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</si>
  <si>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</si>
  <si>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</si>
  <si>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</si>
  <si>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</si>
  <si>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</si>
  <si>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</si>
  <si>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</si>
  <si>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</si>
  <si>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</si>
  <si>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</si>
  <si>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</si>
  <si>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</si>
  <si>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</si>
  <si>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</si>
  <si>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</si>
  <si>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</si>
  <si>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</si>
  <si>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</si>
  <si>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</si>
  <si>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</si>
  <si>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Franco Suizo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</si>
  <si>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</si>
  <si>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</si>
  <si>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</si>
  <si>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</si>
  <si>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</si>
  <si>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</si>
  <si>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ICBC Perú Bank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</si>
  <si>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</si>
  <si>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</si>
  <si>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</si>
  <si>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</si>
  <si>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</si>
  <si>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</si>
  <si>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Abril</t>
  </si>
  <si>
    <t>DE CORTO, MEDIANO Y LARGO PLAZO</t>
  </si>
  <si>
    <t>Agencia Francesa De Desarrollo</t>
  </si>
  <si>
    <t>Corporacion Andina De Fomento</t>
  </si>
  <si>
    <t>Citibank, N.A.</t>
  </si>
  <si>
    <t>Banco Wiese Sudameris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</si>
  <si>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</si>
  <si>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</si>
  <si>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</si>
  <si>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</si>
  <si>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Mayo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</si>
  <si>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</si>
  <si>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</si>
  <si>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</si>
  <si>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</si>
  <si>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</si>
  <si>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</si>
  <si>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Franco Suizo (SZL)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</si>
  <si>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</si>
  <si>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</si>
  <si>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</si>
  <si>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</si>
  <si>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</si>
  <si>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</si>
  <si>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</si>
  <si>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</si>
  <si>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Banco Latinoamericano de Comercio Exterior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</si>
  <si>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</si>
  <si>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</si>
  <si>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</si>
  <si>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</si>
  <si>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</si>
  <si>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</si>
  <si>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</si>
  <si>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</si>
  <si>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</si>
  <si>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</si>
  <si>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Servicios Industriales de la Marina</t>
  </si>
  <si>
    <t>Empresa Municipal de Agua Potable y Alcantarillado de Chincha</t>
  </si>
  <si>
    <t>Empresa Municipal de Agua Potable y Alcantarillado Virgen de Guadalupe del Sur</t>
  </si>
  <si>
    <t>Empresa Municipal de Servicio Eléctrico de Tocache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</si>
  <si>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</si>
  <si>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</si>
  <si>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</si>
  <si>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Empresa Regional de Servicios Público de Electricidad del Centro</t>
  </si>
  <si>
    <t>Empresa Regional de Servicio Público de Electricidad del Oriente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</si>
  <si>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</si>
  <si>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</si>
  <si>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</si>
  <si>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</si>
  <si>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</si>
  <si>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</si>
  <si>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Prestadora de Servicios de Saneamiento de Cajamarca</t>
  </si>
  <si>
    <t>Entidad Prestadora de Servicios de Saneamiento de Ayacucho</t>
  </si>
  <si>
    <t>Empresa Municipal Prestadora de Servicios de Saneamiento de las Provincias Alto Andinas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</si>
  <si>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</si>
  <si>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</si>
  <si>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</si>
  <si>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</si>
  <si>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</si>
  <si>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>Corporación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</si>
  <si>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</si>
  <si>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</si>
  <si>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</si>
  <si>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</si>
  <si>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</si>
  <si>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</si>
  <si>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 xml:space="preserve">Empresa Regional de Servicio Público de Electricidad Electronoroeste </t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</si>
  <si>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</si>
  <si>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</si>
  <si>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</si>
  <si>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</si>
  <si>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t xml:space="preserve"> 1/  Incluye: Bonos PETROPERU por US$ 2 000,0 millones.</t>
  </si>
  <si>
    <t xml:space="preserve"> 2/  Incluye deuda contratada por el Gobierno Nacional y trasladada a las Empresas Públicas con Convenio de Traspaso de Recursos.</t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</si>
  <si>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</si>
  <si>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</si>
  <si>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</si>
  <si>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</si>
  <si>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</si>
  <si>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</si>
  <si>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Banco Financiero</t>
  </si>
  <si>
    <t>AL 30 DE SETIEMBRE 2017</t>
  </si>
  <si>
    <t>Al 30 de setiembre de 2017</t>
  </si>
  <si>
    <t xml:space="preserve"> 3/  Incluye: Bonos COFIDE por US$ 1 900,0 millones y Bonos Fondo MIVIVIENDA por US$ 1 684,4 millones.</t>
  </si>
  <si>
    <t xml:space="preserve"> 4/  Incluye: Bonos COFIDE por US$ 312,2 millones y Bonos Fondo MIVIVIENDA por US$ 130,4 millones.</t>
  </si>
  <si>
    <t>Período: De 2009 al 30 de Setiembre de 2017</t>
  </si>
</sst>
</file>

<file path=xl/styles.xml><?xml version="1.0" encoding="utf-8"?>
<styleSheet xmlns="http://schemas.openxmlformats.org/spreadsheetml/2006/main">
  <numFmts count="6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&quot;S/.&quot;\ * #,##0_ ;_ &quot;S/.&quot;\ * \-#,##0_ ;_ &quot;S/.&quot;\ * &quot;-&quot;_ ;_ @_ "/>
    <numFmt numFmtId="165" formatCode="_ * #,##0_ ;_ * \-#,##0_ ;_ * &quot;-&quot;_ ;_ @_ "/>
    <numFmt numFmtId="166" formatCode="_ &quot;S/.&quot;\ * #,##0.00_ ;_ &quot;S/.&quot;\ * \-#,##0.00_ ;_ &quot;S/.&quot;\ * &quot;-&quot;??_ ;_ @_ "/>
    <numFmt numFmtId="167" formatCode="_ * #,##0.00_ ;_ * \-#,##0.00_ ;_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_);[Red]\(#,##0.00000\)"/>
    <numFmt numFmtId="218" formatCode="#,##0.0000"/>
    <numFmt numFmtId="219" formatCode="0.0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.55"/>
      <color indexed="8"/>
      <name val="Calibri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/>
      <right/>
      <top/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indexed="23"/>
      </left>
      <right style="thin">
        <color rgb="FF808080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rgb="FF808080"/>
      </left>
      <right/>
      <top/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indexed="23"/>
      </left>
      <right/>
      <top style="thin">
        <color rgb="FF808080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6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11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7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7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38" fontId="33" fillId="48" borderId="22" xfId="300" applyNumberFormat="1" applyFont="1" applyFill="1" applyBorder="1" applyAlignment="1">
      <alignment horizontal="right" vertical="center" indent="2"/>
    </xf>
    <xf numFmtId="0" fontId="8" fillId="48" borderId="0" xfId="323" applyFont="1" applyFill="1">
      <alignment/>
      <protection/>
    </xf>
    <xf numFmtId="38" fontId="0" fillId="48" borderId="22" xfId="300" applyNumberFormat="1" applyFont="1" applyFill="1" applyBorder="1" applyAlignment="1">
      <alignment horizontal="right" vertical="center" indent="2"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38" fontId="6" fillId="48" borderId="22" xfId="300" applyNumberFormat="1" applyFont="1" applyFill="1" applyBorder="1" applyAlignment="1">
      <alignment horizontal="right" vertical="center" indent="2"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173" fontId="0" fillId="48" borderId="31" xfId="350" applyNumberFormat="1" applyFont="1" applyFill="1" applyBorder="1" applyAlignment="1">
      <alignment horizontal="center" vertical="center"/>
    </xf>
    <xf numFmtId="0" fontId="3" fillId="48" borderId="32" xfId="331" applyFont="1" applyFill="1" applyBorder="1" applyAlignment="1">
      <alignment horizontal="center" vertical="center"/>
      <protection/>
    </xf>
    <xf numFmtId="173" fontId="3" fillId="48" borderId="33" xfId="350" applyNumberFormat="1" applyFont="1" applyFill="1" applyBorder="1" applyAlignment="1">
      <alignment horizontal="center" vertical="center"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4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4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5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7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6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37" fontId="33" fillId="48" borderId="22" xfId="300" applyNumberFormat="1" applyFont="1" applyFill="1" applyBorder="1" applyAlignment="1">
      <alignment horizontal="right" vertical="center" wrapText="1" indent="2"/>
    </xf>
    <xf numFmtId="37" fontId="33" fillId="48" borderId="0" xfId="300" applyNumberFormat="1" applyFont="1" applyFill="1" applyBorder="1" applyAlignment="1">
      <alignment horizontal="right" vertical="center" wrapText="1" indent="2"/>
    </xf>
    <xf numFmtId="0" fontId="33" fillId="48" borderId="24" xfId="323" applyFont="1" applyFill="1" applyBorder="1" applyAlignment="1">
      <alignment horizontal="left" vertical="center" wrapText="1" indent="1"/>
      <protection/>
    </xf>
    <xf numFmtId="37" fontId="8" fillId="48" borderId="23" xfId="300" applyNumberFormat="1" applyFont="1" applyFill="1" applyBorder="1" applyAlignment="1">
      <alignment horizontal="right" vertical="center" wrapText="1" indent="2"/>
    </xf>
    <xf numFmtId="37" fontId="8" fillId="48" borderId="37" xfId="300" applyNumberFormat="1" applyFont="1" applyFill="1" applyBorder="1" applyAlignment="1">
      <alignment horizontal="right" vertical="center" wrapText="1" indent="2"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0" fontId="6" fillId="48" borderId="20" xfId="0" applyFont="1" applyFill="1" applyBorder="1" applyAlignment="1">
      <alignment horizontal="center" vertical="center" wrapText="1"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188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7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7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6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7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91" fontId="0" fillId="48" borderId="0" xfId="308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194" fontId="35" fillId="48" borderId="0" xfId="323" applyNumberFormat="1" applyFont="1" applyFill="1" applyAlignment="1">
      <alignment vertical="top"/>
      <protection/>
    </xf>
    <xf numFmtId="180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188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3" fontId="33" fillId="48" borderId="0" xfId="300" applyNumberFormat="1" applyFont="1" applyFill="1" applyBorder="1" applyAlignment="1">
      <alignment horizontal="right" vertical="center" indent="2"/>
    </xf>
    <xf numFmtId="3" fontId="33" fillId="48" borderId="22" xfId="300" applyNumberFormat="1" applyFont="1" applyFill="1" applyBorder="1" applyAlignment="1">
      <alignment horizontal="right" vertical="center" indent="2"/>
    </xf>
    <xf numFmtId="0" fontId="43" fillId="48" borderId="0" xfId="289" applyFont="1" applyFill="1" applyAlignment="1" applyProtection="1">
      <alignment vertical="center"/>
      <protection/>
    </xf>
    <xf numFmtId="174" fontId="90" fillId="48" borderId="0" xfId="0" applyNumberFormat="1" applyFont="1" applyFill="1" applyAlignment="1">
      <alignment horizontal="center" vertical="center"/>
    </xf>
    <xf numFmtId="38" fontId="6" fillId="48" borderId="19" xfId="300" applyNumberFormat="1" applyFont="1" applyFill="1" applyBorder="1" applyAlignment="1">
      <alignment horizontal="right" vertical="center" indent="2"/>
    </xf>
    <xf numFmtId="38" fontId="33" fillId="48" borderId="19" xfId="300" applyNumberFormat="1" applyFont="1" applyFill="1" applyBorder="1" applyAlignment="1">
      <alignment horizontal="right" vertical="center" indent="2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7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8" fontId="91" fillId="47" borderId="0" xfId="0" applyNumberFormat="1" applyFont="1" applyFill="1" applyAlignment="1">
      <alignment/>
    </xf>
    <xf numFmtId="186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81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38" fontId="92" fillId="48" borderId="0" xfId="0" applyNumberFormat="1" applyFont="1" applyFill="1" applyAlignment="1">
      <alignment/>
    </xf>
    <xf numFmtId="0" fontId="92" fillId="48" borderId="0" xfId="0" applyFont="1" applyFill="1" applyAlignment="1" applyProtection="1">
      <alignment/>
      <protection/>
    </xf>
    <xf numFmtId="179" fontId="92" fillId="48" borderId="0" xfId="0" applyNumberFormat="1" applyFont="1" applyFill="1" applyAlignment="1">
      <alignment/>
    </xf>
    <xf numFmtId="201" fontId="92" fillId="48" borderId="0" xfId="0" applyNumberFormat="1" applyFont="1" applyFill="1" applyAlignment="1">
      <alignment/>
    </xf>
    <xf numFmtId="209" fontId="92" fillId="47" borderId="0" xfId="0" applyNumberFormat="1" applyFont="1" applyFill="1" applyAlignment="1">
      <alignment/>
    </xf>
    <xf numFmtId="180" fontId="92" fillId="48" borderId="0" xfId="0" applyNumberFormat="1" applyFont="1" applyFill="1" applyAlignment="1">
      <alignment/>
    </xf>
    <xf numFmtId="204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3" fontId="6" fillId="48" borderId="27" xfId="300" applyNumberFormat="1" applyFont="1" applyFill="1" applyBorder="1" applyAlignment="1">
      <alignment horizontal="right" vertical="center" indent="2"/>
    </xf>
    <xf numFmtId="3" fontId="6" fillId="48" borderId="22" xfId="300" applyNumberFormat="1" applyFont="1" applyFill="1" applyBorder="1" applyAlignment="1">
      <alignment horizontal="right" vertical="center" indent="2"/>
    </xf>
    <xf numFmtId="3" fontId="33" fillId="48" borderId="27" xfId="300" applyNumberFormat="1" applyFont="1" applyFill="1" applyBorder="1" applyAlignment="1">
      <alignment horizontal="right" vertical="center" indent="2"/>
    </xf>
    <xf numFmtId="3" fontId="8" fillId="48" borderId="27" xfId="300" applyNumberFormat="1" applyFont="1" applyFill="1" applyBorder="1" applyAlignment="1">
      <alignment horizontal="right" vertical="center" indent="2"/>
    </xf>
    <xf numFmtId="3" fontId="8" fillId="48" borderId="22" xfId="300" applyNumberFormat="1" applyFont="1" applyFill="1" applyBorder="1" applyAlignment="1">
      <alignment horizontal="right" vertical="center" indent="2"/>
    </xf>
    <xf numFmtId="3" fontId="11" fillId="48" borderId="27" xfId="300" applyNumberFormat="1" applyFont="1" applyFill="1" applyBorder="1" applyAlignment="1">
      <alignment horizontal="right" vertical="center" indent="2"/>
    </xf>
    <xf numFmtId="3" fontId="11" fillId="48" borderId="22" xfId="300" applyNumberFormat="1" applyFont="1" applyFill="1" applyBorder="1" applyAlignment="1">
      <alignment horizontal="right" vertical="center" indent="2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3" fontId="5" fillId="48" borderId="22" xfId="300" applyNumberFormat="1" applyFont="1" applyFill="1" applyBorder="1" applyAlignment="1">
      <alignment horizontal="right" vertical="center" indent="2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6" fontId="77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4" fontId="92" fillId="48" borderId="0" xfId="0" applyNumberFormat="1" applyFont="1" applyFill="1" applyAlignment="1">
      <alignment/>
    </xf>
    <xf numFmtId="0" fontId="94" fillId="48" borderId="0" xfId="0" applyFont="1" applyFill="1" applyAlignment="1">
      <alignment/>
    </xf>
    <xf numFmtId="206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3" fontId="8" fillId="48" borderId="0" xfId="300" applyNumberFormat="1" applyFont="1" applyFill="1" applyBorder="1" applyAlignment="1">
      <alignment horizontal="right" vertical="center" indent="2"/>
    </xf>
    <xf numFmtId="3" fontId="11" fillId="48" borderId="0" xfId="300" applyNumberFormat="1" applyFont="1" applyFill="1" applyBorder="1" applyAlignment="1">
      <alignment horizontal="right" vertical="center" indent="2"/>
    </xf>
    <xf numFmtId="3" fontId="11" fillId="48" borderId="38" xfId="300" applyNumberFormat="1" applyFont="1" applyFill="1" applyBorder="1" applyAlignment="1">
      <alignment horizontal="right" vertical="center" indent="2"/>
    </xf>
    <xf numFmtId="3" fontId="8" fillId="48" borderId="37" xfId="300" applyNumberFormat="1" applyFont="1" applyFill="1" applyBorder="1" applyAlignment="1">
      <alignment horizontal="right" vertical="center" indent="2"/>
    </xf>
    <xf numFmtId="3" fontId="8" fillId="48" borderId="23" xfId="300" applyNumberFormat="1" applyFont="1" applyFill="1" applyBorder="1" applyAlignment="1">
      <alignment horizontal="right" vertical="center" indent="2"/>
    </xf>
    <xf numFmtId="206" fontId="92" fillId="48" borderId="0" xfId="0" applyNumberFormat="1" applyFont="1" applyFill="1" applyAlignment="1">
      <alignment/>
    </xf>
    <xf numFmtId="174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213" fontId="6" fillId="48" borderId="22" xfId="300" applyNumberFormat="1" applyFont="1" applyFill="1" applyBorder="1" applyAlignment="1">
      <alignment horizontal="right" vertical="center" indent="1"/>
    </xf>
    <xf numFmtId="213" fontId="11" fillId="48" borderId="22" xfId="300" applyNumberFormat="1" applyFont="1" applyFill="1" applyBorder="1" applyAlignment="1">
      <alignment horizontal="right" vertical="center" indent="1"/>
    </xf>
    <xf numFmtId="213" fontId="8" fillId="48" borderId="22" xfId="300" applyNumberFormat="1" applyFont="1" applyFill="1" applyBorder="1" applyAlignment="1">
      <alignment horizontal="right" vertical="center" indent="1"/>
    </xf>
    <xf numFmtId="213" fontId="0" fillId="48" borderId="22" xfId="300" applyNumberFormat="1" applyFont="1" applyFill="1" applyBorder="1" applyAlignment="1">
      <alignment horizontal="right" vertical="center" indent="1"/>
    </xf>
    <xf numFmtId="213" fontId="33" fillId="48" borderId="22" xfId="300" applyNumberFormat="1" applyFont="1" applyFill="1" applyBorder="1" applyAlignment="1">
      <alignment horizontal="right" vertical="center" indent="1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6" fillId="48" borderId="23" xfId="323" applyFont="1" applyFill="1" applyBorder="1" applyAlignment="1">
      <alignment horizontal="center" vertical="center"/>
      <protection/>
    </xf>
    <xf numFmtId="0" fontId="0" fillId="48" borderId="22" xfId="0" applyFont="1" applyFill="1" applyBorder="1" applyAlignment="1">
      <alignment horizontal="left" vertical="center" indent="3"/>
    </xf>
    <xf numFmtId="0" fontId="6" fillId="48" borderId="39" xfId="0" applyFont="1" applyFill="1" applyBorder="1" applyAlignment="1">
      <alignment horizontal="left" vertical="center" indent="10"/>
    </xf>
    <xf numFmtId="0" fontId="6" fillId="48" borderId="40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7" fillId="47" borderId="34" xfId="323" applyFont="1" applyFill="1" applyBorder="1">
      <alignment/>
      <protection/>
    </xf>
    <xf numFmtId="37" fontId="33" fillId="47" borderId="27" xfId="300" applyNumberFormat="1" applyFont="1" applyFill="1" applyBorder="1" applyAlignment="1">
      <alignment horizontal="right" vertical="center" wrapText="1" indent="1"/>
    </xf>
    <xf numFmtId="37" fontId="8" fillId="47" borderId="26" xfId="300" applyNumberFormat="1" applyFont="1" applyFill="1" applyBorder="1" applyAlignment="1">
      <alignment horizontal="right" vertical="center" wrapText="1" indent="1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6" fillId="47" borderId="41" xfId="323" applyFont="1" applyFill="1" applyBorder="1" applyAlignment="1">
      <alignment horizontal="center" vertical="center"/>
      <protection/>
    </xf>
    <xf numFmtId="0" fontId="7" fillId="47" borderId="42" xfId="323" applyFont="1" applyFill="1" applyBorder="1">
      <alignment/>
      <protection/>
    </xf>
    <xf numFmtId="0" fontId="7" fillId="47" borderId="43" xfId="323" applyFont="1" applyFill="1" applyBorder="1">
      <alignment/>
      <protection/>
    </xf>
    <xf numFmtId="37" fontId="33" fillId="47" borderId="44" xfId="300" applyNumberFormat="1" applyFont="1" applyFill="1" applyBorder="1" applyAlignment="1">
      <alignment horizontal="right" vertical="center" wrapText="1" indent="1"/>
    </xf>
    <xf numFmtId="37" fontId="33" fillId="47" borderId="45" xfId="300" applyNumberFormat="1" applyFont="1" applyFill="1" applyBorder="1" applyAlignment="1">
      <alignment horizontal="right" vertical="center" wrapText="1" indent="1"/>
    </xf>
    <xf numFmtId="37" fontId="8" fillId="47" borderId="46" xfId="300" applyNumberFormat="1" applyFont="1" applyFill="1" applyBorder="1" applyAlignment="1">
      <alignment horizontal="right" vertical="center" wrapText="1" indent="1"/>
    </xf>
    <xf numFmtId="37" fontId="8" fillId="47" borderId="41" xfId="300" applyNumberFormat="1" applyFont="1" applyFill="1" applyBorder="1" applyAlignment="1">
      <alignment horizontal="right" vertical="center" wrapText="1" indent="1"/>
    </xf>
    <xf numFmtId="0" fontId="6" fillId="47" borderId="47" xfId="323" applyFont="1" applyFill="1" applyBorder="1" applyAlignment="1">
      <alignment vertical="center" wrapText="1"/>
      <protection/>
    </xf>
    <xf numFmtId="0" fontId="6" fillId="47" borderId="48" xfId="323" applyFont="1" applyFill="1" applyBorder="1" applyAlignment="1">
      <alignment vertical="center" wrapText="1"/>
      <protection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0" fontId="44" fillId="48" borderId="31" xfId="331" applyFont="1" applyFill="1" applyBorder="1" applyAlignment="1">
      <alignment horizontal="center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5" xfId="307" applyNumberFormat="1" applyFont="1" applyFill="1" applyBorder="1" applyAlignment="1">
      <alignment vertical="center"/>
    </xf>
    <xf numFmtId="173" fontId="44" fillId="48" borderId="31" xfId="331" applyNumberFormat="1" applyFont="1" applyFill="1" applyBorder="1" applyAlignment="1">
      <alignment horizontal="right" vertical="center" indent="2"/>
      <protection/>
    </xf>
    <xf numFmtId="173" fontId="0" fillId="48" borderId="31" xfId="350" applyNumberFormat="1" applyFont="1" applyFill="1" applyBorder="1" applyAlignment="1">
      <alignment horizontal="right" vertical="center" indent="1"/>
    </xf>
    <xf numFmtId="173" fontId="3" fillId="48" borderId="33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31" xfId="331" applyFont="1" applyFill="1" applyBorder="1" applyAlignment="1">
      <alignment horizontal="right" vertical="center" indent="2"/>
      <protection/>
    </xf>
    <xf numFmtId="0" fontId="3" fillId="48" borderId="3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6" fillId="48" borderId="26" xfId="323" applyFont="1" applyFill="1" applyBorder="1" applyAlignment="1">
      <alignment horizontal="center" vertical="center"/>
      <protection/>
    </xf>
    <xf numFmtId="0" fontId="8" fillId="48" borderId="0" xfId="0" applyFont="1" applyFill="1" applyBorder="1" applyAlignment="1">
      <alignment horizontal="left" vertical="center" indent="1"/>
    </xf>
    <xf numFmtId="206" fontId="0" fillId="48" borderId="0" xfId="300" applyNumberFormat="1" applyFont="1" applyFill="1" applyBorder="1" applyAlignment="1">
      <alignment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37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37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37" xfId="323" applyFont="1" applyFill="1" applyBorder="1" applyAlignment="1">
      <alignment horizontal="center" vertical="center"/>
      <protection/>
    </xf>
    <xf numFmtId="215" fontId="92" fillId="48" borderId="0" xfId="0" applyNumberFormat="1" applyFont="1" applyFill="1" applyAlignment="1">
      <alignment/>
    </xf>
    <xf numFmtId="217" fontId="0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213" fontId="8" fillId="0" borderId="22" xfId="300" applyNumberFormat="1" applyFont="1" applyFill="1" applyBorder="1" applyAlignment="1">
      <alignment horizontal="right" vertical="center" indent="1"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9" xfId="323" applyFont="1" applyFill="1" applyBorder="1" applyAlignment="1">
      <alignment horizontal="center" vertical="center"/>
      <protection/>
    </xf>
    <xf numFmtId="0" fontId="7" fillId="47" borderId="50" xfId="323" applyFont="1" applyFill="1" applyBorder="1">
      <alignment/>
      <protection/>
    </xf>
    <xf numFmtId="37" fontId="33" fillId="47" borderId="51" xfId="300" applyNumberFormat="1" applyFont="1" applyFill="1" applyBorder="1" applyAlignment="1">
      <alignment horizontal="right" vertical="center" wrapText="1" indent="1"/>
    </xf>
    <xf numFmtId="37" fontId="8" fillId="47" borderId="49" xfId="300" applyNumberFormat="1" applyFont="1" applyFill="1" applyBorder="1" applyAlignment="1">
      <alignment horizontal="right" vertical="center" wrapText="1" indent="1"/>
    </xf>
    <xf numFmtId="4" fontId="92" fillId="47" borderId="0" xfId="0" applyNumberFormat="1" applyFont="1" applyFill="1" applyBorder="1" applyAlignment="1">
      <alignment/>
    </xf>
    <xf numFmtId="3" fontId="8" fillId="48" borderId="19" xfId="0" applyNumberFormat="1" applyFont="1" applyFill="1" applyBorder="1" applyAlignment="1">
      <alignment horizontal="left" vertical="center" indent="3"/>
    </xf>
    <xf numFmtId="0" fontId="8" fillId="48" borderId="0" xfId="0" applyFont="1" applyFill="1" applyBorder="1" applyAlignment="1">
      <alignment/>
    </xf>
    <xf numFmtId="0" fontId="8" fillId="48" borderId="19" xfId="323" applyFont="1" applyFill="1" applyBorder="1" applyAlignment="1">
      <alignment horizontal="left" vertical="center" indent="3"/>
      <protection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 vertical="center"/>
    </xf>
    <xf numFmtId="0" fontId="6" fillId="48" borderId="52" xfId="323" applyFont="1" applyFill="1" applyBorder="1" applyAlignment="1">
      <alignment horizontal="center" vertical="center"/>
      <protection/>
    </xf>
    <xf numFmtId="0" fontId="7" fillId="47" borderId="53" xfId="323" applyFont="1" applyFill="1" applyBorder="1">
      <alignment/>
      <protection/>
    </xf>
    <xf numFmtId="37" fontId="33" fillId="47" borderId="54" xfId="300" applyNumberFormat="1" applyFont="1" applyFill="1" applyBorder="1" applyAlignment="1">
      <alignment horizontal="right" vertical="center" wrapText="1" indent="1"/>
    </xf>
    <xf numFmtId="37" fontId="8" fillId="47" borderId="52" xfId="300" applyNumberFormat="1" applyFont="1" applyFill="1" applyBorder="1" applyAlignment="1">
      <alignment horizontal="right" vertical="center" wrapText="1" indent="1"/>
    </xf>
    <xf numFmtId="0" fontId="6" fillId="48" borderId="55" xfId="323" applyFont="1" applyFill="1" applyBorder="1" applyAlignment="1">
      <alignment horizontal="center" vertical="center"/>
      <protection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7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14" fontId="0" fillId="47" borderId="0" xfId="0" applyNumberFormat="1" applyFont="1" applyFill="1" applyAlignment="1">
      <alignment horizontal="left" vertical="center" wrapText="1"/>
    </xf>
    <xf numFmtId="0" fontId="3" fillId="48" borderId="56" xfId="331" applyFont="1" applyFill="1" applyBorder="1" applyAlignment="1">
      <alignment horizontal="center" vertical="center"/>
      <protection/>
    </xf>
    <xf numFmtId="0" fontId="3" fillId="48" borderId="57" xfId="331" applyFont="1" applyFill="1" applyBorder="1" applyAlignment="1">
      <alignment horizontal="center" vertical="center"/>
      <protection/>
    </xf>
    <xf numFmtId="0" fontId="3" fillId="48" borderId="58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12" fillId="47" borderId="0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37" fontId="6" fillId="47" borderId="43" xfId="300" applyNumberFormat="1" applyFont="1" applyFill="1" applyBorder="1" applyAlignment="1">
      <alignment horizontal="right" vertical="center" wrapText="1" indent="1"/>
    </xf>
    <xf numFmtId="37" fontId="6" fillId="47" borderId="41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0" fontId="6" fillId="47" borderId="59" xfId="323" applyFont="1" applyFill="1" applyBorder="1" applyAlignment="1">
      <alignment horizontal="center" vertical="center"/>
      <protection/>
    </xf>
    <xf numFmtId="0" fontId="6" fillId="47" borderId="46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5" xfId="300" applyNumberFormat="1" applyFont="1" applyFill="1" applyBorder="1" applyAlignment="1">
      <alignment horizontal="right" vertical="center" wrapText="1" indent="2"/>
    </xf>
    <xf numFmtId="37" fontId="6" fillId="48" borderId="37" xfId="300" applyNumberFormat="1" applyFont="1" applyFill="1" applyBorder="1" applyAlignment="1">
      <alignment horizontal="right" vertical="center" wrapText="1" indent="2"/>
    </xf>
    <xf numFmtId="37" fontId="6" fillId="47" borderId="53" xfId="300" applyNumberFormat="1" applyFont="1" applyFill="1" applyBorder="1" applyAlignment="1">
      <alignment horizontal="right" vertical="center" wrapText="1" indent="1"/>
    </xf>
    <xf numFmtId="37" fontId="6" fillId="47" borderId="52" xfId="300" applyNumberFormat="1" applyFont="1" applyFill="1" applyBorder="1" applyAlignment="1">
      <alignment horizontal="right" vertical="center" wrapText="1" indent="1"/>
    </xf>
    <xf numFmtId="37" fontId="6" fillId="47" borderId="42" xfId="300" applyNumberFormat="1" applyFont="1" applyFill="1" applyBorder="1" applyAlignment="1">
      <alignment horizontal="right" vertical="center" wrapText="1" indent="1"/>
    </xf>
    <xf numFmtId="37" fontId="6" fillId="47" borderId="46" xfId="300" applyNumberFormat="1" applyFont="1" applyFill="1" applyBorder="1" applyAlignment="1">
      <alignment horizontal="right" vertical="center" wrapText="1" indent="1"/>
    </xf>
    <xf numFmtId="37" fontId="6" fillId="47" borderId="25" xfId="300" applyNumberFormat="1" applyFont="1" applyFill="1" applyBorder="1" applyAlignment="1">
      <alignment horizontal="right" vertical="center" wrapText="1" indent="1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50" xfId="300" applyNumberFormat="1" applyFont="1" applyFill="1" applyBorder="1" applyAlignment="1">
      <alignment horizontal="right" vertical="center" wrapText="1" indent="1"/>
    </xf>
    <xf numFmtId="37" fontId="6" fillId="47" borderId="49" xfId="300" applyNumberFormat="1" applyFont="1" applyFill="1" applyBorder="1" applyAlignment="1">
      <alignment horizontal="right" vertical="center" wrapText="1" indent="1"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37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6" fillId="47" borderId="60" xfId="323" applyFont="1" applyFill="1" applyBorder="1" applyAlignment="1">
      <alignment horizontal="center" vertical="center" wrapText="1"/>
      <protection/>
    </xf>
    <xf numFmtId="0" fontId="6" fillId="47" borderId="47" xfId="323" applyFont="1" applyFill="1" applyBorder="1" applyAlignment="1">
      <alignment horizontal="center" vertical="center" wrapText="1"/>
      <protection/>
    </xf>
    <xf numFmtId="0" fontId="6" fillId="47" borderId="48" xfId="323" applyFont="1" applyFill="1" applyBorder="1" applyAlignment="1">
      <alignment horizontal="center" vertical="center" wrapText="1"/>
      <protection/>
    </xf>
    <xf numFmtId="0" fontId="11" fillId="48" borderId="61" xfId="0" applyFont="1" applyFill="1" applyBorder="1" applyAlignment="1">
      <alignment horizontal="center" vertical="center" wrapText="1"/>
    </xf>
    <xf numFmtId="0" fontId="11" fillId="48" borderId="62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2"/>
    </xf>
    <xf numFmtId="38" fontId="6" fillId="48" borderId="23" xfId="300" applyNumberFormat="1" applyFont="1" applyFill="1" applyBorder="1" applyAlignment="1">
      <alignment horizontal="right" vertical="center" indent="2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2"/>
    </xf>
    <xf numFmtId="3" fontId="6" fillId="48" borderId="23" xfId="300" applyNumberFormat="1" applyFont="1" applyFill="1" applyBorder="1" applyAlignment="1">
      <alignment horizontal="right" vertical="center" indent="2"/>
    </xf>
    <xf numFmtId="0" fontId="11" fillId="48" borderId="63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2"/>
    </xf>
    <xf numFmtId="3" fontId="6" fillId="48" borderId="37" xfId="300" applyNumberFormat="1" applyFont="1" applyFill="1" applyBorder="1" applyAlignment="1">
      <alignment horizontal="right" vertical="center" indent="2"/>
    </xf>
    <xf numFmtId="0" fontId="11" fillId="48" borderId="0" xfId="0" applyFont="1" applyFill="1" applyBorder="1" applyAlignment="1">
      <alignment horizontal="left" vertical="center" wrapText="1"/>
    </xf>
    <xf numFmtId="0" fontId="6" fillId="48" borderId="61" xfId="0" applyFont="1" applyFill="1" applyBorder="1" applyAlignment="1">
      <alignment horizontal="center" vertical="center" wrapText="1"/>
    </xf>
    <xf numFmtId="0" fontId="6" fillId="48" borderId="62" xfId="0" applyFont="1" applyFill="1" applyBorder="1" applyAlignment="1">
      <alignment horizontal="center" vertical="center" wrapText="1"/>
    </xf>
    <xf numFmtId="0" fontId="11" fillId="48" borderId="64" xfId="0" applyFont="1" applyFill="1" applyBorder="1" applyAlignment="1">
      <alignment horizontal="center" vertical="center" wrapText="1"/>
    </xf>
    <xf numFmtId="0" fontId="11" fillId="48" borderId="65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6" fontId="6" fillId="48" borderId="22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2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213" fontId="6" fillId="48" borderId="21" xfId="300" applyNumberFormat="1" applyFont="1" applyFill="1" applyBorder="1" applyAlignment="1">
      <alignment horizontal="right" vertical="center" indent="1"/>
    </xf>
    <xf numFmtId="213" fontId="6" fillId="48" borderId="23" xfId="300" applyNumberFormat="1" applyFont="1" applyFill="1" applyBorder="1" applyAlignment="1">
      <alignment horizontal="right" vertical="center" indent="1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"/>
          <c:y val="0.1025"/>
          <c:w val="0.47475"/>
          <c:h val="0.78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5831.012327910001</c:v>
                </c:pt>
                <c:pt idx="1">
                  <c:v>2341.6617202800003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02"/>
          <c:w val="0.4775"/>
          <c:h val="0.78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4654.3125369</c:v>
                </c:pt>
                <c:pt idx="1">
                  <c:v>3518.36151129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7430.47156852</c:v>
                </c:pt>
                <c:pt idx="1">
                  <c:v>742.2024796700001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75"/>
          <c:y val="0.10225"/>
          <c:w val="0.483"/>
          <c:h val="0.79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2145.6798639200006</c:v>
                </c:pt>
                <c:pt idx="1">
                  <c:v>6026.99418427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775"/>
          <c:w val="0.49575"/>
          <c:h val="0.81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6026.99418427</c:v>
                </c:pt>
                <c:pt idx="1">
                  <c:v>995.97407719</c:v>
                </c:pt>
                <c:pt idx="2">
                  <c:v>730.61347021</c:v>
                </c:pt>
                <c:pt idx="3">
                  <c:v>34.02974078</c:v>
                </c:pt>
                <c:pt idx="4">
                  <c:v>385.06257574000006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7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Resumen!$G$20:$G$24</c:f>
              <c:strCache>
                <c:ptCount val="5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Franco Suizo</c:v>
                </c:pt>
                <c:pt idx="4">
                  <c:v>Euros</c:v>
                </c:pt>
              </c:strCache>
            </c:strRef>
          </c:cat>
          <c:val>
            <c:numRef>
              <c:f>Resumen!$H$20:$H$24</c:f>
              <c:numCache>
                <c:ptCount val="5"/>
                <c:pt idx="0">
                  <c:v>5544.41793298</c:v>
                </c:pt>
                <c:pt idx="1">
                  <c:v>1917.84516712</c:v>
                </c:pt>
                <c:pt idx="2">
                  <c:v>250.72916898999998</c:v>
                </c:pt>
                <c:pt idx="3">
                  <c:v>275.25252525</c:v>
                </c:pt>
                <c:pt idx="4">
                  <c:v>184.42925384999998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575"/>
          <c:y val="0.12375"/>
          <c:w val="0.758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'DEP-C1'!$C$12:$AG$13</c:f>
              <c:multiLvlStrCache/>
            </c:multiLvlStrRef>
          </c:cat>
          <c:val>
            <c:numRef>
              <c:f>'DEP-C1'!$C$15:$AG$15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'DEP-C1'!$C$12:$AG$13</c:f>
              <c:multiLvlStrCache/>
            </c:multiLvlStrRef>
          </c:cat>
          <c:val>
            <c:numRef>
              <c:f>'DEP-C1'!$C$16:$AG$16</c:f>
              <c:numCache/>
            </c:numRef>
          </c:val>
        </c:ser>
        <c:axId val="15193516"/>
        <c:axId val="2523917"/>
      </c:barChart>
      <c:catAx>
        <c:axId val="15193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3917"/>
        <c:crosses val="autoZero"/>
        <c:auto val="1"/>
        <c:lblOffset val="100"/>
        <c:tickLblSkip val="1"/>
        <c:noMultiLvlLbl val="0"/>
      </c:catAx>
      <c:valAx>
        <c:axId val="2523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93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5"/>
          <c:y val="0.48875"/>
          <c:w val="0.1945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92017.xls#Indice!B6" /><Relationship Id="rId4" Type="http://schemas.openxmlformats.org/officeDocument/2006/relationships/hyperlink" Target="#Reporte_Deuda_Empresas_SG_30092017.xls#Indice!B6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92017.xls#Indice!B6" /><Relationship Id="rId4" Type="http://schemas.openxmlformats.org/officeDocument/2006/relationships/hyperlink" Target="#Reporte_Deuda_Empresas_SG_30092017.xls#Indice!B6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92017.xls#Indice!B6" /><Relationship Id="rId4" Type="http://schemas.openxmlformats.org/officeDocument/2006/relationships/hyperlink" Target="#Reporte_Deuda_Empresas_SG_30092017.xls#Indice!B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92017.xls#Indice!B6" /><Relationship Id="rId4" Type="http://schemas.openxmlformats.org/officeDocument/2006/relationships/hyperlink" Target="#Reporte_Deuda_Empresas_SG_30092017.xls#Indice!B6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92017.xls#Indice!B6" /><Relationship Id="rId4" Type="http://schemas.openxmlformats.org/officeDocument/2006/relationships/hyperlink" Target="#Reporte_Deuda_Empresas_SG_30092017.xls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image" Target="../media/image2.jpeg" /><Relationship Id="rId9" Type="http://schemas.openxmlformats.org/officeDocument/2006/relationships/hyperlink" Target="#Reporte_Deuda_Empresas_SG_30092017.xls#Indice!B6" /><Relationship Id="rId10" Type="http://schemas.openxmlformats.org/officeDocument/2006/relationships/hyperlink" Target="#Reporte_Deuda_Empresas_SG_30092017.xls#Indice!B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92017.xls#Indice!B6" /><Relationship Id="rId4" Type="http://schemas.openxmlformats.org/officeDocument/2006/relationships/hyperlink" Target="#Reporte_Deuda_Empresas_SG_30092017.xls#Indice!B6" /><Relationship Id="rId5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92017.xls#Indice!B6" /><Relationship Id="rId4" Type="http://schemas.openxmlformats.org/officeDocument/2006/relationships/hyperlink" Target="#Reporte_Deuda_Empresas_SG_30092017.xls#Indice!B6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92017.xls#Indice!B6" /><Relationship Id="rId4" Type="http://schemas.openxmlformats.org/officeDocument/2006/relationships/hyperlink" Target="#Reporte_Deuda_Empresas_SG_30092017.xls#Indice!B6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92017.xls#Indice!B6" /><Relationship Id="rId4" Type="http://schemas.openxmlformats.org/officeDocument/2006/relationships/hyperlink" Target="#Reporte_Deuda_Empresas_SG_30092017.xls#Indice!B6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092017.xls#Indice!B6" /><Relationship Id="rId4" Type="http://schemas.openxmlformats.org/officeDocument/2006/relationships/hyperlink" Target="#Reporte_Deuda_Empresas_SG_30092017.xls#Indice!B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857250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7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</xdr:col>
      <xdr:colOff>5829300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582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6038850</xdr:colOff>
      <xdr:row>0</xdr:row>
      <xdr:rowOff>133350</xdr:rowOff>
    </xdr:from>
    <xdr:to>
      <xdr:col>1</xdr:col>
      <xdr:colOff>6438900</xdr:colOff>
      <xdr:row>2</xdr:row>
      <xdr:rowOff>152400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33350"/>
          <a:ext cx="4000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</xdr:col>
      <xdr:colOff>609600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772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0</xdr:row>
      <xdr:rowOff>104775</xdr:rowOff>
    </xdr:from>
    <xdr:to>
      <xdr:col>3</xdr:col>
      <xdr:colOff>1171575</xdr:colOff>
      <xdr:row>1</xdr:row>
      <xdr:rowOff>190500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104775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5962650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5943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6076950</xdr:colOff>
      <xdr:row>0</xdr:row>
      <xdr:rowOff>95250</xdr:rowOff>
    </xdr:from>
    <xdr:to>
      <xdr:col>1</xdr:col>
      <xdr:colOff>6477000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95250"/>
          <a:ext cx="4000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6</xdr:col>
      <xdr:colOff>85725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540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76200</xdr:rowOff>
    </xdr:from>
    <xdr:to>
      <xdr:col>6</xdr:col>
      <xdr:colOff>695325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76200"/>
          <a:ext cx="4095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4</xdr:col>
      <xdr:colOff>609600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486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0</xdr:row>
      <xdr:rowOff>104775</xdr:rowOff>
    </xdr:from>
    <xdr:to>
      <xdr:col>6</xdr:col>
      <xdr:colOff>257175</xdr:colOff>
      <xdr:row>2</xdr:row>
      <xdr:rowOff>152400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04775"/>
          <a:ext cx="4286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1133475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705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2" name="2 Gráfico"/>
        <xdr:cNvGraphicFramePr/>
      </xdr:nvGraphicFramePr>
      <xdr:xfrm>
        <a:off x="190500" y="2181225"/>
        <a:ext cx="41148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161925" y="8439150"/>
        <a:ext cx="41433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4" name="1 Gráfico"/>
        <xdr:cNvGraphicFramePr/>
      </xdr:nvGraphicFramePr>
      <xdr:xfrm>
        <a:off x="4772025" y="8410575"/>
        <a:ext cx="41243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5" name="2 Gráfico"/>
        <xdr:cNvGraphicFramePr/>
      </xdr:nvGraphicFramePr>
      <xdr:xfrm>
        <a:off x="4810125" y="2181225"/>
        <a:ext cx="40957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6" name="1 Gráfico"/>
        <xdr:cNvGraphicFramePr/>
      </xdr:nvGraphicFramePr>
      <xdr:xfrm>
        <a:off x="171450" y="5276850"/>
        <a:ext cx="41433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7" name="1 Gráfico"/>
        <xdr:cNvGraphicFramePr/>
      </xdr:nvGraphicFramePr>
      <xdr:xfrm>
        <a:off x="4772025" y="5276850"/>
        <a:ext cx="41243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5</xdr:col>
      <xdr:colOff>1238250</xdr:colOff>
      <xdr:row>0</xdr:row>
      <xdr:rowOff>38100</xdr:rowOff>
    </xdr:from>
    <xdr:to>
      <xdr:col>6</xdr:col>
      <xdr:colOff>314325</xdr:colOff>
      <xdr:row>2</xdr:row>
      <xdr:rowOff>76200</xdr:rowOff>
    </xdr:to>
    <xdr:pic>
      <xdr:nvPicPr>
        <xdr:cNvPr id="8" name="Picture 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10275" y="3810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5</xdr:col>
      <xdr:colOff>733425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78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0</xdr:row>
      <xdr:rowOff>161925</xdr:rowOff>
    </xdr:from>
    <xdr:to>
      <xdr:col>17</xdr:col>
      <xdr:colOff>295275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161925"/>
          <a:ext cx="4191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219075</xdr:colOff>
      <xdr:row>21</xdr:row>
      <xdr:rowOff>38100</xdr:rowOff>
    </xdr:from>
    <xdr:to>
      <xdr:col>22</xdr:col>
      <xdr:colOff>0</xdr:colOff>
      <xdr:row>45</xdr:row>
      <xdr:rowOff>28575</xdr:rowOff>
    </xdr:to>
    <xdr:graphicFrame>
      <xdr:nvGraphicFramePr>
        <xdr:cNvPr id="3" name="7 Gráfico"/>
        <xdr:cNvGraphicFramePr/>
      </xdr:nvGraphicFramePr>
      <xdr:xfrm>
        <a:off x="2609850" y="4038600"/>
        <a:ext cx="7877175" cy="4314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971550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24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1047750</xdr:colOff>
      <xdr:row>0</xdr:row>
      <xdr:rowOff>66675</xdr:rowOff>
    </xdr:from>
    <xdr:to>
      <xdr:col>4</xdr:col>
      <xdr:colOff>142875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66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695325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724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0</xdr:row>
      <xdr:rowOff>104775</xdr:rowOff>
    </xdr:from>
    <xdr:to>
      <xdr:col>3</xdr:col>
      <xdr:colOff>1247775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104775"/>
          <a:ext cx="4000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19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0</xdr:row>
      <xdr:rowOff>76200</xdr:rowOff>
    </xdr:from>
    <xdr:to>
      <xdr:col>2</xdr:col>
      <xdr:colOff>1123950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76200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</xdr:col>
      <xdr:colOff>428625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20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76200</xdr:rowOff>
    </xdr:from>
    <xdr:to>
      <xdr:col>3</xdr:col>
      <xdr:colOff>933450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762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Consultor\Consultoria%20DNEP%20Walter\Informes%20Pagos\2009\Informe%2011\Trimestre%20III\BASE%20DEUDA%20SIN%20GARANTIA%2009-2009%20SIN%20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5"/>
      <c r="C4" s="135"/>
      <c r="D4" s="232"/>
    </row>
    <row r="5" spans="2:4" s="4" customFormat="1" ht="12.75" customHeight="1">
      <c r="B5" s="135"/>
      <c r="C5" s="135"/>
      <c r="D5" s="135"/>
    </row>
    <row r="6" spans="2:7" s="4" customFormat="1" ht="24.75" customHeight="1">
      <c r="B6" s="509" t="str">
        <f>+Portada!$B$6</f>
        <v>DEUDA DE LAS EMPRESAS PÚBLICAS</v>
      </c>
      <c r="C6" s="509"/>
      <c r="D6" s="509"/>
      <c r="E6" s="509"/>
      <c r="F6" s="509"/>
      <c r="G6" s="509"/>
    </row>
    <row r="7" spans="2:7" s="4" customFormat="1" ht="24.75" customHeight="1">
      <c r="B7" s="510" t="s">
        <v>250</v>
      </c>
      <c r="C7" s="510"/>
      <c r="D7" s="510"/>
      <c r="E7" s="510"/>
      <c r="F7" s="510"/>
      <c r="G7" s="510"/>
    </row>
    <row r="8" spans="2:5" s="4" customFormat="1" ht="15.75" customHeight="1">
      <c r="B8" s="260"/>
      <c r="C8" s="260"/>
      <c r="D8" s="260"/>
      <c r="E8" s="135"/>
    </row>
    <row r="9" spans="2:5" ht="19.5" customHeight="1">
      <c r="B9" s="89"/>
      <c r="C9" s="89"/>
      <c r="D9" s="453" t="s">
        <v>68</v>
      </c>
      <c r="E9" s="89"/>
    </row>
    <row r="10" spans="2:5" s="7" customFormat="1" ht="19.5" customHeight="1">
      <c r="B10" s="192"/>
      <c r="C10" s="192"/>
      <c r="D10" s="453" t="s">
        <v>182</v>
      </c>
      <c r="E10" s="71"/>
    </row>
    <row r="11" spans="2:5" s="7" customFormat="1" ht="19.5" customHeight="1">
      <c r="B11" s="193"/>
      <c r="C11" s="192"/>
      <c r="D11" s="453" t="s">
        <v>183</v>
      </c>
      <c r="E11" s="71"/>
    </row>
    <row r="12" spans="2:5" s="7" customFormat="1" ht="9.75" customHeight="1">
      <c r="B12" s="193"/>
      <c r="C12" s="192"/>
      <c r="D12" s="333"/>
      <c r="E12" s="71"/>
    </row>
    <row r="13" spans="2:8" s="7" customFormat="1" ht="19.5" customHeight="1">
      <c r="B13" s="192" t="s">
        <v>11</v>
      </c>
      <c r="C13" s="192" t="s">
        <v>8</v>
      </c>
      <c r="D13" s="508" t="s">
        <v>234</v>
      </c>
      <c r="E13" s="508"/>
      <c r="F13" s="508"/>
      <c r="G13" s="508"/>
      <c r="H13" s="508"/>
    </row>
    <row r="14" spans="2:6" s="7" customFormat="1" ht="19.5" customHeight="1">
      <c r="B14" s="192" t="s">
        <v>12</v>
      </c>
      <c r="C14" s="192" t="s">
        <v>8</v>
      </c>
      <c r="D14" s="508" t="s">
        <v>156</v>
      </c>
      <c r="E14" s="508"/>
      <c r="F14" s="508"/>
    </row>
    <row r="15" spans="2:6" s="7" customFormat="1" ht="19.5" customHeight="1">
      <c r="B15" s="192" t="s">
        <v>13</v>
      </c>
      <c r="C15" s="192" t="s">
        <v>8</v>
      </c>
      <c r="D15" s="511" t="s">
        <v>37</v>
      </c>
      <c r="E15" s="511"/>
      <c r="F15" s="511"/>
    </row>
    <row r="16" spans="2:6" s="7" customFormat="1" ht="19.5" customHeight="1">
      <c r="B16" s="192" t="s">
        <v>14</v>
      </c>
      <c r="C16" s="192" t="s">
        <v>8</v>
      </c>
      <c r="D16" s="511" t="s">
        <v>32</v>
      </c>
      <c r="E16" s="511"/>
      <c r="F16" s="511"/>
    </row>
    <row r="17" spans="2:6" s="7" customFormat="1" ht="19.5" customHeight="1">
      <c r="B17" s="192" t="s">
        <v>93</v>
      </c>
      <c r="C17" s="192" t="s">
        <v>8</v>
      </c>
      <c r="D17" s="511" t="s">
        <v>1</v>
      </c>
      <c r="E17" s="511"/>
      <c r="F17" s="511"/>
    </row>
    <row r="18" spans="2:6" s="7" customFormat="1" ht="19.5" customHeight="1">
      <c r="B18" s="192" t="s">
        <v>60</v>
      </c>
      <c r="C18" s="192" t="s">
        <v>8</v>
      </c>
      <c r="D18" s="511" t="s">
        <v>58</v>
      </c>
      <c r="E18" s="511"/>
      <c r="F18" s="511"/>
    </row>
    <row r="19" spans="2:6" s="7" customFormat="1" ht="19.5" customHeight="1">
      <c r="B19" s="192" t="s">
        <v>15</v>
      </c>
      <c r="C19" s="192" t="s">
        <v>8</v>
      </c>
      <c r="D19" s="511" t="s">
        <v>107</v>
      </c>
      <c r="E19" s="511"/>
      <c r="F19" s="511"/>
    </row>
    <row r="20" spans="2:6" s="7" customFormat="1" ht="19.5" customHeight="1">
      <c r="B20" s="192" t="s">
        <v>16</v>
      </c>
      <c r="C20" s="192" t="s">
        <v>8</v>
      </c>
      <c r="D20" s="511" t="s">
        <v>59</v>
      </c>
      <c r="E20" s="511"/>
      <c r="F20" s="511"/>
    </row>
    <row r="21" spans="2:5" ht="15">
      <c r="B21" s="89"/>
      <c r="C21" s="89"/>
      <c r="D21" s="194"/>
      <c r="E21" s="89"/>
    </row>
    <row r="22" spans="2:5" ht="12.75">
      <c r="B22" s="89"/>
      <c r="C22" s="89"/>
      <c r="D22" s="195"/>
      <c r="E22" s="89"/>
    </row>
    <row r="23" spans="2:5" ht="12.75">
      <c r="B23" s="89"/>
      <c r="C23" s="89"/>
      <c r="D23" s="195"/>
      <c r="E23" s="89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0092017.xls#Resumen!B5" display="CUADROS RESUMEN"/>
    <hyperlink ref="D11" location="Reporte_Deuda_Empresas_SG_30092017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0092017.xls#Portada!B6" display="PORTADA"/>
    <hyperlink ref="D19" location="'Grupo Acreedor'!A1" display="POR GRUPO DEL ACREEDOR"/>
    <hyperlink ref="D14:F14" location="Reporte_Deuda_Empresas_SG_30092017.xls#'DEP-C2'!B5" display="POR TIPO DE DEUDA Y TIPO DE EMPRESA"/>
    <hyperlink ref="D16:F16" location="Reporte_Deuda_Empresas_SG_30092017.xls#'DEP-C4'!B5" display="POR TIPO DE EMPRESA Y ACREEDOR"/>
    <hyperlink ref="D15:F15" location="Reporte_Deuda_Empresas_SG_30092017.xls#'DEP-C3'!B5" display="POR TIPO DE MONEDA"/>
    <hyperlink ref="D17:F17" location="Reporte_Deuda_Empresas_SG_30092017.xls#'DEP-C5'!B5" display="POR GRUPO EMPRESARIAL DEL DEUDOR"/>
    <hyperlink ref="D18:F18" location="Reporte_Deuda_Empresas_SG_30092017.xls#'DEP-C6'!B5" display="POR GRUPO EMPRESARIAL Y ENTIDAD DEUDORA"/>
    <hyperlink ref="D20:F20" location="Reporte_Deuda_Empresas_SG_30092017.xls#'DEP-C8'!B5" display="POR TIPO DE CONCERTACIÓN Y TIPO DE EMPRESA"/>
    <hyperlink ref="D19:F19" location="Reporte_Deuda_Empresas_SG_30092017.xls#'DEP-C7'!B5" display="POR TIPO DE EMPRESA Y GRUPO DEL ACREEDOR "/>
    <hyperlink ref="D13:F13" r:id="rId1" display="EVOLUCIÓN DE LA DEUDA DE LAS EMPRESAS PÚBLICAS"/>
    <hyperlink ref="D13:H13" location="Reporte_Deuda_Empresas_SG_30092017.xls#'DEP-C1'!B5" display="EVOLUCIÓN DE LA DEUDA DE LAS EMPRESAS PÚBLICAS - POR TIPO DE DEUD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90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90" customWidth="1"/>
    <col min="2" max="2" width="106.8515625" style="90" customWidth="1"/>
    <col min="3" max="3" width="18.57421875" style="90" customWidth="1"/>
    <col min="4" max="5" width="20.7109375" style="90" customWidth="1"/>
    <col min="6" max="6" width="11.421875" style="89" customWidth="1"/>
    <col min="7" max="16384" width="11.421875" style="90" customWidth="1"/>
  </cols>
  <sheetData>
    <row r="1" spans="2:3" ht="12.75">
      <c r="B1" s="106"/>
      <c r="C1" s="106"/>
    </row>
    <row r="2" spans="2:3" ht="12.75">
      <c r="B2" s="106"/>
      <c r="C2" s="106"/>
    </row>
    <row r="3" spans="2:3" ht="12.75">
      <c r="B3" s="106"/>
      <c r="C3" s="106"/>
    </row>
    <row r="4" spans="2:3" ht="19.5" customHeight="1">
      <c r="B4" s="106"/>
      <c r="C4" s="106"/>
    </row>
    <row r="5" spans="2:5" ht="18">
      <c r="B5" s="134" t="s">
        <v>60</v>
      </c>
      <c r="C5" s="134"/>
      <c r="D5" s="134"/>
      <c r="E5" s="134"/>
    </row>
    <row r="6" spans="2:6" s="92" customFormat="1" ht="18.75">
      <c r="B6" s="337" t="s">
        <v>138</v>
      </c>
      <c r="C6" s="337"/>
      <c r="D6" s="337"/>
      <c r="E6" s="337"/>
      <c r="F6" s="91"/>
    </row>
    <row r="7" spans="2:6" s="92" customFormat="1" ht="18.75">
      <c r="B7" s="337" t="s">
        <v>137</v>
      </c>
      <c r="C7" s="337"/>
      <c r="D7" s="337"/>
      <c r="E7" s="275"/>
      <c r="F7" s="91"/>
    </row>
    <row r="8" spans="2:6" s="92" customFormat="1" ht="18.75">
      <c r="B8" s="362" t="s">
        <v>58</v>
      </c>
      <c r="C8" s="391"/>
      <c r="D8" s="391"/>
      <c r="E8" s="391"/>
      <c r="F8" s="91"/>
    </row>
    <row r="9" spans="2:6" s="92" customFormat="1" ht="18.75">
      <c r="B9" s="138" t="str">
        <f>+'DEP-C2'!B9</f>
        <v>Al 30 de setiembre de 2017</v>
      </c>
      <c r="C9" s="392"/>
      <c r="D9" s="280"/>
      <c r="E9" s="280"/>
      <c r="F9" s="334">
        <f>+Portada!H39</f>
        <v>3.267</v>
      </c>
    </row>
    <row r="10" spans="2:5" ht="9.75" customHeight="1">
      <c r="B10" s="579"/>
      <c r="C10" s="579"/>
      <c r="D10" s="579"/>
      <c r="E10" s="579"/>
    </row>
    <row r="11" spans="2:5" ht="18" customHeight="1">
      <c r="B11" s="577" t="s">
        <v>98</v>
      </c>
      <c r="C11" s="577" t="s">
        <v>26</v>
      </c>
      <c r="D11" s="582" t="s">
        <v>89</v>
      </c>
      <c r="E11" s="583" t="s">
        <v>168</v>
      </c>
    </row>
    <row r="12" spans="2:6" s="84" customFormat="1" ht="18" customHeight="1">
      <c r="B12" s="578"/>
      <c r="C12" s="578"/>
      <c r="D12" s="572"/>
      <c r="E12" s="584"/>
      <c r="F12" s="93"/>
    </row>
    <row r="13" spans="2:6" s="84" customFormat="1" ht="9.75" customHeight="1">
      <c r="B13" s="113"/>
      <c r="C13" s="278"/>
      <c r="D13" s="97"/>
      <c r="E13" s="281"/>
      <c r="F13" s="93"/>
    </row>
    <row r="14" spans="2:6" s="65" customFormat="1" ht="16.5" customHeight="1">
      <c r="B14" s="397" t="s">
        <v>235</v>
      </c>
      <c r="C14" s="398"/>
      <c r="D14" s="400">
        <f>SUM(D15:D27)</f>
        <v>5307078.576899999</v>
      </c>
      <c r="E14" s="369">
        <f>SUM(E15:E27)</f>
        <v>17338225.7107323</v>
      </c>
      <c r="F14" s="71"/>
    </row>
    <row r="15" spans="2:6" s="65" customFormat="1" ht="16.5" customHeight="1">
      <c r="B15" s="96" t="s">
        <v>228</v>
      </c>
      <c r="C15" s="86" t="s">
        <v>94</v>
      </c>
      <c r="D15" s="399">
        <v>2518511.63699</v>
      </c>
      <c r="E15" s="367">
        <f aca="true" t="shared" si="0" ref="E15:E27">ROUND(D15*$F$9,8)</f>
        <v>8227977.51804633</v>
      </c>
      <c r="F15" s="71"/>
    </row>
    <row r="16" spans="2:6" s="65" customFormat="1" ht="16.5" customHeight="1">
      <c r="B16" s="96" t="s">
        <v>177</v>
      </c>
      <c r="C16" s="86" t="s">
        <v>94</v>
      </c>
      <c r="D16" s="399">
        <v>1876965.1056000001</v>
      </c>
      <c r="E16" s="367">
        <f t="shared" si="0"/>
        <v>6132044.9999952</v>
      </c>
      <c r="F16" s="71"/>
    </row>
    <row r="17" spans="2:6" s="65" customFormat="1" ht="16.5" customHeight="1">
      <c r="B17" s="96" t="s">
        <v>226</v>
      </c>
      <c r="C17" s="86" t="s">
        <v>95</v>
      </c>
      <c r="D17" s="399">
        <v>500780.17230999994</v>
      </c>
      <c r="E17" s="367">
        <f t="shared" si="0"/>
        <v>1636048.82293677</v>
      </c>
      <c r="F17" s="71"/>
    </row>
    <row r="18" spans="2:6" s="65" customFormat="1" ht="16.5" customHeight="1">
      <c r="B18" s="96" t="s">
        <v>126</v>
      </c>
      <c r="C18" s="86" t="s">
        <v>94</v>
      </c>
      <c r="D18" s="399">
        <v>258835.79431000003</v>
      </c>
      <c r="E18" s="367">
        <f t="shared" si="0"/>
        <v>845616.54001077</v>
      </c>
      <c r="F18" s="71"/>
    </row>
    <row r="19" spans="2:6" s="65" customFormat="1" ht="16.5" customHeight="1">
      <c r="B19" s="96" t="s">
        <v>205</v>
      </c>
      <c r="C19" s="86" t="s">
        <v>95</v>
      </c>
      <c r="D19" s="399">
        <v>36994.27212</v>
      </c>
      <c r="E19" s="367">
        <f t="shared" si="0"/>
        <v>120860.28701604</v>
      </c>
      <c r="F19" s="71"/>
    </row>
    <row r="20" spans="2:6" s="65" customFormat="1" ht="16.5" customHeight="1">
      <c r="B20" s="96" t="s">
        <v>176</v>
      </c>
      <c r="C20" s="86" t="s">
        <v>95</v>
      </c>
      <c r="D20" s="399">
        <v>35741.22827</v>
      </c>
      <c r="E20" s="367">
        <f t="shared" si="0"/>
        <v>116766.59275809</v>
      </c>
      <c r="F20" s="71"/>
    </row>
    <row r="21" spans="2:6" s="65" customFormat="1" ht="16.5" customHeight="1">
      <c r="B21" s="96" t="s">
        <v>70</v>
      </c>
      <c r="C21" s="86" t="s">
        <v>95</v>
      </c>
      <c r="D21" s="399">
        <v>22216.12496</v>
      </c>
      <c r="E21" s="367">
        <f>ROUND(D21*$F$9,8)</f>
        <v>72580.08024432</v>
      </c>
      <c r="F21" s="71"/>
    </row>
    <row r="22" spans="2:6" s="65" customFormat="1" ht="16.5" customHeight="1">
      <c r="B22" s="96" t="s">
        <v>203</v>
      </c>
      <c r="C22" s="86" t="s">
        <v>95</v>
      </c>
      <c r="D22" s="399">
        <v>19671.623489999998</v>
      </c>
      <c r="E22" s="367">
        <f>ROUND(D22*$F$9,8)</f>
        <v>64267.19394183</v>
      </c>
      <c r="F22" s="71"/>
    </row>
    <row r="23" spans="2:6" s="65" customFormat="1" ht="16.5" customHeight="1">
      <c r="B23" s="96" t="s">
        <v>175</v>
      </c>
      <c r="C23" s="86" t="s">
        <v>95</v>
      </c>
      <c r="D23" s="399">
        <v>17406.65688</v>
      </c>
      <c r="E23" s="367">
        <f>ROUND(D23*$F$9,8)</f>
        <v>56867.54802696</v>
      </c>
      <c r="F23" s="71"/>
    </row>
    <row r="24" spans="2:6" s="65" customFormat="1" ht="16.5" customHeight="1">
      <c r="B24" s="96" t="s">
        <v>178</v>
      </c>
      <c r="C24" s="86" t="s">
        <v>95</v>
      </c>
      <c r="D24" s="399">
        <v>9397.595210000001</v>
      </c>
      <c r="E24" s="367">
        <f>ROUND(D24*$F$9,8)</f>
        <v>30701.94355107</v>
      </c>
      <c r="F24" s="71"/>
    </row>
    <row r="25" spans="2:6" s="65" customFormat="1" ht="16.5" customHeight="1">
      <c r="B25" s="96" t="s">
        <v>206</v>
      </c>
      <c r="C25" s="86" t="s">
        <v>95</v>
      </c>
      <c r="D25" s="399">
        <v>5808.27009</v>
      </c>
      <c r="E25" s="367">
        <f t="shared" si="0"/>
        <v>18975.61838403</v>
      </c>
      <c r="F25" s="71"/>
    </row>
    <row r="26" spans="2:6" s="65" customFormat="1" ht="16.5" customHeight="1">
      <c r="B26" s="66" t="s">
        <v>204</v>
      </c>
      <c r="C26" s="86" t="s">
        <v>95</v>
      </c>
      <c r="D26" s="399">
        <v>3124.2434700000003</v>
      </c>
      <c r="E26" s="367">
        <f t="shared" si="0"/>
        <v>10206.90341649</v>
      </c>
      <c r="F26" s="71"/>
    </row>
    <row r="27" spans="2:6" s="65" customFormat="1" ht="16.5" customHeight="1">
      <c r="B27" s="66" t="s">
        <v>161</v>
      </c>
      <c r="C27" s="86" t="s">
        <v>95</v>
      </c>
      <c r="D27" s="399">
        <v>1625.8532</v>
      </c>
      <c r="E27" s="367">
        <f t="shared" si="0"/>
        <v>5311.6624044</v>
      </c>
      <c r="F27" s="71"/>
    </row>
    <row r="28" spans="2:6" s="65" customFormat="1" ht="12" customHeight="1">
      <c r="B28" s="96"/>
      <c r="C28" s="86"/>
      <c r="D28" s="399"/>
      <c r="E28" s="367"/>
      <c r="F28" s="71"/>
    </row>
    <row r="29" spans="2:6" s="65" customFormat="1" ht="16.5" customHeight="1">
      <c r="B29" s="397" t="s">
        <v>117</v>
      </c>
      <c r="C29" s="398"/>
      <c r="D29" s="400">
        <f>SUM(D30:D54)</f>
        <v>123392.99161999999</v>
      </c>
      <c r="E29" s="369">
        <f>SUM(E30:E54)</f>
        <v>403124.90362253995</v>
      </c>
      <c r="F29" s="94"/>
    </row>
    <row r="30" spans="2:9" s="95" customFormat="1" ht="16.5" customHeight="1">
      <c r="B30" s="96" t="s">
        <v>212</v>
      </c>
      <c r="C30" s="86" t="s">
        <v>95</v>
      </c>
      <c r="D30" s="399">
        <v>47280.40752</v>
      </c>
      <c r="E30" s="367">
        <f aca="true" t="shared" si="1" ref="E30:E35">ROUND(D30*$F$9,8)</f>
        <v>154465.09136784</v>
      </c>
      <c r="F30" s="94"/>
      <c r="G30" s="65"/>
      <c r="H30" s="65"/>
      <c r="I30" s="65"/>
    </row>
    <row r="31" spans="2:9" s="95" customFormat="1" ht="16.5" customHeight="1">
      <c r="B31" s="96" t="s">
        <v>211</v>
      </c>
      <c r="C31" s="86" t="s">
        <v>95</v>
      </c>
      <c r="D31" s="399">
        <v>13182.523089999999</v>
      </c>
      <c r="E31" s="367">
        <f t="shared" si="1"/>
        <v>43067.30293503</v>
      </c>
      <c r="F31" s="94"/>
      <c r="G31" s="65"/>
      <c r="H31" s="65"/>
      <c r="I31" s="65"/>
    </row>
    <row r="32" spans="2:9" s="95" customFormat="1" ht="16.5" customHeight="1">
      <c r="B32" s="96" t="s">
        <v>147</v>
      </c>
      <c r="C32" s="86" t="s">
        <v>95</v>
      </c>
      <c r="D32" s="399">
        <v>8144.00063</v>
      </c>
      <c r="E32" s="367">
        <f t="shared" si="1"/>
        <v>26606.45005821</v>
      </c>
      <c r="F32" s="94"/>
      <c r="G32" s="65"/>
      <c r="H32" s="65"/>
      <c r="I32" s="65"/>
    </row>
    <row r="33" spans="2:9" s="95" customFormat="1" ht="16.5" customHeight="1">
      <c r="B33" s="96" t="s">
        <v>40</v>
      </c>
      <c r="C33" s="86" t="s">
        <v>95</v>
      </c>
      <c r="D33" s="399">
        <v>6854.50223</v>
      </c>
      <c r="E33" s="367">
        <f>ROUND(D33*$F$9,8)</f>
        <v>22393.65878541</v>
      </c>
      <c r="F33" s="94"/>
      <c r="G33" s="65"/>
      <c r="H33" s="65"/>
      <c r="I33" s="65"/>
    </row>
    <row r="34" spans="2:9" s="95" customFormat="1" ht="16.5" customHeight="1">
      <c r="B34" s="96" t="s">
        <v>210</v>
      </c>
      <c r="C34" s="86" t="s">
        <v>95</v>
      </c>
      <c r="D34" s="399">
        <v>6265.68784</v>
      </c>
      <c r="E34" s="367">
        <f t="shared" si="1"/>
        <v>20470.00217328</v>
      </c>
      <c r="F34" s="94"/>
      <c r="G34" s="65"/>
      <c r="H34" s="65"/>
      <c r="I34" s="65"/>
    </row>
    <row r="35" spans="2:9" s="95" customFormat="1" ht="16.5" customHeight="1">
      <c r="B35" s="96" t="s">
        <v>221</v>
      </c>
      <c r="C35" s="86" t="s">
        <v>95</v>
      </c>
      <c r="D35" s="399">
        <v>5781.3589</v>
      </c>
      <c r="E35" s="367">
        <f t="shared" si="1"/>
        <v>18887.6995263</v>
      </c>
      <c r="F35" s="94"/>
      <c r="G35" s="65"/>
      <c r="H35" s="65"/>
      <c r="I35" s="65"/>
    </row>
    <row r="36" spans="2:9" s="95" customFormat="1" ht="16.5" customHeight="1">
      <c r="B36" s="66" t="s">
        <v>225</v>
      </c>
      <c r="C36" s="86" t="s">
        <v>95</v>
      </c>
      <c r="D36" s="399">
        <v>5743.59966</v>
      </c>
      <c r="E36" s="367">
        <f aca="true" t="shared" si="2" ref="E36:E54">ROUND(D36*$F$9,8)</f>
        <v>18764.34008922</v>
      </c>
      <c r="F36" s="94"/>
      <c r="G36" s="65"/>
      <c r="H36" s="65"/>
      <c r="I36" s="65"/>
    </row>
    <row r="37" spans="2:9" s="95" customFormat="1" ht="16.5" customHeight="1">
      <c r="B37" s="66" t="s">
        <v>71</v>
      </c>
      <c r="C37" s="86" t="s">
        <v>95</v>
      </c>
      <c r="D37" s="399">
        <v>4684.94485</v>
      </c>
      <c r="E37" s="367">
        <f t="shared" si="2"/>
        <v>15305.71482495</v>
      </c>
      <c r="F37" s="94"/>
      <c r="G37" s="65"/>
      <c r="H37" s="65"/>
      <c r="I37" s="65"/>
    </row>
    <row r="38" spans="2:9" s="95" customFormat="1" ht="16.5" customHeight="1">
      <c r="B38" s="96" t="s">
        <v>220</v>
      </c>
      <c r="C38" s="86" t="s">
        <v>95</v>
      </c>
      <c r="D38" s="399">
        <v>4596.492200000001</v>
      </c>
      <c r="E38" s="367">
        <f t="shared" si="2"/>
        <v>15016.7400174</v>
      </c>
      <c r="F38" s="94"/>
      <c r="G38" s="65"/>
      <c r="H38" s="65"/>
      <c r="I38" s="65"/>
    </row>
    <row r="39" spans="2:9" s="95" customFormat="1" ht="16.5" customHeight="1">
      <c r="B39" s="66" t="s">
        <v>47</v>
      </c>
      <c r="C39" s="86" t="s">
        <v>95</v>
      </c>
      <c r="D39" s="399">
        <v>4233.0102400000005</v>
      </c>
      <c r="E39" s="367">
        <f t="shared" si="2"/>
        <v>13829.24445408</v>
      </c>
      <c r="F39" s="94"/>
      <c r="G39" s="65"/>
      <c r="H39" s="65"/>
      <c r="I39" s="65"/>
    </row>
    <row r="40" spans="2:9" s="95" customFormat="1" ht="16.5" customHeight="1">
      <c r="B40" s="66" t="s">
        <v>42</v>
      </c>
      <c r="C40" s="86" t="s">
        <v>95</v>
      </c>
      <c r="D40" s="399">
        <v>3372.8296100000002</v>
      </c>
      <c r="E40" s="367">
        <f t="shared" si="2"/>
        <v>11019.03433587</v>
      </c>
      <c r="F40" s="94"/>
      <c r="G40" s="65"/>
      <c r="H40" s="65"/>
      <c r="I40" s="65"/>
    </row>
    <row r="41" spans="2:9" s="95" customFormat="1" ht="16.5" customHeight="1">
      <c r="B41" s="66" t="s">
        <v>44</v>
      </c>
      <c r="C41" s="86" t="s">
        <v>95</v>
      </c>
      <c r="D41" s="399">
        <v>3368.65978</v>
      </c>
      <c r="E41" s="367">
        <f t="shared" si="2"/>
        <v>11005.41150126</v>
      </c>
      <c r="F41" s="94"/>
      <c r="G41" s="65"/>
      <c r="H41" s="65"/>
      <c r="I41" s="65"/>
    </row>
    <row r="42" spans="2:9" s="95" customFormat="1" ht="16.5" customHeight="1">
      <c r="B42" s="66" t="s">
        <v>222</v>
      </c>
      <c r="C42" s="86" t="s">
        <v>95</v>
      </c>
      <c r="D42" s="399">
        <v>2492.5132000000003</v>
      </c>
      <c r="E42" s="367">
        <f t="shared" si="2"/>
        <v>8143.0406244</v>
      </c>
      <c r="F42" s="94"/>
      <c r="G42" s="65"/>
      <c r="H42" s="65"/>
      <c r="I42" s="65"/>
    </row>
    <row r="43" spans="2:9" s="95" customFormat="1" ht="16.5" customHeight="1">
      <c r="B43" s="66" t="s">
        <v>49</v>
      </c>
      <c r="C43" s="86" t="s">
        <v>95</v>
      </c>
      <c r="D43" s="399">
        <v>2299.3929399999997</v>
      </c>
      <c r="E43" s="367">
        <f t="shared" si="2"/>
        <v>7512.11673498</v>
      </c>
      <c r="F43" s="94"/>
      <c r="G43" s="65"/>
      <c r="H43" s="65"/>
      <c r="I43" s="65"/>
    </row>
    <row r="44" spans="2:9" s="95" customFormat="1" ht="16.5" customHeight="1">
      <c r="B44" s="66" t="s">
        <v>51</v>
      </c>
      <c r="C44" s="86" t="s">
        <v>95</v>
      </c>
      <c r="D44" s="399">
        <v>1815.14587</v>
      </c>
      <c r="E44" s="367">
        <f t="shared" si="2"/>
        <v>5930.08155729</v>
      </c>
      <c r="F44" s="94"/>
      <c r="G44" s="65"/>
      <c r="H44" s="65"/>
      <c r="I44" s="65"/>
    </row>
    <row r="45" spans="2:9" s="95" customFormat="1" ht="16.5" customHeight="1">
      <c r="B45" s="66" t="s">
        <v>223</v>
      </c>
      <c r="C45" s="86" t="s">
        <v>95</v>
      </c>
      <c r="D45" s="399">
        <v>783.2690600000001</v>
      </c>
      <c r="E45" s="367">
        <f t="shared" si="2"/>
        <v>2558.94001902</v>
      </c>
      <c r="F45" s="94"/>
      <c r="G45" s="65"/>
      <c r="H45" s="65"/>
      <c r="I45" s="65"/>
    </row>
    <row r="46" spans="2:9" s="95" customFormat="1" ht="16.5" customHeight="1">
      <c r="B46" s="66" t="s">
        <v>224</v>
      </c>
      <c r="C46" s="86" t="s">
        <v>95</v>
      </c>
      <c r="D46" s="399">
        <v>682.3748499999999</v>
      </c>
      <c r="E46" s="367">
        <f t="shared" si="2"/>
        <v>2229.31863495</v>
      </c>
      <c r="F46" s="94"/>
      <c r="G46" s="65"/>
      <c r="H46" s="65"/>
      <c r="I46" s="65"/>
    </row>
    <row r="47" spans="2:9" s="95" customFormat="1" ht="16.5" customHeight="1">
      <c r="B47" s="66" t="s">
        <v>209</v>
      </c>
      <c r="C47" s="86" t="s">
        <v>95</v>
      </c>
      <c r="D47" s="399">
        <v>523.11207</v>
      </c>
      <c r="E47" s="367">
        <f t="shared" si="2"/>
        <v>1709.00713269</v>
      </c>
      <c r="F47" s="94"/>
      <c r="G47" s="65"/>
      <c r="H47" s="65"/>
      <c r="I47" s="65"/>
    </row>
    <row r="48" spans="2:9" s="95" customFormat="1" ht="16.5" customHeight="1">
      <c r="B48" s="66" t="s">
        <v>50</v>
      </c>
      <c r="C48" s="86" t="s">
        <v>95</v>
      </c>
      <c r="D48" s="399">
        <v>403.13642</v>
      </c>
      <c r="E48" s="367">
        <f t="shared" si="2"/>
        <v>1317.04668414</v>
      </c>
      <c r="F48" s="94"/>
      <c r="G48" s="65"/>
      <c r="H48" s="65"/>
      <c r="I48" s="65"/>
    </row>
    <row r="49" spans="2:9" s="95" customFormat="1" ht="16.5" customHeight="1">
      <c r="B49" s="66" t="s">
        <v>207</v>
      </c>
      <c r="C49" s="86" t="s">
        <v>95</v>
      </c>
      <c r="D49" s="399">
        <v>368.89161</v>
      </c>
      <c r="E49" s="367">
        <f t="shared" si="2"/>
        <v>1205.16888987</v>
      </c>
      <c r="F49" s="94"/>
      <c r="G49" s="65"/>
      <c r="H49" s="65"/>
      <c r="I49" s="65"/>
    </row>
    <row r="50" spans="2:9" s="95" customFormat="1" ht="16.5" customHeight="1">
      <c r="B50" s="66" t="s">
        <v>208</v>
      </c>
      <c r="C50" s="86" t="s">
        <v>95</v>
      </c>
      <c r="D50" s="399">
        <v>146.83148</v>
      </c>
      <c r="E50" s="367">
        <f t="shared" si="2"/>
        <v>479.69844516</v>
      </c>
      <c r="F50" s="94"/>
      <c r="G50" s="65"/>
      <c r="H50" s="65"/>
      <c r="I50" s="65"/>
    </row>
    <row r="51" spans="2:9" s="95" customFormat="1" ht="16.5" customHeight="1">
      <c r="B51" s="66" t="s">
        <v>43</v>
      </c>
      <c r="C51" s="86" t="s">
        <v>95</v>
      </c>
      <c r="D51" s="399">
        <v>131.6584</v>
      </c>
      <c r="E51" s="367">
        <f t="shared" si="2"/>
        <v>430.1279928</v>
      </c>
      <c r="F51" s="94"/>
      <c r="G51" s="65"/>
      <c r="H51" s="65"/>
      <c r="I51" s="65"/>
    </row>
    <row r="52" spans="2:9" s="95" customFormat="1" ht="16.5" customHeight="1">
      <c r="B52" s="66" t="s">
        <v>57</v>
      </c>
      <c r="C52" s="86" t="s">
        <v>95</v>
      </c>
      <c r="D52" s="399">
        <v>124.21878</v>
      </c>
      <c r="E52" s="367">
        <f t="shared" si="2"/>
        <v>405.82275426</v>
      </c>
      <c r="F52" s="94"/>
      <c r="G52" s="65"/>
      <c r="H52" s="65"/>
      <c r="I52" s="65"/>
    </row>
    <row r="53" spans="2:9" s="95" customFormat="1" ht="16.5" customHeight="1">
      <c r="B53" s="66" t="s">
        <v>54</v>
      </c>
      <c r="C53" s="86" t="s">
        <v>95</v>
      </c>
      <c r="D53" s="399">
        <v>83.79258</v>
      </c>
      <c r="E53" s="367">
        <f t="shared" si="2"/>
        <v>273.75035886</v>
      </c>
      <c r="F53" s="94"/>
      <c r="G53" s="65"/>
      <c r="H53" s="65"/>
      <c r="I53" s="65"/>
    </row>
    <row r="54" spans="2:9" s="95" customFormat="1" ht="16.5" customHeight="1">
      <c r="B54" s="66" t="s">
        <v>56</v>
      </c>
      <c r="C54" s="86" t="s">
        <v>95</v>
      </c>
      <c r="D54" s="399">
        <v>30.63781</v>
      </c>
      <c r="E54" s="367">
        <f t="shared" si="2"/>
        <v>100.09372527</v>
      </c>
      <c r="F54" s="94"/>
      <c r="G54" s="65"/>
      <c r="H54" s="65"/>
      <c r="I54" s="65"/>
    </row>
    <row r="55" spans="2:6" s="65" customFormat="1" ht="12" customHeight="1">
      <c r="B55" s="96"/>
      <c r="C55" s="86"/>
      <c r="D55" s="399"/>
      <c r="E55" s="367"/>
      <c r="F55" s="94"/>
    </row>
    <row r="56" spans="2:9" s="95" customFormat="1" ht="16.5" customHeight="1">
      <c r="B56" s="397" t="s">
        <v>88</v>
      </c>
      <c r="C56" s="398"/>
      <c r="D56" s="400">
        <f>+D57</f>
        <v>2000000</v>
      </c>
      <c r="E56" s="401">
        <f>+E57</f>
        <v>6534000</v>
      </c>
      <c r="F56" s="94"/>
      <c r="G56" s="65"/>
      <c r="H56" s="65"/>
      <c r="I56" s="65"/>
    </row>
    <row r="57" spans="2:9" s="95" customFormat="1" ht="16.5" customHeight="1">
      <c r="B57" s="96" t="s">
        <v>215</v>
      </c>
      <c r="C57" s="86" t="s">
        <v>95</v>
      </c>
      <c r="D57" s="399">
        <v>2000000</v>
      </c>
      <c r="E57" s="367">
        <f>ROUND(D57*$F$9,8)</f>
        <v>6534000</v>
      </c>
      <c r="F57" s="94"/>
      <c r="G57" s="65"/>
      <c r="H57" s="65"/>
      <c r="I57" s="65"/>
    </row>
    <row r="58" spans="2:6" s="65" customFormat="1" ht="9.75" customHeight="1">
      <c r="B58" s="87"/>
      <c r="C58" s="88"/>
      <c r="D58" s="402"/>
      <c r="E58" s="403"/>
      <c r="F58" s="94"/>
    </row>
    <row r="59" spans="2:9" s="84" customFormat="1" ht="15" customHeight="1">
      <c r="B59" s="574" t="s">
        <v>61</v>
      </c>
      <c r="C59" s="585"/>
      <c r="D59" s="587">
        <f>+D29+D14+D56</f>
        <v>7430471.568519998</v>
      </c>
      <c r="E59" s="569">
        <f>+E29+E14+E56</f>
        <v>24275350.61435484</v>
      </c>
      <c r="F59" s="94"/>
      <c r="G59" s="65"/>
      <c r="H59" s="65"/>
      <c r="I59" s="65"/>
    </row>
    <row r="60" spans="2:9" s="84" customFormat="1" ht="15" customHeight="1">
      <c r="B60" s="575"/>
      <c r="C60" s="586"/>
      <c r="D60" s="588"/>
      <c r="E60" s="570"/>
      <c r="F60" s="94"/>
      <c r="G60" s="65"/>
      <c r="H60" s="65"/>
      <c r="I60" s="65"/>
    </row>
    <row r="61" spans="2:9" ht="15">
      <c r="B61" s="146"/>
      <c r="C61" s="146"/>
      <c r="D61" s="146"/>
      <c r="E61" s="146"/>
      <c r="F61" s="94"/>
      <c r="G61" s="65"/>
      <c r="H61" s="65"/>
      <c r="I61" s="65"/>
    </row>
    <row r="62" spans="2:9" ht="15">
      <c r="B62" s="146"/>
      <c r="C62" s="146"/>
      <c r="D62" s="470"/>
      <c r="E62" s="471"/>
      <c r="F62" s="94"/>
      <c r="G62" s="65"/>
      <c r="H62" s="65"/>
      <c r="I62" s="65"/>
    </row>
    <row r="63" spans="2:9" ht="15">
      <c r="B63" s="146"/>
      <c r="C63" s="146"/>
      <c r="D63" s="472"/>
      <c r="E63" s="473"/>
      <c r="F63" s="94"/>
      <c r="G63" s="65"/>
      <c r="H63" s="65"/>
      <c r="I63" s="65"/>
    </row>
    <row r="64" spans="2:9" ht="15">
      <c r="B64" s="146"/>
      <c r="C64" s="473"/>
      <c r="D64" s="472"/>
      <c r="E64" s="473"/>
      <c r="F64" s="94"/>
      <c r="G64" s="65"/>
      <c r="H64" s="65"/>
      <c r="I64" s="65"/>
    </row>
    <row r="65" spans="2:9" ht="15">
      <c r="B65" s="146"/>
      <c r="C65" s="146"/>
      <c r="D65" s="474"/>
      <c r="E65" s="474"/>
      <c r="F65" s="94"/>
      <c r="G65" s="65"/>
      <c r="H65" s="65"/>
      <c r="I65" s="65"/>
    </row>
    <row r="66" spans="2:7" ht="18">
      <c r="B66" s="393" t="s">
        <v>122</v>
      </c>
      <c r="C66" s="393"/>
      <c r="D66" s="393"/>
      <c r="E66" s="393"/>
      <c r="F66" s="469"/>
      <c r="G66" s="497"/>
    </row>
    <row r="67" spans="2:7" s="92" customFormat="1" ht="18.75">
      <c r="B67" s="394" t="s">
        <v>138</v>
      </c>
      <c r="C67" s="394"/>
      <c r="D67" s="394"/>
      <c r="E67" s="394"/>
      <c r="F67" s="469"/>
      <c r="G67" s="497"/>
    </row>
    <row r="68" spans="2:7" s="92" customFormat="1" ht="18.75">
      <c r="B68" s="394" t="s">
        <v>139</v>
      </c>
      <c r="C68" s="394"/>
      <c r="D68" s="394"/>
      <c r="E68" s="269"/>
      <c r="F68" s="469"/>
      <c r="G68" s="65"/>
    </row>
    <row r="69" spans="2:7" s="92" customFormat="1" ht="18.75">
      <c r="B69" s="396" t="s">
        <v>58</v>
      </c>
      <c r="C69" s="395"/>
      <c r="D69" s="395"/>
      <c r="E69" s="395"/>
      <c r="F69" s="469"/>
      <c r="G69" s="65"/>
    </row>
    <row r="70" spans="2:7" s="92" customFormat="1" ht="18.75">
      <c r="B70" s="138" t="str">
        <f>+B9</f>
        <v>Al 30 de setiembre de 2017</v>
      </c>
      <c r="C70" s="392"/>
      <c r="D70" s="268"/>
      <c r="E70" s="268"/>
      <c r="F70" s="469"/>
      <c r="G70" s="65"/>
    </row>
    <row r="71" spans="2:7" ht="6" customHeight="1">
      <c r="B71" s="589"/>
      <c r="C71" s="589"/>
      <c r="D71" s="589"/>
      <c r="E71" s="589"/>
      <c r="F71" s="469"/>
      <c r="G71" s="65"/>
    </row>
    <row r="72" spans="2:5" ht="18" customHeight="1">
      <c r="B72" s="577" t="s">
        <v>98</v>
      </c>
      <c r="C72" s="577" t="s">
        <v>26</v>
      </c>
      <c r="D72" s="582" t="s">
        <v>89</v>
      </c>
      <c r="E72" s="583" t="s">
        <v>168</v>
      </c>
    </row>
    <row r="73" spans="2:6" s="84" customFormat="1" ht="18" customHeight="1">
      <c r="B73" s="578"/>
      <c r="C73" s="578"/>
      <c r="D73" s="572"/>
      <c r="E73" s="584"/>
      <c r="F73" s="93"/>
    </row>
    <row r="74" spans="2:6" s="84" customFormat="1" ht="9.75" customHeight="1">
      <c r="B74" s="113"/>
      <c r="C74" s="267"/>
      <c r="D74" s="97"/>
      <c r="E74" s="271"/>
      <c r="F74" s="93"/>
    </row>
    <row r="75" spans="2:6" s="65" customFormat="1" ht="16.5" customHeight="1">
      <c r="B75" s="397" t="s">
        <v>87</v>
      </c>
      <c r="C75" s="398"/>
      <c r="D75" s="400">
        <f>SUM(D76:D79)</f>
        <v>40713.64189</v>
      </c>
      <c r="E75" s="369">
        <f>SUM(E76:E79)</f>
        <v>133011.46805463</v>
      </c>
      <c r="F75" s="71"/>
    </row>
    <row r="76" spans="2:6" s="65" customFormat="1" ht="16.5" customHeight="1">
      <c r="B76" s="96" t="s">
        <v>178</v>
      </c>
      <c r="C76" s="86" t="s">
        <v>95</v>
      </c>
      <c r="D76" s="399">
        <v>21204.42632</v>
      </c>
      <c r="E76" s="367">
        <f>ROUND(D76*$F$9,8)</f>
        <v>69274.86078744</v>
      </c>
      <c r="F76" s="96"/>
    </row>
    <row r="77" spans="2:6" s="65" customFormat="1" ht="16.5" customHeight="1">
      <c r="B77" s="96" t="s">
        <v>237</v>
      </c>
      <c r="C77" s="86" t="s">
        <v>95</v>
      </c>
      <c r="D77" s="399">
        <v>9683.51841</v>
      </c>
      <c r="E77" s="367">
        <f>ROUND(D77*$F$9,8)</f>
        <v>31636.05464547</v>
      </c>
      <c r="F77" s="96"/>
    </row>
    <row r="78" spans="2:6" s="65" customFormat="1" ht="16.5" customHeight="1">
      <c r="B78" s="96" t="s">
        <v>205</v>
      </c>
      <c r="C78" s="86" t="s">
        <v>95</v>
      </c>
      <c r="D78" s="399">
        <v>7754.310780000001</v>
      </c>
      <c r="E78" s="367">
        <f>ROUND(D78*$F$9,8)</f>
        <v>25333.33331826</v>
      </c>
      <c r="F78" s="96"/>
    </row>
    <row r="79" spans="2:6" s="65" customFormat="1" ht="16.5" customHeight="1">
      <c r="B79" s="96" t="s">
        <v>204</v>
      </c>
      <c r="C79" s="86" t="s">
        <v>95</v>
      </c>
      <c r="D79" s="399">
        <v>2071.38638</v>
      </c>
      <c r="E79" s="367">
        <f>ROUND(D79*$F$9,8)</f>
        <v>6767.21930346</v>
      </c>
      <c r="F79" s="96"/>
    </row>
    <row r="80" spans="2:5" s="65" customFormat="1" ht="12" customHeight="1">
      <c r="B80" s="70"/>
      <c r="C80" s="72"/>
      <c r="D80" s="331"/>
      <c r="E80" s="332"/>
    </row>
    <row r="81" spans="2:6" s="95" customFormat="1" ht="16.5" customHeight="1">
      <c r="B81" s="397" t="s">
        <v>163</v>
      </c>
      <c r="C81" s="72"/>
      <c r="D81" s="400">
        <f>+D82</f>
        <v>701488.83778</v>
      </c>
      <c r="E81" s="369">
        <f>+E82</f>
        <v>2291764.03302726</v>
      </c>
      <c r="F81" s="94"/>
    </row>
    <row r="82" spans="2:6" s="95" customFormat="1" ht="16.5" customHeight="1">
      <c r="B82" s="96" t="s">
        <v>215</v>
      </c>
      <c r="C82" s="86" t="s">
        <v>95</v>
      </c>
      <c r="D82" s="399">
        <v>701488.83778</v>
      </c>
      <c r="E82" s="367">
        <f>ROUND(D82*$F$9,8)</f>
        <v>2291764.03302726</v>
      </c>
      <c r="F82" s="94"/>
    </row>
    <row r="83" spans="2:6" s="65" customFormat="1" ht="9.75" customHeight="1">
      <c r="B83" s="87"/>
      <c r="C83" s="88"/>
      <c r="D83" s="402"/>
      <c r="E83" s="403"/>
      <c r="F83" s="71"/>
    </row>
    <row r="84" spans="2:6" s="84" customFormat="1" ht="15" customHeight="1">
      <c r="B84" s="574" t="s">
        <v>61</v>
      </c>
      <c r="C84" s="585"/>
      <c r="D84" s="587">
        <f>+D75+D81</f>
        <v>742202.4796699999</v>
      </c>
      <c r="E84" s="569">
        <f>+E75+E81</f>
        <v>2424775.50108189</v>
      </c>
      <c r="F84" s="93"/>
    </row>
    <row r="85" spans="2:6" s="84" customFormat="1" ht="15" customHeight="1">
      <c r="B85" s="575"/>
      <c r="C85" s="586"/>
      <c r="D85" s="588"/>
      <c r="E85" s="570"/>
      <c r="F85" s="93"/>
    </row>
    <row r="87" spans="2:5" ht="15">
      <c r="B87" s="139"/>
      <c r="D87" s="404"/>
      <c r="E87" s="305"/>
    </row>
    <row r="88" spans="4:5" ht="12.75">
      <c r="D88" s="203"/>
      <c r="E88" s="203"/>
    </row>
    <row r="89" spans="4:5" ht="12.75">
      <c r="D89" s="306"/>
      <c r="E89" s="306"/>
    </row>
    <row r="90" spans="4:5" ht="12.75">
      <c r="D90" s="255"/>
      <c r="E90" s="255"/>
    </row>
  </sheetData>
  <sheetProtection/>
  <mergeCells count="18">
    <mergeCell ref="B10:E10"/>
    <mergeCell ref="B11:B12"/>
    <mergeCell ref="C11:C12"/>
    <mergeCell ref="E11:E12"/>
    <mergeCell ref="D11:D12"/>
    <mergeCell ref="E84:E85"/>
    <mergeCell ref="B84:B85"/>
    <mergeCell ref="C84:C85"/>
    <mergeCell ref="D84:D85"/>
    <mergeCell ref="B71:E71"/>
    <mergeCell ref="B72:B73"/>
    <mergeCell ref="C72:C73"/>
    <mergeCell ref="D72:D73"/>
    <mergeCell ref="E72:E73"/>
    <mergeCell ref="B59:B60"/>
    <mergeCell ref="C59:C60"/>
    <mergeCell ref="D59:D60"/>
    <mergeCell ref="E59:E60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63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3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0" customWidth="1"/>
    <col min="2" max="2" width="65.8515625" style="90" customWidth="1"/>
    <col min="3" max="3" width="11.7109375" style="90" customWidth="1"/>
    <col min="4" max="5" width="19.7109375" style="90" customWidth="1"/>
    <col min="6" max="6" width="8.421875" style="90" customWidth="1"/>
    <col min="7" max="16384" width="11.421875" style="90" customWidth="1"/>
  </cols>
  <sheetData>
    <row r="1" spans="2:5" s="141" customFormat="1" ht="18.75" customHeight="1">
      <c r="B1" s="596"/>
      <c r="C1" s="596"/>
      <c r="D1" s="596"/>
      <c r="E1" s="596"/>
    </row>
    <row r="2" spans="2:5" s="141" customFormat="1" ht="18.75" customHeight="1">
      <c r="B2" s="596"/>
      <c r="C2" s="596"/>
      <c r="D2" s="596"/>
      <c r="E2" s="596"/>
    </row>
    <row r="3" spans="2:5" s="141" customFormat="1" ht="11.25" customHeight="1">
      <c r="B3" s="596"/>
      <c r="C3" s="596"/>
      <c r="D3" s="596"/>
      <c r="E3" s="596"/>
    </row>
    <row r="4" spans="2:11" s="141" customFormat="1" ht="15" customHeight="1">
      <c r="B4" s="596"/>
      <c r="C4" s="596"/>
      <c r="D4" s="596"/>
      <c r="E4" s="596"/>
      <c r="G4" s="199"/>
      <c r="H4" s="199"/>
      <c r="I4" s="199"/>
      <c r="J4" s="199"/>
      <c r="K4" s="199"/>
    </row>
    <row r="5" spans="2:11" ht="18">
      <c r="B5" s="134" t="s">
        <v>15</v>
      </c>
      <c r="C5" s="98"/>
      <c r="D5" s="98"/>
      <c r="E5" s="98"/>
      <c r="G5" s="137"/>
      <c r="H5" s="137"/>
      <c r="I5" s="137"/>
      <c r="J5" s="137"/>
      <c r="K5" s="137"/>
    </row>
    <row r="6" spans="2:11" ht="18">
      <c r="B6" s="337" t="s">
        <v>138</v>
      </c>
      <c r="C6" s="337"/>
      <c r="D6" s="337"/>
      <c r="E6" s="337"/>
      <c r="F6" s="140"/>
      <c r="G6" s="137"/>
      <c r="H6" s="137"/>
      <c r="I6" s="137"/>
      <c r="J6" s="137"/>
      <c r="K6" s="137"/>
    </row>
    <row r="7" spans="2:11" ht="18">
      <c r="B7" s="337" t="s">
        <v>137</v>
      </c>
      <c r="C7" s="337"/>
      <c r="D7" s="337"/>
      <c r="E7" s="337"/>
      <c r="F7" s="140"/>
      <c r="G7" s="137"/>
      <c r="H7" s="137"/>
      <c r="I7" s="137"/>
      <c r="J7" s="137"/>
      <c r="K7" s="137"/>
    </row>
    <row r="8" spans="2:11" ht="16.5">
      <c r="B8" s="362" t="s">
        <v>107</v>
      </c>
      <c r="C8" s="193"/>
      <c r="D8" s="193"/>
      <c r="E8" s="193"/>
      <c r="G8" s="137"/>
      <c r="H8" s="137"/>
      <c r="I8" s="137"/>
      <c r="J8" s="137"/>
      <c r="K8" s="137"/>
    </row>
    <row r="9" spans="2:11" ht="15.75">
      <c r="B9" s="138" t="str">
        <f>+'DEP-C2'!B9</f>
        <v>Al 30 de setiembre de 2017</v>
      </c>
      <c r="C9" s="138"/>
      <c r="D9" s="138"/>
      <c r="E9" s="277"/>
      <c r="F9" s="405">
        <f>+Portada!H39</f>
        <v>3.267</v>
      </c>
      <c r="G9" s="137"/>
      <c r="H9" s="137"/>
      <c r="I9" s="137"/>
      <c r="J9" s="137"/>
      <c r="K9" s="137"/>
    </row>
    <row r="10" spans="2:11" ht="9.75" customHeight="1">
      <c r="B10" s="193"/>
      <c r="C10" s="193"/>
      <c r="D10" s="193"/>
      <c r="E10" s="193"/>
      <c r="G10" s="137"/>
      <c r="H10" s="137"/>
      <c r="I10" s="137"/>
      <c r="J10" s="137"/>
      <c r="K10" s="137"/>
    </row>
    <row r="11" spans="2:11" ht="16.5" customHeight="1">
      <c r="B11" s="434" t="s">
        <v>230</v>
      </c>
      <c r="C11" s="590" t="s">
        <v>103</v>
      </c>
      <c r="D11" s="592" t="s">
        <v>89</v>
      </c>
      <c r="E11" s="561" t="s">
        <v>168</v>
      </c>
      <c r="G11" s="137"/>
      <c r="H11" s="137"/>
      <c r="I11" s="137"/>
      <c r="J11" s="137"/>
      <c r="K11" s="137"/>
    </row>
    <row r="12" spans="2:11" s="84" customFormat="1" ht="16.5" customHeight="1">
      <c r="B12" s="433" t="s">
        <v>231</v>
      </c>
      <c r="C12" s="591"/>
      <c r="D12" s="593"/>
      <c r="E12" s="562"/>
      <c r="G12" s="171"/>
      <c r="H12" s="171"/>
      <c r="I12" s="171"/>
      <c r="J12" s="171"/>
      <c r="K12" s="171"/>
    </row>
    <row r="13" spans="2:11" s="84" customFormat="1" ht="9.75" customHeight="1">
      <c r="B13" s="276"/>
      <c r="C13" s="147"/>
      <c r="D13" s="99"/>
      <c r="E13" s="99"/>
      <c r="G13" s="171"/>
      <c r="H13" s="171"/>
      <c r="I13" s="171"/>
      <c r="J13" s="171"/>
      <c r="K13" s="171"/>
    </row>
    <row r="14" spans="2:11" s="65" customFormat="1" ht="16.5" customHeight="1">
      <c r="B14" s="390" t="s">
        <v>91</v>
      </c>
      <c r="C14" s="390"/>
      <c r="D14" s="369">
        <f>+D15+D17+D19+D21+D24</f>
        <v>2776159.03162</v>
      </c>
      <c r="E14" s="369">
        <f>+E15+E17+E19+E21+E24</f>
        <v>9069711.556289999</v>
      </c>
      <c r="G14" s="170"/>
      <c r="H14" s="170"/>
      <c r="I14" s="170"/>
      <c r="J14" s="170"/>
      <c r="K14" s="170"/>
    </row>
    <row r="15" spans="2:11" s="65" customFormat="1" ht="16.5" customHeight="1">
      <c r="B15" s="73" t="s">
        <v>35</v>
      </c>
      <c r="C15" s="74"/>
      <c r="D15" s="378">
        <f>SUM(D16:D16)</f>
        <v>523.11207</v>
      </c>
      <c r="E15" s="378">
        <f>SUM(E16:E16)</f>
        <v>1709.00713</v>
      </c>
      <c r="G15" s="170"/>
      <c r="H15" s="170"/>
      <c r="I15" s="170"/>
      <c r="J15" s="170"/>
      <c r="K15" s="170"/>
    </row>
    <row r="16" spans="2:11" s="65" customFormat="1" ht="16.5" customHeight="1">
      <c r="B16" s="421" t="s">
        <v>160</v>
      </c>
      <c r="C16" s="74" t="s">
        <v>104</v>
      </c>
      <c r="D16" s="430">
        <v>523.11207</v>
      </c>
      <c r="E16" s="430">
        <f aca="true" t="shared" si="0" ref="E16:E23">ROUND(+D16*$F$9,5)</f>
        <v>1709.00713</v>
      </c>
      <c r="G16" s="467"/>
      <c r="H16" s="170"/>
      <c r="I16" s="170"/>
      <c r="J16" s="170"/>
      <c r="K16" s="170"/>
    </row>
    <row r="17" spans="2:11" s="65" customFormat="1" ht="16.5" customHeight="1">
      <c r="B17" s="73" t="s">
        <v>127</v>
      </c>
      <c r="C17" s="74"/>
      <c r="D17" s="378">
        <f>+D18</f>
        <v>2263.32052</v>
      </c>
      <c r="E17" s="378">
        <f>+E18</f>
        <v>7394.26814</v>
      </c>
      <c r="G17" s="170"/>
      <c r="H17" s="170"/>
      <c r="I17" s="170"/>
      <c r="J17" s="170"/>
      <c r="K17" s="170"/>
    </row>
    <row r="18" spans="2:11" s="65" customFormat="1" ht="16.5" customHeight="1">
      <c r="B18" s="421" t="s">
        <v>194</v>
      </c>
      <c r="C18" s="74" t="s">
        <v>104</v>
      </c>
      <c r="D18" s="430">
        <v>2263.32052</v>
      </c>
      <c r="E18" s="430">
        <f t="shared" si="0"/>
        <v>7394.26814</v>
      </c>
      <c r="G18" s="170"/>
      <c r="H18" s="170"/>
      <c r="I18" s="170"/>
      <c r="J18" s="170"/>
      <c r="K18" s="170"/>
    </row>
    <row r="19" spans="2:11" s="65" customFormat="1" ht="16.5" customHeight="1">
      <c r="B19" s="73" t="s">
        <v>77</v>
      </c>
      <c r="C19" s="74"/>
      <c r="D19" s="378">
        <f>+D20</f>
        <v>2000000</v>
      </c>
      <c r="E19" s="378">
        <f>+E20</f>
        <v>6534000</v>
      </c>
      <c r="G19" s="170"/>
      <c r="H19" s="170"/>
      <c r="I19" s="170"/>
      <c r="J19" s="170"/>
      <c r="K19" s="170"/>
    </row>
    <row r="20" spans="2:11" s="65" customFormat="1" ht="16.5" customHeight="1">
      <c r="B20" s="432" t="s">
        <v>245</v>
      </c>
      <c r="C20" s="74" t="s">
        <v>105</v>
      </c>
      <c r="D20" s="430">
        <v>2000000</v>
      </c>
      <c r="E20" s="430">
        <f>ROUND(+D20*$F$9,5)</f>
        <v>6534000</v>
      </c>
      <c r="G20" s="467"/>
      <c r="H20" s="170"/>
      <c r="I20" s="170"/>
      <c r="J20" s="170"/>
      <c r="K20" s="170"/>
    </row>
    <row r="21" spans="2:11" s="65" customFormat="1" ht="16.5" customHeight="1">
      <c r="B21" s="73" t="s">
        <v>90</v>
      </c>
      <c r="C21" s="73"/>
      <c r="D21" s="378">
        <f>SUM(D22:D23)</f>
        <v>622880.92614</v>
      </c>
      <c r="E21" s="378">
        <f>SUM(E22:E23)</f>
        <v>2034951.98569</v>
      </c>
      <c r="G21" s="170"/>
      <c r="H21" s="170"/>
      <c r="I21" s="170"/>
      <c r="J21" s="170"/>
      <c r="K21" s="170"/>
    </row>
    <row r="22" spans="2:11" s="65" customFormat="1" ht="16.5" customHeight="1">
      <c r="B22" s="421" t="s">
        <v>246</v>
      </c>
      <c r="C22" s="74" t="s">
        <v>104</v>
      </c>
      <c r="D22" s="430">
        <v>364983.71586</v>
      </c>
      <c r="E22" s="430">
        <f t="shared" si="0"/>
        <v>1192401.79971</v>
      </c>
      <c r="G22" s="170"/>
      <c r="H22" s="170"/>
      <c r="I22" s="170"/>
      <c r="J22" s="170"/>
      <c r="K22" s="170"/>
    </row>
    <row r="23" spans="2:11" s="65" customFormat="1" ht="16.5" customHeight="1">
      <c r="B23" s="421" t="s">
        <v>191</v>
      </c>
      <c r="C23" s="74" t="s">
        <v>104</v>
      </c>
      <c r="D23" s="430">
        <v>257897.21028</v>
      </c>
      <c r="E23" s="430">
        <f t="shared" si="0"/>
        <v>842550.18598</v>
      </c>
      <c r="G23" s="170"/>
      <c r="H23" s="170"/>
      <c r="I23" s="170"/>
      <c r="J23" s="170"/>
      <c r="K23" s="170"/>
    </row>
    <row r="24" spans="2:11" s="65" customFormat="1" ht="16.5" customHeight="1">
      <c r="B24" s="73" t="s">
        <v>36</v>
      </c>
      <c r="C24" s="74"/>
      <c r="D24" s="378">
        <f>SUM(D25:D26)</f>
        <v>150491.67289000002</v>
      </c>
      <c r="E24" s="378">
        <f>SUM(E25:E26)</f>
        <v>491656.29533</v>
      </c>
      <c r="G24" s="170"/>
      <c r="H24" s="170"/>
      <c r="I24" s="170"/>
      <c r="J24" s="170"/>
      <c r="K24" s="170"/>
    </row>
    <row r="25" spans="2:11" s="65" customFormat="1" ht="16.5" customHeight="1">
      <c r="B25" s="421" t="s">
        <v>0</v>
      </c>
      <c r="C25" s="74" t="s">
        <v>104</v>
      </c>
      <c r="D25" s="430">
        <v>150360.01449000003</v>
      </c>
      <c r="E25" s="430">
        <f>ROUND(+D25*$F$9,5)</f>
        <v>491226.16734</v>
      </c>
      <c r="G25" s="170"/>
      <c r="H25" s="170"/>
      <c r="I25" s="170"/>
      <c r="J25" s="170"/>
      <c r="K25" s="170"/>
    </row>
    <row r="26" spans="2:11" s="65" customFormat="1" ht="16.5" customHeight="1">
      <c r="B26" s="421" t="s">
        <v>192</v>
      </c>
      <c r="C26" s="74" t="s">
        <v>104</v>
      </c>
      <c r="D26" s="430">
        <v>131.6584</v>
      </c>
      <c r="E26" s="430">
        <f>ROUND(+D26*$F$9,5)</f>
        <v>430.12799</v>
      </c>
      <c r="G26" s="170"/>
      <c r="H26" s="170"/>
      <c r="I26" s="170"/>
      <c r="J26" s="170"/>
      <c r="K26" s="170"/>
    </row>
    <row r="27" spans="2:11" s="65" customFormat="1" ht="12" customHeight="1">
      <c r="B27" s="69"/>
      <c r="C27" s="74"/>
      <c r="D27" s="367"/>
      <c r="E27" s="367"/>
      <c r="G27" s="170"/>
      <c r="H27" s="170"/>
      <c r="I27" s="170"/>
      <c r="J27" s="170"/>
      <c r="K27" s="170"/>
    </row>
    <row r="28" spans="2:11" s="65" customFormat="1" ht="21.75" customHeight="1">
      <c r="B28" s="390" t="s">
        <v>92</v>
      </c>
      <c r="C28" s="68"/>
      <c r="D28" s="369">
        <f>+D29+D37+D39+D42+D44</f>
        <v>4654312.5369</v>
      </c>
      <c r="E28" s="369">
        <f>+E29+E37+E39+E42+E44</f>
        <v>15205639.058050001</v>
      </c>
      <c r="F28" s="227"/>
      <c r="G28" s="467"/>
      <c r="H28" s="170"/>
      <c r="I28" s="170"/>
      <c r="J28" s="170"/>
      <c r="K28" s="170"/>
    </row>
    <row r="29" spans="2:6" s="65" customFormat="1" ht="16.5" customHeight="1">
      <c r="B29" s="73" t="s">
        <v>35</v>
      </c>
      <c r="C29" s="74"/>
      <c r="D29" s="378">
        <f>SUM(D30:D36)</f>
        <v>255319.87182999996</v>
      </c>
      <c r="E29" s="378">
        <f>SUM(E30:E36)</f>
        <v>834130.0212599998</v>
      </c>
      <c r="F29" s="272"/>
    </row>
    <row r="30" spans="2:7" s="65" customFormat="1" ht="16.5" customHeight="1">
      <c r="B30" s="421" t="s">
        <v>160</v>
      </c>
      <c r="C30" s="74" t="s">
        <v>104</v>
      </c>
      <c r="D30" s="430">
        <v>94658.7083</v>
      </c>
      <c r="E30" s="430">
        <f aca="true" t="shared" si="1" ref="E30:E41">ROUND(+D30*$F$9,5)</f>
        <v>309250.00002</v>
      </c>
      <c r="F30" s="421"/>
      <c r="G30" s="467"/>
    </row>
    <row r="31" spans="2:7" s="65" customFormat="1" ht="16.5" customHeight="1">
      <c r="B31" s="421" t="s">
        <v>196</v>
      </c>
      <c r="C31" s="74" t="s">
        <v>105</v>
      </c>
      <c r="D31" s="430">
        <v>82644.62809999999</v>
      </c>
      <c r="E31" s="430">
        <f t="shared" si="1"/>
        <v>270000</v>
      </c>
      <c r="F31" s="421"/>
      <c r="G31" s="467"/>
    </row>
    <row r="32" spans="2:6" s="65" customFormat="1" ht="16.5" customHeight="1">
      <c r="B32" s="421" t="s">
        <v>173</v>
      </c>
      <c r="C32" s="74" t="s">
        <v>105</v>
      </c>
      <c r="D32" s="430">
        <v>40000</v>
      </c>
      <c r="E32" s="430">
        <f t="shared" si="1"/>
        <v>130680</v>
      </c>
      <c r="F32" s="421"/>
    </row>
    <row r="33" spans="2:6" s="65" customFormat="1" ht="16.5" customHeight="1">
      <c r="B33" s="421" t="s">
        <v>195</v>
      </c>
      <c r="C33" s="74" t="s">
        <v>105</v>
      </c>
      <c r="D33" s="430">
        <v>16000</v>
      </c>
      <c r="E33" s="430">
        <f t="shared" si="1"/>
        <v>52272</v>
      </c>
      <c r="F33" s="421"/>
    </row>
    <row r="34" spans="2:6" s="65" customFormat="1" ht="16.5" customHeight="1">
      <c r="B34" s="421" t="s">
        <v>198</v>
      </c>
      <c r="C34" s="74" t="s">
        <v>104</v>
      </c>
      <c r="D34" s="430">
        <v>9182.73646</v>
      </c>
      <c r="E34" s="430">
        <f>ROUND(+D34*$F$9,5)</f>
        <v>30000.00001</v>
      </c>
      <c r="F34" s="421"/>
    </row>
    <row r="35" spans="2:6" s="65" customFormat="1" ht="16.5" customHeight="1">
      <c r="B35" s="421" t="s">
        <v>162</v>
      </c>
      <c r="C35" s="74" t="s">
        <v>104</v>
      </c>
      <c r="D35" s="430">
        <v>9000</v>
      </c>
      <c r="E35" s="430">
        <f t="shared" si="1"/>
        <v>29403</v>
      </c>
      <c r="F35" s="421"/>
    </row>
    <row r="36" spans="2:6" s="65" customFormat="1" ht="16.5" customHeight="1">
      <c r="B36" s="421" t="s">
        <v>193</v>
      </c>
      <c r="C36" s="74" t="s">
        <v>104</v>
      </c>
      <c r="D36" s="430">
        <v>3833.7989700000003</v>
      </c>
      <c r="E36" s="430">
        <f t="shared" si="1"/>
        <v>12525.02123</v>
      </c>
      <c r="F36" s="421"/>
    </row>
    <row r="37" spans="2:6" s="65" customFormat="1" ht="16.5" customHeight="1">
      <c r="B37" s="73" t="s">
        <v>127</v>
      </c>
      <c r="C37" s="74"/>
      <c r="D37" s="378">
        <f>+D38</f>
        <v>31766.420260000003</v>
      </c>
      <c r="E37" s="378">
        <f>+E38</f>
        <v>103780.89499</v>
      </c>
      <c r="F37" s="272"/>
    </row>
    <row r="38" spans="2:7" s="65" customFormat="1" ht="16.5" customHeight="1">
      <c r="B38" s="421" t="s">
        <v>194</v>
      </c>
      <c r="C38" s="74" t="s">
        <v>104</v>
      </c>
      <c r="D38" s="430">
        <v>31766.420260000003</v>
      </c>
      <c r="E38" s="430">
        <f t="shared" si="1"/>
        <v>103780.89499</v>
      </c>
      <c r="G38" s="380"/>
    </row>
    <row r="39" spans="2:5" s="65" customFormat="1" ht="16.5" customHeight="1">
      <c r="B39" s="73" t="s">
        <v>77</v>
      </c>
      <c r="C39" s="74"/>
      <c r="D39" s="378">
        <f>SUM(D40:D41)</f>
        <v>4026994.18427</v>
      </c>
      <c r="E39" s="378">
        <f>SUM(E40:E41)</f>
        <v>13156190.00001</v>
      </c>
    </row>
    <row r="40" spans="2:5" s="65" customFormat="1" ht="16.5" customHeight="1">
      <c r="B40" s="432" t="s">
        <v>247</v>
      </c>
      <c r="C40" s="74" t="s">
        <v>105</v>
      </c>
      <c r="D40" s="430">
        <v>3584389.34802</v>
      </c>
      <c r="E40" s="430">
        <f t="shared" si="1"/>
        <v>11710199.99998</v>
      </c>
    </row>
    <row r="41" spans="2:5" s="65" customFormat="1" ht="16.5" customHeight="1">
      <c r="B41" s="432" t="s">
        <v>248</v>
      </c>
      <c r="C41" s="74" t="s">
        <v>104</v>
      </c>
      <c r="D41" s="430">
        <v>442604.83625</v>
      </c>
      <c r="E41" s="430">
        <f t="shared" si="1"/>
        <v>1445990.00003</v>
      </c>
    </row>
    <row r="42" spans="2:5" s="65" customFormat="1" ht="16.5" customHeight="1">
      <c r="B42" s="73" t="s">
        <v>90</v>
      </c>
      <c r="C42" s="73"/>
      <c r="D42" s="378">
        <f>+D43</f>
        <v>107732.54407</v>
      </c>
      <c r="E42" s="378">
        <f>+E43</f>
        <v>351962.22148</v>
      </c>
    </row>
    <row r="43" spans="2:5" s="65" customFormat="1" ht="16.5" customHeight="1">
      <c r="B43" s="421" t="s">
        <v>246</v>
      </c>
      <c r="C43" s="74" t="s">
        <v>104</v>
      </c>
      <c r="D43" s="430">
        <v>107732.54407</v>
      </c>
      <c r="E43" s="430">
        <f>ROUND(+D43*$F$9,5)</f>
        <v>351962.22148</v>
      </c>
    </row>
    <row r="44" spans="2:5" s="65" customFormat="1" ht="16.5" customHeight="1">
      <c r="B44" s="73" t="s">
        <v>36</v>
      </c>
      <c r="C44" s="74"/>
      <c r="D44" s="378">
        <f>SUM(D45:D47)</f>
        <v>232499.51647000003</v>
      </c>
      <c r="E44" s="378">
        <f>SUM(E45:E47)</f>
        <v>759575.92031</v>
      </c>
    </row>
    <row r="45" spans="2:5" s="65" customFormat="1" ht="16.5" customHeight="1">
      <c r="B45" s="421" t="s">
        <v>227</v>
      </c>
      <c r="C45" s="74" t="s">
        <v>104</v>
      </c>
      <c r="D45" s="430">
        <v>124521.16468</v>
      </c>
      <c r="E45" s="430">
        <f>ROUND(+D45*$F$9,5)</f>
        <v>406810.64501</v>
      </c>
    </row>
    <row r="46" spans="2:7" s="65" customFormat="1" ht="16.5" customHeight="1">
      <c r="B46" s="421" t="s">
        <v>171</v>
      </c>
      <c r="C46" s="74" t="s">
        <v>105</v>
      </c>
      <c r="D46" s="430">
        <v>72167.12580000001</v>
      </c>
      <c r="E46" s="430">
        <f>ROUND(+D46*$F$9,5)</f>
        <v>235769.99999</v>
      </c>
      <c r="G46" s="380"/>
    </row>
    <row r="47" spans="2:8" s="65" customFormat="1" ht="16.5" customHeight="1">
      <c r="B47" s="421" t="s">
        <v>172</v>
      </c>
      <c r="C47" s="74" t="s">
        <v>105</v>
      </c>
      <c r="D47" s="430">
        <v>35811.225990000006</v>
      </c>
      <c r="E47" s="430">
        <f>ROUND(+D47*$F$9,5)</f>
        <v>116995.27531</v>
      </c>
      <c r="H47" s="389"/>
    </row>
    <row r="48" spans="2:5" s="65" customFormat="1" ht="9.75" customHeight="1">
      <c r="B48" s="148"/>
      <c r="C48" s="149"/>
      <c r="D48" s="403"/>
      <c r="E48" s="403"/>
    </row>
    <row r="49" spans="2:5" s="84" customFormat="1" ht="15" customHeight="1">
      <c r="B49" s="595" t="s">
        <v>102</v>
      </c>
      <c r="C49" s="150"/>
      <c r="D49" s="600">
        <f>+D28+D14</f>
        <v>7430471.56852</v>
      </c>
      <c r="E49" s="569">
        <f>+E28+E14</f>
        <v>24275350.61434</v>
      </c>
    </row>
    <row r="50" spans="2:5" s="84" customFormat="1" ht="15" customHeight="1">
      <c r="B50" s="575"/>
      <c r="C50" s="151"/>
      <c r="D50" s="570"/>
      <c r="E50" s="570"/>
    </row>
    <row r="51" spans="2:5" ht="6" customHeight="1">
      <c r="B51" s="152"/>
      <c r="C51" s="152"/>
      <c r="D51" s="100"/>
      <c r="E51" s="100"/>
    </row>
    <row r="52" spans="2:5" ht="14.25" customHeight="1">
      <c r="B52" s="89" t="s">
        <v>241</v>
      </c>
      <c r="C52" s="89"/>
      <c r="D52" s="174"/>
      <c r="E52" s="65"/>
    </row>
    <row r="53" spans="2:5" ht="14.25" customHeight="1">
      <c r="B53" s="89" t="s">
        <v>244</v>
      </c>
      <c r="C53" s="89"/>
      <c r="D53" s="89"/>
      <c r="E53" s="65"/>
    </row>
    <row r="54" spans="2:5" ht="14.25" customHeight="1">
      <c r="B54" s="89" t="s">
        <v>252</v>
      </c>
      <c r="C54" s="89"/>
      <c r="D54" s="174"/>
      <c r="E54" s="65"/>
    </row>
    <row r="55" spans="2:5" ht="14.25" customHeight="1">
      <c r="B55" s="89" t="s">
        <v>253</v>
      </c>
      <c r="C55" s="89"/>
      <c r="D55" s="89"/>
      <c r="E55" s="221"/>
    </row>
    <row r="56" spans="2:5" ht="12.75">
      <c r="B56" s="89"/>
      <c r="C56" s="89"/>
      <c r="D56" s="89"/>
      <c r="E56" s="221"/>
    </row>
    <row r="57" spans="4:6" ht="15">
      <c r="D57" s="429"/>
      <c r="F57" s="224"/>
    </row>
    <row r="58" spans="2:5" ht="12.75">
      <c r="B58" s="89"/>
      <c r="D58" s="256"/>
      <c r="E58" s="256"/>
    </row>
    <row r="59" spans="2:5" ht="12.75">
      <c r="B59" s="89"/>
      <c r="D59" s="256"/>
      <c r="E59" s="256"/>
    </row>
    <row r="60" ht="12.75">
      <c r="D60" s="101"/>
    </row>
    <row r="61" spans="2:5" s="141" customFormat="1" ht="18">
      <c r="B61" s="98" t="s">
        <v>123</v>
      </c>
      <c r="C61" s="98"/>
      <c r="D61" s="98"/>
      <c r="E61" s="98"/>
    </row>
    <row r="62" spans="2:6" s="141" customFormat="1" ht="18">
      <c r="B62" s="594" t="s">
        <v>138</v>
      </c>
      <c r="C62" s="594"/>
      <c r="D62" s="594"/>
      <c r="E62" s="594"/>
      <c r="F62" s="140"/>
    </row>
    <row r="63" spans="2:6" s="141" customFormat="1" ht="18">
      <c r="B63" s="594" t="s">
        <v>139</v>
      </c>
      <c r="C63" s="594"/>
      <c r="D63" s="594"/>
      <c r="E63" s="594"/>
      <c r="F63" s="140"/>
    </row>
    <row r="64" spans="2:5" ht="16.5">
      <c r="B64" s="599" t="s">
        <v>107</v>
      </c>
      <c r="C64" s="599"/>
      <c r="D64" s="599"/>
      <c r="E64" s="599"/>
    </row>
    <row r="65" spans="2:5" ht="15.75">
      <c r="B65" s="573" t="str">
        <f>+B9</f>
        <v>Al 30 de setiembre de 2017</v>
      </c>
      <c r="C65" s="573"/>
      <c r="D65" s="573"/>
      <c r="E65" s="264"/>
    </row>
    <row r="66" spans="2:5" ht="9.75" customHeight="1">
      <c r="B66" s="193"/>
      <c r="C66" s="193"/>
      <c r="D66" s="193"/>
      <c r="E66" s="193"/>
    </row>
    <row r="67" spans="2:5" ht="16.5" customHeight="1">
      <c r="B67" s="434" t="s">
        <v>230</v>
      </c>
      <c r="C67" s="590" t="s">
        <v>103</v>
      </c>
      <c r="D67" s="592" t="s">
        <v>89</v>
      </c>
      <c r="E67" s="561" t="s">
        <v>168</v>
      </c>
    </row>
    <row r="68" spans="2:5" s="84" customFormat="1" ht="16.5" customHeight="1">
      <c r="B68" s="433" t="s">
        <v>231</v>
      </c>
      <c r="C68" s="591"/>
      <c r="D68" s="593"/>
      <c r="E68" s="562"/>
    </row>
    <row r="69" spans="2:5" s="84" customFormat="1" ht="9.75" customHeight="1">
      <c r="B69" s="200"/>
      <c r="C69" s="147"/>
      <c r="D69" s="99"/>
      <c r="E69" s="99"/>
    </row>
    <row r="70" spans="2:5" s="65" customFormat="1" ht="16.5" customHeight="1">
      <c r="B70" s="390" t="s">
        <v>91</v>
      </c>
      <c r="C70" s="390"/>
      <c r="D70" s="435">
        <f>+D71+D77+D79</f>
        <v>742202.47967</v>
      </c>
      <c r="E70" s="435">
        <f>+E71+E77+E79</f>
        <v>2424775.5010800003</v>
      </c>
    </row>
    <row r="71" spans="2:5" s="65" customFormat="1" ht="16.5" customHeight="1">
      <c r="B71" s="73" t="s">
        <v>35</v>
      </c>
      <c r="C71" s="73"/>
      <c r="D71" s="436">
        <f>SUM(D72:D76)</f>
        <v>740131.09329</v>
      </c>
      <c r="E71" s="436">
        <f>SUM(E72:E76)</f>
        <v>2418008.2817800003</v>
      </c>
    </row>
    <row r="72" spans="2:6" s="65" customFormat="1" ht="16.5" customHeight="1">
      <c r="B72" s="421" t="s">
        <v>198</v>
      </c>
      <c r="C72" s="74" t="s">
        <v>104</v>
      </c>
      <c r="D72" s="475">
        <v>337518.13457</v>
      </c>
      <c r="E72" s="430">
        <f>ROUND(+D72*$F$9,5)</f>
        <v>1102671.74564</v>
      </c>
      <c r="F72" s="421"/>
    </row>
    <row r="73" spans="2:6" s="65" customFormat="1" ht="16.5" customHeight="1">
      <c r="B73" s="421" t="s">
        <v>160</v>
      </c>
      <c r="C73" s="74" t="s">
        <v>104</v>
      </c>
      <c r="D73" s="475">
        <v>124473.02397000001</v>
      </c>
      <c r="E73" s="430">
        <f>ROUND(+D73*$F$9,5)</f>
        <v>406653.36931</v>
      </c>
      <c r="F73" s="421"/>
    </row>
    <row r="74" spans="2:6" s="65" customFormat="1" ht="16.5" customHeight="1">
      <c r="B74" s="421" t="s">
        <v>193</v>
      </c>
      <c r="C74" s="74" t="s">
        <v>104</v>
      </c>
      <c r="D74" s="475">
        <v>12414.689440000002</v>
      </c>
      <c r="E74" s="430">
        <f>ROUND(+D74*$F$9,5)</f>
        <v>40558.7904</v>
      </c>
      <c r="F74" s="421"/>
    </row>
    <row r="75" spans="2:6" s="65" customFormat="1" ht="16.5" customHeight="1">
      <c r="B75" s="421" t="s">
        <v>197</v>
      </c>
      <c r="C75" s="74" t="s">
        <v>104</v>
      </c>
      <c r="D75" s="475">
        <v>264462.80992</v>
      </c>
      <c r="E75" s="430">
        <f>ROUND(+D75*$F$9,5)</f>
        <v>864000.00001</v>
      </c>
      <c r="F75" s="421"/>
    </row>
    <row r="76" spans="2:6" s="65" customFormat="1" ht="16.5" customHeight="1">
      <c r="B76" s="421" t="s">
        <v>174</v>
      </c>
      <c r="C76" s="74" t="s">
        <v>104</v>
      </c>
      <c r="D76" s="475">
        <v>1262.4353899999999</v>
      </c>
      <c r="E76" s="430">
        <f>ROUND(+D76*$F$9,5)</f>
        <v>4124.37642</v>
      </c>
      <c r="F76" s="421"/>
    </row>
    <row r="77" spans="2:6" s="65" customFormat="1" ht="16.5" customHeight="1" hidden="1">
      <c r="B77" s="73" t="s">
        <v>127</v>
      </c>
      <c r="C77" s="75"/>
      <c r="D77" s="436">
        <f>+D78</f>
        <v>0</v>
      </c>
      <c r="E77" s="436">
        <f>+E78</f>
        <v>0</v>
      </c>
      <c r="F77" s="421" t="s">
        <v>249</v>
      </c>
    </row>
    <row r="78" spans="2:5" s="65" customFormat="1" ht="16.5" customHeight="1" hidden="1">
      <c r="B78" s="421" t="s">
        <v>194</v>
      </c>
      <c r="C78" s="74" t="s">
        <v>104</v>
      </c>
      <c r="D78" s="475">
        <v>0</v>
      </c>
      <c r="E78" s="430">
        <f>ROUND(+D78*$F$9,5)</f>
        <v>0</v>
      </c>
    </row>
    <row r="79" spans="2:5" s="65" customFormat="1" ht="16.5" customHeight="1">
      <c r="B79" s="73" t="s">
        <v>36</v>
      </c>
      <c r="C79" s="74"/>
      <c r="D79" s="378">
        <f>SUM(D80:D80)</f>
        <v>2071.38638</v>
      </c>
      <c r="E79" s="378">
        <f>SUM(E80:E80)</f>
        <v>6767.2193</v>
      </c>
    </row>
    <row r="80" spans="2:8" s="65" customFormat="1" ht="16.5" customHeight="1">
      <c r="B80" s="421" t="s">
        <v>0</v>
      </c>
      <c r="C80" s="74" t="s">
        <v>104</v>
      </c>
      <c r="D80" s="430">
        <v>2071.38638</v>
      </c>
      <c r="E80" s="430">
        <f>ROUND(+D80*$F$9,5)</f>
        <v>6767.2193</v>
      </c>
      <c r="H80" s="380"/>
    </row>
    <row r="81" spans="2:5" s="65" customFormat="1" ht="9.75" customHeight="1">
      <c r="B81" s="148"/>
      <c r="C81" s="148"/>
      <c r="D81" s="437"/>
      <c r="E81" s="437"/>
    </row>
    <row r="82" spans="2:7" s="84" customFormat="1" ht="15" customHeight="1">
      <c r="B82" s="595" t="s">
        <v>102</v>
      </c>
      <c r="C82" s="150"/>
      <c r="D82" s="597">
        <f>+D70</f>
        <v>742202.47967</v>
      </c>
      <c r="E82" s="597">
        <f>+E70</f>
        <v>2424775.5010800003</v>
      </c>
      <c r="G82" s="65"/>
    </row>
    <row r="83" spans="2:7" s="84" customFormat="1" ht="15" customHeight="1">
      <c r="B83" s="575"/>
      <c r="C83" s="151"/>
      <c r="D83" s="598"/>
      <c r="E83" s="598"/>
      <c r="G83" s="65"/>
    </row>
    <row r="84" spans="2:7" ht="7.5" customHeight="1">
      <c r="B84" s="152"/>
      <c r="C84" s="152"/>
      <c r="D84" s="100"/>
      <c r="E84" s="100"/>
      <c r="G84" s="65"/>
    </row>
    <row r="85" spans="4:7" ht="14.25">
      <c r="D85" s="486"/>
      <c r="E85" s="257"/>
      <c r="G85" s="65"/>
    </row>
    <row r="86" spans="4:7" ht="14.25">
      <c r="D86" s="258"/>
      <c r="G86" s="65"/>
    </row>
    <row r="87" spans="4:7" ht="14.25">
      <c r="D87" s="101"/>
      <c r="E87" s="101"/>
      <c r="G87" s="65"/>
    </row>
    <row r="88" ht="14.25">
      <c r="G88" s="65"/>
    </row>
    <row r="89" ht="14.25">
      <c r="G89" s="65"/>
    </row>
    <row r="90" ht="14.25">
      <c r="G90" s="65"/>
    </row>
    <row r="91" ht="14.25">
      <c r="G91" s="65"/>
    </row>
    <row r="92" ht="14.25">
      <c r="G92" s="65"/>
    </row>
    <row r="93" ht="14.25">
      <c r="G93" s="65"/>
    </row>
  </sheetData>
  <sheetProtection/>
  <mergeCells count="20">
    <mergeCell ref="B1:E1"/>
    <mergeCell ref="B2:E2"/>
    <mergeCell ref="B3:E3"/>
    <mergeCell ref="B4:E4"/>
    <mergeCell ref="E11:E12"/>
    <mergeCell ref="B82:B83"/>
    <mergeCell ref="D82:D83"/>
    <mergeCell ref="E82:E83"/>
    <mergeCell ref="B64:E64"/>
    <mergeCell ref="D49:D50"/>
    <mergeCell ref="C67:C68"/>
    <mergeCell ref="C11:C12"/>
    <mergeCell ref="D11:D12"/>
    <mergeCell ref="B65:D65"/>
    <mergeCell ref="E49:E50"/>
    <mergeCell ref="B62:E62"/>
    <mergeCell ref="B49:B50"/>
    <mergeCell ref="D67:D68"/>
    <mergeCell ref="B63:E63"/>
    <mergeCell ref="E67:E68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3" r:id="rId2"/>
  <ignoredErrors>
    <ignoredError sqref="E27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P137"/>
  <sheetViews>
    <sheetView showGridLines="0" zoomScale="80" zoomScaleNormal="80" zoomScalePageLayoutView="0" workbookViewId="0" topLeftCell="A22">
      <selection activeCell="B5" sqref="B5"/>
    </sheetView>
  </sheetViews>
  <sheetFormatPr defaultColWidth="11.421875" defaultRowHeight="12.75"/>
  <cols>
    <col min="1" max="1" width="4.28125" style="102" customWidth="1"/>
    <col min="2" max="2" width="98.8515625" style="102" customWidth="1"/>
    <col min="3" max="4" width="19.7109375" style="102" customWidth="1"/>
    <col min="5" max="5" width="15.140625" style="172" customWidth="1"/>
    <col min="6" max="6" width="13.57421875" style="102" bestFit="1" customWidth="1"/>
    <col min="7" max="7" width="21.421875" style="102" bestFit="1" customWidth="1"/>
    <col min="8" max="8" width="16.57421875" style="102" bestFit="1" customWidth="1"/>
    <col min="9" max="9" width="18.57421875" style="102" bestFit="1" customWidth="1"/>
    <col min="10" max="16384" width="11.421875" style="102" customWidth="1"/>
  </cols>
  <sheetData>
    <row r="1" ht="12.75">
      <c r="B1" s="153"/>
    </row>
    <row r="2" ht="12.75">
      <c r="B2" s="153"/>
    </row>
    <row r="3" ht="12.75">
      <c r="B3" s="153"/>
    </row>
    <row r="4" spans="2:16" ht="12.75">
      <c r="B4" s="153"/>
      <c r="P4" s="206"/>
    </row>
    <row r="5" spans="2:16" ht="18">
      <c r="B5" s="406" t="s">
        <v>16</v>
      </c>
      <c r="C5" s="406"/>
      <c r="D5" s="406"/>
      <c r="P5" s="206"/>
    </row>
    <row r="6" spans="2:16" ht="18">
      <c r="B6" s="407" t="s">
        <v>138</v>
      </c>
      <c r="C6" s="407"/>
      <c r="D6" s="407"/>
      <c r="P6" s="206"/>
    </row>
    <row r="7" spans="2:16" ht="18">
      <c r="B7" s="407" t="s">
        <v>137</v>
      </c>
      <c r="C7" s="407"/>
      <c r="D7" s="407"/>
      <c r="E7" s="307"/>
      <c r="P7" s="206"/>
    </row>
    <row r="8" spans="2:16" ht="16.5">
      <c r="B8" s="411" t="s">
        <v>59</v>
      </c>
      <c r="C8" s="408"/>
      <c r="D8" s="408"/>
      <c r="P8" s="206"/>
    </row>
    <row r="9" spans="2:16" ht="15.75">
      <c r="B9" s="409" t="str">
        <f>+'DEP-C2'!B9</f>
        <v>Al 30 de setiembre de 2017</v>
      </c>
      <c r="C9" s="409"/>
      <c r="D9" s="308"/>
      <c r="E9" s="410">
        <f>+Portada!H39</f>
        <v>3.267</v>
      </c>
      <c r="P9" s="206"/>
    </row>
    <row r="10" spans="2:16" s="78" customFormat="1" ht="9.75" customHeight="1">
      <c r="B10" s="523"/>
      <c r="C10" s="523"/>
      <c r="D10" s="523"/>
      <c r="E10" s="222"/>
      <c r="P10" s="207"/>
    </row>
    <row r="11" spans="2:16" ht="16.5" customHeight="1">
      <c r="B11" s="535" t="s">
        <v>99</v>
      </c>
      <c r="C11" s="601" t="s">
        <v>89</v>
      </c>
      <c r="D11" s="603" t="s">
        <v>168</v>
      </c>
      <c r="P11" s="206"/>
    </row>
    <row r="12" spans="2:16" s="114" customFormat="1" ht="16.5" customHeight="1">
      <c r="B12" s="536"/>
      <c r="C12" s="602"/>
      <c r="D12" s="604"/>
      <c r="E12" s="223"/>
      <c r="P12" s="208"/>
    </row>
    <row r="13" spans="2:16" s="114" customFormat="1" ht="9.75" customHeight="1">
      <c r="B13" s="154"/>
      <c r="C13" s="103"/>
      <c r="D13" s="115"/>
      <c r="E13" s="223"/>
      <c r="P13" s="208"/>
    </row>
    <row r="14" spans="2:16" s="78" customFormat="1" ht="19.5" customHeight="1">
      <c r="B14" s="81" t="s">
        <v>216</v>
      </c>
      <c r="C14" s="416">
        <f>+C16+C35</f>
        <v>6957755.30859</v>
      </c>
      <c r="D14" s="416">
        <f>+D16+D35</f>
        <v>22730986.593159996</v>
      </c>
      <c r="E14" s="259"/>
      <c r="F14" s="418"/>
      <c r="G14" s="309"/>
      <c r="H14" s="309"/>
      <c r="P14" s="207"/>
    </row>
    <row r="15" spans="2:16" s="78" customFormat="1" ht="9.75" customHeight="1">
      <c r="B15" s="81"/>
      <c r="C15" s="414"/>
      <c r="D15" s="416"/>
      <c r="E15" s="259"/>
      <c r="F15" s="419"/>
      <c r="G15" s="309"/>
      <c r="H15" s="309"/>
      <c r="P15" s="207"/>
    </row>
    <row r="16" spans="2:16" s="78" customFormat="1" ht="16.5" customHeight="1">
      <c r="B16" s="80" t="s">
        <v>66</v>
      </c>
      <c r="C16" s="414">
        <f>SUM(C17:C33)</f>
        <v>2411175.3157599997</v>
      </c>
      <c r="D16" s="414">
        <f>SUM(D17:D33)</f>
        <v>7877309.756579999</v>
      </c>
      <c r="E16" s="259"/>
      <c r="F16" s="420"/>
      <c r="P16" s="207"/>
    </row>
    <row r="17" spans="2:16" s="78" customFormat="1" ht="16.5" customHeight="1">
      <c r="B17" s="412" t="s">
        <v>215</v>
      </c>
      <c r="C17" s="415">
        <v>2000000</v>
      </c>
      <c r="D17" s="415">
        <f aca="true" t="shared" si="0" ref="D17:D24">ROUND(+C17*$E$9,5)</f>
        <v>6534000</v>
      </c>
      <c r="E17" s="259"/>
      <c r="F17" s="420"/>
      <c r="P17" s="207"/>
    </row>
    <row r="18" spans="2:16" s="78" customFormat="1" ht="16.5" customHeight="1">
      <c r="B18" s="412" t="s">
        <v>226</v>
      </c>
      <c r="C18" s="415">
        <v>195874.48431</v>
      </c>
      <c r="D18" s="415">
        <f t="shared" si="0"/>
        <v>639921.94024</v>
      </c>
      <c r="E18" s="259"/>
      <c r="F18" s="420"/>
      <c r="P18" s="207"/>
    </row>
    <row r="19" spans="2:16" s="78" customFormat="1" ht="16.5" customHeight="1">
      <c r="B19" s="412" t="s">
        <v>212</v>
      </c>
      <c r="C19" s="415">
        <v>47280.40752</v>
      </c>
      <c r="D19" s="415">
        <f t="shared" si="0"/>
        <v>154465.09137</v>
      </c>
      <c r="E19" s="259"/>
      <c r="F19" s="420"/>
      <c r="P19" s="207"/>
    </row>
    <row r="20" spans="2:16" s="78" customFormat="1" ht="16.5" customHeight="1">
      <c r="B20" s="412" t="s">
        <v>205</v>
      </c>
      <c r="C20" s="415">
        <v>36994.27212</v>
      </c>
      <c r="D20" s="415">
        <f t="shared" si="0"/>
        <v>120860.28702</v>
      </c>
      <c r="E20" s="259"/>
      <c r="F20" s="420"/>
      <c r="P20" s="207"/>
    </row>
    <row r="21" spans="2:16" s="78" customFormat="1" ht="16.5" customHeight="1">
      <c r="B21" s="412" t="s">
        <v>176</v>
      </c>
      <c r="C21" s="415">
        <v>35741.22827</v>
      </c>
      <c r="D21" s="415">
        <f t="shared" si="0"/>
        <v>116766.59276</v>
      </c>
      <c r="E21" s="259"/>
      <c r="F21" s="420"/>
      <c r="P21" s="207"/>
    </row>
    <row r="22" spans="2:16" s="78" customFormat="1" ht="16.5" customHeight="1">
      <c r="B22" s="412" t="s">
        <v>70</v>
      </c>
      <c r="C22" s="415">
        <v>22216.12496</v>
      </c>
      <c r="D22" s="415">
        <f>ROUND(+C22*$E$9,5)</f>
        <v>72580.08024</v>
      </c>
      <c r="E22" s="259"/>
      <c r="F22" s="420"/>
      <c r="P22" s="207"/>
    </row>
    <row r="23" spans="2:16" s="78" customFormat="1" ht="16.5" customHeight="1">
      <c r="B23" s="412" t="s">
        <v>214</v>
      </c>
      <c r="C23" s="415">
        <v>19671.623489999998</v>
      </c>
      <c r="D23" s="415">
        <f t="shared" si="0"/>
        <v>64267.19394</v>
      </c>
      <c r="E23" s="259"/>
      <c r="F23" s="420"/>
      <c r="P23" s="207"/>
    </row>
    <row r="24" spans="2:16" s="78" customFormat="1" ht="16.5" customHeight="1">
      <c r="B24" s="412" t="s">
        <v>175</v>
      </c>
      <c r="C24" s="415">
        <v>17406.65688</v>
      </c>
      <c r="D24" s="415">
        <f t="shared" si="0"/>
        <v>56867.54803</v>
      </c>
      <c r="E24" s="259"/>
      <c r="F24" s="420"/>
      <c r="P24" s="207"/>
    </row>
    <row r="25" spans="2:16" s="78" customFormat="1" ht="16.5" customHeight="1">
      <c r="B25" s="412" t="s">
        <v>178</v>
      </c>
      <c r="C25" s="415">
        <v>9397.595210000001</v>
      </c>
      <c r="D25" s="415">
        <f aca="true" t="shared" si="1" ref="D25:D32">ROUND(+C25*$E$9,5)</f>
        <v>30701.94355</v>
      </c>
      <c r="E25" s="259"/>
      <c r="F25" s="420"/>
      <c r="P25" s="207"/>
    </row>
    <row r="26" spans="2:16" s="78" customFormat="1" ht="16.5" customHeight="1">
      <c r="B26" s="412" t="s">
        <v>210</v>
      </c>
      <c r="C26" s="415">
        <v>5817.942129999999</v>
      </c>
      <c r="D26" s="415">
        <f>ROUND(+C26*$E$9,5)</f>
        <v>19007.21694</v>
      </c>
      <c r="E26" s="259"/>
      <c r="F26" s="420"/>
      <c r="P26" s="207"/>
    </row>
    <row r="27" spans="2:16" s="78" customFormat="1" ht="16.5" customHeight="1">
      <c r="B27" s="412" t="s">
        <v>206</v>
      </c>
      <c r="C27" s="415">
        <v>5808.27009</v>
      </c>
      <c r="D27" s="415">
        <f t="shared" si="1"/>
        <v>18975.61838</v>
      </c>
      <c r="E27" s="259"/>
      <c r="F27" s="420"/>
      <c r="P27" s="207"/>
    </row>
    <row r="28" spans="2:16" s="78" customFormat="1" ht="16.5" customHeight="1">
      <c r="B28" s="412" t="s">
        <v>225</v>
      </c>
      <c r="C28" s="415">
        <v>5651.2293</v>
      </c>
      <c r="D28" s="415">
        <f>ROUND(+C28*$E$9,5)</f>
        <v>18462.56612</v>
      </c>
      <c r="E28" s="259"/>
      <c r="F28" s="420"/>
      <c r="P28" s="207"/>
    </row>
    <row r="29" spans="2:16" s="78" customFormat="1" ht="16.5" customHeight="1">
      <c r="B29" s="412" t="s">
        <v>211</v>
      </c>
      <c r="C29" s="415">
        <v>3237.0746</v>
      </c>
      <c r="D29" s="415">
        <f t="shared" si="1"/>
        <v>10575.52272</v>
      </c>
      <c r="E29" s="259"/>
      <c r="F29" s="420"/>
      <c r="P29" s="207"/>
    </row>
    <row r="30" spans="2:16" s="78" customFormat="1" ht="16.5" customHeight="1">
      <c r="B30" s="412" t="s">
        <v>204</v>
      </c>
      <c r="C30" s="415">
        <v>3124.2434700000003</v>
      </c>
      <c r="D30" s="415">
        <f t="shared" si="1"/>
        <v>10206.90342</v>
      </c>
      <c r="E30" s="259"/>
      <c r="F30" s="420"/>
      <c r="P30" s="207"/>
    </row>
    <row r="31" spans="2:16" s="78" customFormat="1" ht="16.5" customHeight="1">
      <c r="B31" s="412" t="s">
        <v>49</v>
      </c>
      <c r="C31" s="415">
        <v>2299.3929399999997</v>
      </c>
      <c r="D31" s="415">
        <f t="shared" si="1"/>
        <v>7512.11673</v>
      </c>
      <c r="E31" s="259"/>
      <c r="F31" s="420"/>
      <c r="P31" s="207"/>
    </row>
    <row r="32" spans="2:16" s="78" customFormat="1" ht="16.5" customHeight="1">
      <c r="B32" s="412" t="s">
        <v>209</v>
      </c>
      <c r="C32" s="415">
        <v>523.11207</v>
      </c>
      <c r="D32" s="415">
        <f t="shared" si="1"/>
        <v>1709.00713</v>
      </c>
      <c r="E32" s="259"/>
      <c r="F32" s="420"/>
      <c r="P32" s="207"/>
    </row>
    <row r="33" spans="2:16" s="78" customFormat="1" ht="16.5" customHeight="1">
      <c r="B33" s="412" t="s">
        <v>43</v>
      </c>
      <c r="C33" s="415">
        <v>131.6584</v>
      </c>
      <c r="D33" s="415">
        <f>ROUND(+C33*$E$9,5)</f>
        <v>430.12799</v>
      </c>
      <c r="E33" s="259"/>
      <c r="F33" s="420"/>
      <c r="P33" s="207"/>
    </row>
    <row r="34" spans="2:16" s="78" customFormat="1" ht="12" customHeight="1">
      <c r="B34" s="311"/>
      <c r="C34" s="417"/>
      <c r="D34" s="417"/>
      <c r="E34" s="259"/>
      <c r="F34" s="420"/>
      <c r="P34" s="207"/>
    </row>
    <row r="35" spans="2:16" s="78" customFormat="1" ht="16.5" customHeight="1">
      <c r="B35" s="80" t="s">
        <v>25</v>
      </c>
      <c r="C35" s="414">
        <f>SUM(C36:C38)</f>
        <v>4546579.99283</v>
      </c>
      <c r="D35" s="414">
        <f>+SUM(D36:D38)</f>
        <v>14853676.836579999</v>
      </c>
      <c r="E35" s="259"/>
      <c r="F35" s="420"/>
      <c r="P35" s="207"/>
    </row>
    <row r="36" spans="2:16" s="78" customFormat="1" ht="16.5" customHeight="1">
      <c r="B36" s="412" t="s">
        <v>229</v>
      </c>
      <c r="C36" s="415">
        <v>2410779.09292</v>
      </c>
      <c r="D36" s="415">
        <f>ROUND(+C36*$E$9,5)</f>
        <v>7876015.29657</v>
      </c>
      <c r="E36" s="259"/>
      <c r="F36" s="420"/>
      <c r="P36" s="207"/>
    </row>
    <row r="37" spans="2:16" s="78" customFormat="1" ht="16.5" customHeight="1">
      <c r="B37" s="413" t="s">
        <v>177</v>
      </c>
      <c r="C37" s="415">
        <v>1876965.1056</v>
      </c>
      <c r="D37" s="415">
        <f>ROUND(+C37*$E$9,5)</f>
        <v>6132045</v>
      </c>
      <c r="E37" s="259"/>
      <c r="F37" s="420"/>
      <c r="P37" s="207"/>
    </row>
    <row r="38" spans="2:16" s="78" customFormat="1" ht="16.5" customHeight="1">
      <c r="B38" s="412" t="s">
        <v>126</v>
      </c>
      <c r="C38" s="415">
        <v>258835.79431000003</v>
      </c>
      <c r="D38" s="415">
        <f>ROUND(+C38*$E$9,5)</f>
        <v>845616.54001</v>
      </c>
      <c r="E38" s="259"/>
      <c r="F38" s="420"/>
      <c r="P38" s="207"/>
    </row>
    <row r="39" spans="2:16" s="78" customFormat="1" ht="15" customHeight="1">
      <c r="B39" s="311"/>
      <c r="C39" s="79"/>
      <c r="D39" s="79"/>
      <c r="E39" s="259"/>
      <c r="F39" s="420"/>
      <c r="P39" s="207"/>
    </row>
    <row r="40" spans="2:16" s="78" customFormat="1" ht="19.5" customHeight="1">
      <c r="B40" s="81" t="s">
        <v>217</v>
      </c>
      <c r="C40" s="422">
        <f>+C42+C67</f>
        <v>472716.25993</v>
      </c>
      <c r="D40" s="416">
        <f>+D42+D67</f>
        <v>1544364.0212000008</v>
      </c>
      <c r="E40" s="259"/>
      <c r="F40" s="420"/>
      <c r="P40" s="207"/>
    </row>
    <row r="41" spans="2:16" s="78" customFormat="1" ht="9.75" customHeight="1">
      <c r="B41" s="81"/>
      <c r="C41" s="422"/>
      <c r="D41" s="416"/>
      <c r="E41" s="259"/>
      <c r="F41" s="420"/>
      <c r="P41" s="207"/>
    </row>
    <row r="42" spans="2:16" s="78" customFormat="1" ht="16.5" customHeight="1">
      <c r="B42" s="80" t="s">
        <v>24</v>
      </c>
      <c r="C42" s="423">
        <f>SUM(C43:C65)</f>
        <v>364983.71586</v>
      </c>
      <c r="D42" s="414">
        <f>SUM(D43:D65)</f>
        <v>1192401.7997200007</v>
      </c>
      <c r="E42" s="259"/>
      <c r="F42" s="499"/>
      <c r="P42" s="207"/>
    </row>
    <row r="43" spans="2:16" s="78" customFormat="1" ht="16.5" customHeight="1">
      <c r="B43" s="412" t="s">
        <v>226</v>
      </c>
      <c r="C43" s="424">
        <v>304905.688</v>
      </c>
      <c r="D43" s="415">
        <f aca="true" t="shared" si="2" ref="D43:D65">ROUND(+C43*$E$9,5)</f>
        <v>996126.8827</v>
      </c>
      <c r="E43" s="259"/>
      <c r="F43" s="499"/>
      <c r="P43" s="207"/>
    </row>
    <row r="44" spans="2:16" s="78" customFormat="1" ht="16.5" customHeight="1">
      <c r="B44" s="370" t="s">
        <v>211</v>
      </c>
      <c r="C44" s="424">
        <v>9945.448489999999</v>
      </c>
      <c r="D44" s="415">
        <f t="shared" si="2"/>
        <v>32491.78022</v>
      </c>
      <c r="E44" s="259"/>
      <c r="F44" s="499"/>
      <c r="P44" s="207"/>
    </row>
    <row r="45" spans="2:16" s="78" customFormat="1" ht="16.5" customHeight="1">
      <c r="B45" s="370" t="s">
        <v>147</v>
      </c>
      <c r="C45" s="424">
        <v>8144.00063</v>
      </c>
      <c r="D45" s="415">
        <f t="shared" si="2"/>
        <v>26606.45006</v>
      </c>
      <c r="E45" s="259"/>
      <c r="F45" s="499"/>
      <c r="P45" s="207"/>
    </row>
    <row r="46" spans="2:16" s="78" customFormat="1" ht="16.5" customHeight="1">
      <c r="B46" s="370" t="s">
        <v>40</v>
      </c>
      <c r="C46" s="424">
        <v>6854.50223</v>
      </c>
      <c r="D46" s="415">
        <f t="shared" si="2"/>
        <v>22393.65879</v>
      </c>
      <c r="E46" s="259"/>
      <c r="F46" s="499"/>
      <c r="P46" s="207"/>
    </row>
    <row r="47" spans="2:16" s="78" customFormat="1" ht="16.5" customHeight="1">
      <c r="B47" s="370" t="s">
        <v>221</v>
      </c>
      <c r="C47" s="424">
        <v>5781.3589</v>
      </c>
      <c r="D47" s="415">
        <f t="shared" si="2"/>
        <v>18887.69953</v>
      </c>
      <c r="E47" s="259"/>
      <c r="F47" s="499"/>
      <c r="P47" s="207"/>
    </row>
    <row r="48" spans="2:16" s="78" customFormat="1" ht="16.5" customHeight="1">
      <c r="B48" s="370" t="s">
        <v>71</v>
      </c>
      <c r="C48" s="424">
        <v>4684.94485</v>
      </c>
      <c r="D48" s="415">
        <f t="shared" si="2"/>
        <v>15305.71482</v>
      </c>
      <c r="E48" s="259"/>
      <c r="F48" s="499"/>
      <c r="P48" s="207"/>
    </row>
    <row r="49" spans="2:16" s="78" customFormat="1" ht="16.5" customHeight="1">
      <c r="B49" s="370" t="s">
        <v>220</v>
      </c>
      <c r="C49" s="424">
        <v>4596.492200000001</v>
      </c>
      <c r="D49" s="415">
        <f t="shared" si="2"/>
        <v>15016.74002</v>
      </c>
      <c r="E49" s="259"/>
      <c r="F49" s="499"/>
      <c r="P49" s="207"/>
    </row>
    <row r="50" spans="2:16" s="78" customFormat="1" ht="16.5" customHeight="1">
      <c r="B50" s="370" t="s">
        <v>47</v>
      </c>
      <c r="C50" s="424">
        <v>4233.0102400000005</v>
      </c>
      <c r="D50" s="415">
        <f t="shared" si="2"/>
        <v>13829.24445</v>
      </c>
      <c r="E50" s="259"/>
      <c r="F50" s="499"/>
      <c r="P50" s="207"/>
    </row>
    <row r="51" spans="2:16" s="78" customFormat="1" ht="16.5" customHeight="1">
      <c r="B51" s="370" t="s">
        <v>42</v>
      </c>
      <c r="C51" s="424">
        <v>3372.8296100000002</v>
      </c>
      <c r="D51" s="415">
        <f t="shared" si="2"/>
        <v>11019.03434</v>
      </c>
      <c r="E51" s="259"/>
      <c r="F51" s="499"/>
      <c r="P51" s="207"/>
    </row>
    <row r="52" spans="2:16" s="78" customFormat="1" ht="16.5" customHeight="1">
      <c r="B52" s="370" t="s">
        <v>44</v>
      </c>
      <c r="C52" s="424">
        <v>3368.65978</v>
      </c>
      <c r="D52" s="415">
        <f t="shared" si="2"/>
        <v>11005.4115</v>
      </c>
      <c r="E52" s="259"/>
      <c r="F52" s="499"/>
      <c r="P52" s="207"/>
    </row>
    <row r="53" spans="2:16" s="78" customFormat="1" ht="16.5" customHeight="1">
      <c r="B53" s="370" t="s">
        <v>222</v>
      </c>
      <c r="C53" s="424">
        <v>2492.5132000000003</v>
      </c>
      <c r="D53" s="415">
        <f t="shared" si="2"/>
        <v>8143.04062</v>
      </c>
      <c r="E53" s="259"/>
      <c r="F53" s="499"/>
      <c r="P53" s="207"/>
    </row>
    <row r="54" spans="2:16" s="78" customFormat="1" ht="16.5" customHeight="1">
      <c r="B54" s="370" t="s">
        <v>51</v>
      </c>
      <c r="C54" s="424">
        <v>1815.14587</v>
      </c>
      <c r="D54" s="415">
        <f t="shared" si="2"/>
        <v>5930.08156</v>
      </c>
      <c r="E54" s="259"/>
      <c r="F54" s="499"/>
      <c r="P54" s="207"/>
    </row>
    <row r="55" spans="2:16" s="78" customFormat="1" ht="16.5" customHeight="1">
      <c r="B55" s="370" t="s">
        <v>161</v>
      </c>
      <c r="C55" s="424">
        <v>1625.8532</v>
      </c>
      <c r="D55" s="415">
        <f t="shared" si="2"/>
        <v>5311.6624</v>
      </c>
      <c r="E55" s="259"/>
      <c r="F55" s="499"/>
      <c r="P55" s="207"/>
    </row>
    <row r="56" spans="2:16" s="78" customFormat="1" ht="16.5" customHeight="1">
      <c r="B56" s="370" t="s">
        <v>223</v>
      </c>
      <c r="C56" s="424">
        <v>783.2690600000001</v>
      </c>
      <c r="D56" s="415">
        <f t="shared" si="2"/>
        <v>2558.94002</v>
      </c>
      <c r="E56" s="259"/>
      <c r="F56" s="499"/>
      <c r="P56" s="207"/>
    </row>
    <row r="57" spans="2:16" s="78" customFormat="1" ht="16.5" customHeight="1">
      <c r="B57" s="370" t="s">
        <v>224</v>
      </c>
      <c r="C57" s="424">
        <v>682.3748499999999</v>
      </c>
      <c r="D57" s="415">
        <f t="shared" si="2"/>
        <v>2229.31863</v>
      </c>
      <c r="E57" s="259"/>
      <c r="F57" s="499"/>
      <c r="P57" s="207"/>
    </row>
    <row r="58" spans="2:16" s="78" customFormat="1" ht="16.5" customHeight="1">
      <c r="B58" s="370" t="s">
        <v>46</v>
      </c>
      <c r="C58" s="424">
        <v>447.74571000000003</v>
      </c>
      <c r="D58" s="415">
        <f t="shared" si="2"/>
        <v>1462.78523</v>
      </c>
      <c r="E58" s="259"/>
      <c r="F58" s="499"/>
      <c r="P58" s="207"/>
    </row>
    <row r="59" spans="2:16" s="78" customFormat="1" ht="16.5" customHeight="1">
      <c r="B59" s="370" t="s">
        <v>50</v>
      </c>
      <c r="C59" s="424">
        <v>403.13642</v>
      </c>
      <c r="D59" s="415">
        <f t="shared" si="2"/>
        <v>1317.04668</v>
      </c>
      <c r="E59" s="259"/>
      <c r="F59" s="499"/>
      <c r="P59" s="207"/>
    </row>
    <row r="60" spans="2:16" s="78" customFormat="1" ht="16.5" customHeight="1">
      <c r="B60" s="370" t="s">
        <v>207</v>
      </c>
      <c r="C60" s="424">
        <v>368.89161</v>
      </c>
      <c r="D60" s="415">
        <f t="shared" si="2"/>
        <v>1205.16889</v>
      </c>
      <c r="E60" s="259"/>
      <c r="F60" s="499"/>
      <c r="P60" s="207"/>
    </row>
    <row r="61" spans="2:16" s="78" customFormat="1" ht="16.5" customHeight="1">
      <c r="B61" s="370" t="s">
        <v>208</v>
      </c>
      <c r="C61" s="424">
        <v>146.83148</v>
      </c>
      <c r="D61" s="415">
        <f t="shared" si="2"/>
        <v>479.69845</v>
      </c>
      <c r="E61" s="259"/>
      <c r="F61" s="499"/>
      <c r="P61" s="207"/>
    </row>
    <row r="62" spans="2:16" s="78" customFormat="1" ht="16.5" customHeight="1">
      <c r="B62" s="370" t="s">
        <v>57</v>
      </c>
      <c r="C62" s="424">
        <v>124.21878</v>
      </c>
      <c r="D62" s="415">
        <f t="shared" si="2"/>
        <v>405.82275</v>
      </c>
      <c r="E62" s="259"/>
      <c r="F62" s="499"/>
      <c r="P62" s="207"/>
    </row>
    <row r="63" spans="2:16" s="78" customFormat="1" ht="16.5" customHeight="1">
      <c r="B63" s="370" t="s">
        <v>225</v>
      </c>
      <c r="C63" s="424">
        <v>92.37036</v>
      </c>
      <c r="D63" s="415">
        <f t="shared" si="2"/>
        <v>301.77397</v>
      </c>
      <c r="E63" s="259"/>
      <c r="F63" s="499"/>
      <c r="P63" s="207"/>
    </row>
    <row r="64" spans="2:16" s="78" customFormat="1" ht="16.5" customHeight="1">
      <c r="B64" s="370" t="s">
        <v>54</v>
      </c>
      <c r="C64" s="424">
        <v>83.79258</v>
      </c>
      <c r="D64" s="415">
        <f t="shared" si="2"/>
        <v>273.75036</v>
      </c>
      <c r="E64" s="259"/>
      <c r="F64" s="499"/>
      <c r="P64" s="207"/>
    </row>
    <row r="65" spans="2:16" s="78" customFormat="1" ht="16.5" customHeight="1">
      <c r="B65" s="370" t="s">
        <v>56</v>
      </c>
      <c r="C65" s="424">
        <v>30.63781</v>
      </c>
      <c r="D65" s="415">
        <f t="shared" si="2"/>
        <v>100.09373</v>
      </c>
      <c r="E65" s="259"/>
      <c r="F65" s="499"/>
      <c r="P65" s="207"/>
    </row>
    <row r="66" spans="2:16" s="78" customFormat="1" ht="12" customHeight="1">
      <c r="B66" s="421"/>
      <c r="C66" s="425"/>
      <c r="D66" s="417"/>
      <c r="E66" s="259"/>
      <c r="F66" s="499"/>
      <c r="P66" s="207"/>
    </row>
    <row r="67" spans="2:16" s="78" customFormat="1" ht="16.5" customHeight="1">
      <c r="B67" s="80" t="s">
        <v>25</v>
      </c>
      <c r="C67" s="423">
        <f>+C68</f>
        <v>107732.54406999999</v>
      </c>
      <c r="D67" s="414">
        <f>+D68</f>
        <v>351962.22148</v>
      </c>
      <c r="E67" s="259"/>
      <c r="F67" s="420"/>
      <c r="P67" s="207"/>
    </row>
    <row r="68" spans="2:16" s="78" customFormat="1" ht="16.5" customHeight="1">
      <c r="B68" s="370" t="s">
        <v>227</v>
      </c>
      <c r="C68" s="424">
        <v>107732.54406999999</v>
      </c>
      <c r="D68" s="415">
        <f>ROUND(+C68*$E$9,5)</f>
        <v>351962.22148</v>
      </c>
      <c r="E68" s="259"/>
      <c r="F68" s="420"/>
      <c r="P68" s="207"/>
    </row>
    <row r="69" spans="2:16" s="78" customFormat="1" ht="9.75" customHeight="1">
      <c r="B69" s="76"/>
      <c r="C69" s="426"/>
      <c r="D69" s="427"/>
      <c r="E69" s="259"/>
      <c r="F69" s="420"/>
      <c r="P69" s="207"/>
    </row>
    <row r="70" spans="2:16" s="78" customFormat="1" ht="18" customHeight="1" hidden="1">
      <c r="B70" s="155"/>
      <c r="C70" s="424"/>
      <c r="D70" s="415"/>
      <c r="E70" s="259"/>
      <c r="F70" s="420"/>
      <c r="P70" s="207"/>
    </row>
    <row r="71" spans="2:16" s="78" customFormat="1" ht="21.75" customHeight="1" hidden="1">
      <c r="B71" s="81" t="s">
        <v>114</v>
      </c>
      <c r="C71" s="422">
        <f>+C72</f>
        <v>0</v>
      </c>
      <c r="D71" s="416">
        <f>+D72</f>
        <v>0</v>
      </c>
      <c r="E71" s="259"/>
      <c r="F71" s="420"/>
      <c r="H71" s="312"/>
      <c r="P71" s="207"/>
    </row>
    <row r="72" spans="2:16" s="78" customFormat="1" ht="21.75" customHeight="1" hidden="1">
      <c r="B72" s="76" t="s">
        <v>66</v>
      </c>
      <c r="C72" s="426">
        <f>+C73</f>
        <v>0</v>
      </c>
      <c r="D72" s="427">
        <f>+D73</f>
        <v>0</v>
      </c>
      <c r="E72" s="259"/>
      <c r="F72" s="420"/>
      <c r="H72" s="312"/>
      <c r="P72" s="207"/>
    </row>
    <row r="73" spans="2:16" s="78" customFormat="1" ht="21.75" customHeight="1" hidden="1">
      <c r="B73" s="310" t="s">
        <v>111</v>
      </c>
      <c r="C73" s="425">
        <v>0</v>
      </c>
      <c r="D73" s="417">
        <f>+C73*$E$9</f>
        <v>0</v>
      </c>
      <c r="E73" s="259"/>
      <c r="F73" s="420"/>
      <c r="H73" s="312"/>
      <c r="P73" s="207"/>
    </row>
    <row r="74" spans="2:16" s="78" customFormat="1" ht="19.5" customHeight="1" hidden="1">
      <c r="B74" s="155"/>
      <c r="C74" s="424"/>
      <c r="D74" s="415"/>
      <c r="E74" s="259"/>
      <c r="F74" s="420"/>
      <c r="P74" s="207"/>
    </row>
    <row r="75" spans="2:16" s="78" customFormat="1" ht="21.75" customHeight="1" hidden="1">
      <c r="B75" s="81" t="s">
        <v>140</v>
      </c>
      <c r="C75" s="422">
        <f>+C76+C100</f>
        <v>0</v>
      </c>
      <c r="D75" s="416">
        <f>+D76+D100</f>
        <v>0</v>
      </c>
      <c r="E75" s="259"/>
      <c r="F75" s="420"/>
      <c r="P75" s="207"/>
    </row>
    <row r="76" spans="2:16" s="78" customFormat="1" ht="21.75" customHeight="1" hidden="1">
      <c r="B76" s="80" t="s">
        <v>24</v>
      </c>
      <c r="C76" s="423">
        <f>SUM(C77:C98)</f>
        <v>0</v>
      </c>
      <c r="D76" s="414">
        <f>SUM(D77:D98)</f>
        <v>0</v>
      </c>
      <c r="E76" s="259"/>
      <c r="F76" s="420"/>
      <c r="P76" s="207"/>
    </row>
    <row r="77" spans="2:16" s="78" customFormat="1" ht="21.75" customHeight="1" hidden="1">
      <c r="B77" s="310" t="s">
        <v>110</v>
      </c>
      <c r="C77" s="425"/>
      <c r="D77" s="417">
        <f aca="true" t="shared" si="3" ref="D77:D98">+C77*$E$9</f>
        <v>0</v>
      </c>
      <c r="E77" s="259"/>
      <c r="F77" s="420"/>
      <c r="P77" s="207"/>
    </row>
    <row r="78" spans="2:16" s="78" customFormat="1" ht="21.75" customHeight="1" hidden="1">
      <c r="B78" s="310" t="s">
        <v>38</v>
      </c>
      <c r="C78" s="425"/>
      <c r="D78" s="417">
        <f t="shared" si="3"/>
        <v>0</v>
      </c>
      <c r="E78" s="259"/>
      <c r="F78" s="420"/>
      <c r="P78" s="207"/>
    </row>
    <row r="79" spans="2:16" s="78" customFormat="1" ht="21.75" customHeight="1" hidden="1">
      <c r="B79" s="310" t="s">
        <v>39</v>
      </c>
      <c r="C79" s="425"/>
      <c r="D79" s="417">
        <f t="shared" si="3"/>
        <v>0</v>
      </c>
      <c r="E79" s="259"/>
      <c r="F79" s="420"/>
      <c r="P79" s="207"/>
    </row>
    <row r="80" spans="2:16" s="78" customFormat="1" ht="21.75" customHeight="1" hidden="1">
      <c r="B80" s="310" t="s">
        <v>41</v>
      </c>
      <c r="C80" s="425"/>
      <c r="D80" s="417">
        <f t="shared" si="3"/>
        <v>0</v>
      </c>
      <c r="E80" s="259"/>
      <c r="F80" s="420"/>
      <c r="P80" s="207"/>
    </row>
    <row r="81" spans="2:16" s="78" customFormat="1" ht="21.75" customHeight="1" hidden="1">
      <c r="B81" s="310" t="s">
        <v>147</v>
      </c>
      <c r="C81" s="425"/>
      <c r="D81" s="417">
        <f t="shared" si="3"/>
        <v>0</v>
      </c>
      <c r="E81" s="259"/>
      <c r="F81" s="420"/>
      <c r="P81" s="207"/>
    </row>
    <row r="82" spans="2:16" s="78" customFormat="1" ht="21.75" customHeight="1" hidden="1">
      <c r="B82" s="310" t="s">
        <v>40</v>
      </c>
      <c r="C82" s="425"/>
      <c r="D82" s="417">
        <f t="shared" si="3"/>
        <v>0</v>
      </c>
      <c r="E82" s="259"/>
      <c r="F82" s="420"/>
      <c r="P82" s="207"/>
    </row>
    <row r="83" spans="2:16" s="78" customFormat="1" ht="21.75" customHeight="1" hidden="1">
      <c r="B83" s="310" t="s">
        <v>45</v>
      </c>
      <c r="C83" s="425"/>
      <c r="D83" s="417">
        <f t="shared" si="3"/>
        <v>0</v>
      </c>
      <c r="E83" s="259"/>
      <c r="F83" s="420"/>
      <c r="P83" s="207"/>
    </row>
    <row r="84" spans="2:16" s="78" customFormat="1" ht="21.75" customHeight="1" hidden="1">
      <c r="B84" s="310" t="s">
        <v>71</v>
      </c>
      <c r="C84" s="425"/>
      <c r="D84" s="417">
        <f t="shared" si="3"/>
        <v>0</v>
      </c>
      <c r="E84" s="259"/>
      <c r="F84" s="420"/>
      <c r="P84" s="207"/>
    </row>
    <row r="85" spans="2:16" s="78" customFormat="1" ht="21.75" customHeight="1" hidden="1">
      <c r="B85" s="310" t="s">
        <v>47</v>
      </c>
      <c r="C85" s="425"/>
      <c r="D85" s="417">
        <f t="shared" si="3"/>
        <v>0</v>
      </c>
      <c r="E85" s="259"/>
      <c r="F85" s="420"/>
      <c r="P85" s="207"/>
    </row>
    <row r="86" spans="2:16" s="78" customFormat="1" ht="21.75" customHeight="1" hidden="1">
      <c r="B86" s="310" t="s">
        <v>42</v>
      </c>
      <c r="C86" s="425"/>
      <c r="D86" s="417">
        <f t="shared" si="3"/>
        <v>0</v>
      </c>
      <c r="E86" s="259"/>
      <c r="F86" s="420"/>
      <c r="P86" s="207"/>
    </row>
    <row r="87" spans="2:16" s="78" customFormat="1" ht="21.75" customHeight="1" hidden="1">
      <c r="B87" s="310" t="s">
        <v>44</v>
      </c>
      <c r="C87" s="425"/>
      <c r="D87" s="417">
        <f t="shared" si="3"/>
        <v>0</v>
      </c>
      <c r="E87" s="259"/>
      <c r="F87" s="420"/>
      <c r="P87" s="207"/>
    </row>
    <row r="88" spans="2:16" s="78" customFormat="1" ht="21.75" customHeight="1" hidden="1">
      <c r="B88" s="310" t="s">
        <v>48</v>
      </c>
      <c r="C88" s="425"/>
      <c r="D88" s="417">
        <f t="shared" si="3"/>
        <v>0</v>
      </c>
      <c r="E88" s="259"/>
      <c r="F88" s="420"/>
      <c r="P88" s="207"/>
    </row>
    <row r="89" spans="2:16" s="78" customFormat="1" ht="21.75" customHeight="1" hidden="1">
      <c r="B89" s="310" t="s">
        <v>51</v>
      </c>
      <c r="C89" s="425"/>
      <c r="D89" s="417">
        <f t="shared" si="3"/>
        <v>0</v>
      </c>
      <c r="E89" s="259"/>
      <c r="F89" s="420"/>
      <c r="P89" s="207"/>
    </row>
    <row r="90" spans="2:16" s="78" customFormat="1" ht="21.75" customHeight="1" hidden="1">
      <c r="B90" s="310" t="s">
        <v>161</v>
      </c>
      <c r="C90" s="425"/>
      <c r="D90" s="417">
        <f t="shared" si="3"/>
        <v>0</v>
      </c>
      <c r="E90" s="259"/>
      <c r="F90" s="420"/>
      <c r="P90" s="207"/>
    </row>
    <row r="91" spans="2:16" s="78" customFormat="1" ht="21.75" customHeight="1" hidden="1">
      <c r="B91" s="310" t="s">
        <v>53</v>
      </c>
      <c r="C91" s="425"/>
      <c r="D91" s="417">
        <f t="shared" si="3"/>
        <v>0</v>
      </c>
      <c r="E91" s="259"/>
      <c r="F91" s="420"/>
      <c r="P91" s="207"/>
    </row>
    <row r="92" spans="2:16" s="78" customFormat="1" ht="21.75" customHeight="1" hidden="1">
      <c r="B92" s="310" t="s">
        <v>55</v>
      </c>
      <c r="C92" s="425"/>
      <c r="D92" s="417">
        <f t="shared" si="3"/>
        <v>0</v>
      </c>
      <c r="E92" s="259"/>
      <c r="F92" s="420"/>
      <c r="P92" s="207"/>
    </row>
    <row r="93" spans="2:16" s="78" customFormat="1" ht="21.75" customHeight="1" hidden="1">
      <c r="B93" s="310" t="s">
        <v>46</v>
      </c>
      <c r="C93" s="425"/>
      <c r="D93" s="417">
        <f t="shared" si="3"/>
        <v>0</v>
      </c>
      <c r="E93" s="259"/>
      <c r="F93" s="420"/>
      <c r="P93" s="207"/>
    </row>
    <row r="94" spans="2:16" s="78" customFormat="1" ht="21.75" customHeight="1" hidden="1">
      <c r="B94" s="310" t="s">
        <v>50</v>
      </c>
      <c r="C94" s="425"/>
      <c r="D94" s="417">
        <f t="shared" si="3"/>
        <v>0</v>
      </c>
      <c r="E94" s="259"/>
      <c r="F94" s="420"/>
      <c r="P94" s="207"/>
    </row>
    <row r="95" spans="2:16" s="78" customFormat="1" ht="21.75" customHeight="1" hidden="1">
      <c r="B95" s="310" t="s">
        <v>57</v>
      </c>
      <c r="C95" s="425"/>
      <c r="D95" s="417">
        <f t="shared" si="3"/>
        <v>0</v>
      </c>
      <c r="E95" s="259"/>
      <c r="F95" s="420"/>
      <c r="P95" s="207"/>
    </row>
    <row r="96" spans="2:16" s="78" customFormat="1" ht="21.75" customHeight="1" hidden="1">
      <c r="B96" s="310" t="s">
        <v>52</v>
      </c>
      <c r="C96" s="425"/>
      <c r="D96" s="417">
        <f t="shared" si="3"/>
        <v>0</v>
      </c>
      <c r="E96" s="259"/>
      <c r="F96" s="420"/>
      <c r="P96" s="207"/>
    </row>
    <row r="97" spans="2:16" s="78" customFormat="1" ht="21.75" customHeight="1" hidden="1">
      <c r="B97" s="310" t="s">
        <v>54</v>
      </c>
      <c r="C97" s="425"/>
      <c r="D97" s="417">
        <f t="shared" si="3"/>
        <v>0</v>
      </c>
      <c r="E97" s="259"/>
      <c r="F97" s="420"/>
      <c r="P97" s="207"/>
    </row>
    <row r="98" spans="2:16" s="78" customFormat="1" ht="21.75" customHeight="1" hidden="1">
      <c r="B98" s="310" t="s">
        <v>56</v>
      </c>
      <c r="C98" s="425"/>
      <c r="D98" s="417">
        <f t="shared" si="3"/>
        <v>0</v>
      </c>
      <c r="E98" s="259"/>
      <c r="F98" s="420"/>
      <c r="P98" s="207"/>
    </row>
    <row r="99" spans="2:16" s="78" customFormat="1" ht="9.75" customHeight="1" hidden="1">
      <c r="B99" s="76"/>
      <c r="C99" s="426"/>
      <c r="D99" s="427"/>
      <c r="E99" s="259"/>
      <c r="F99" s="420"/>
      <c r="P99" s="207"/>
    </row>
    <row r="100" spans="2:16" s="78" customFormat="1" ht="21.75" customHeight="1" hidden="1">
      <c r="B100" s="80" t="s">
        <v>25</v>
      </c>
      <c r="C100" s="423">
        <f>+C101</f>
        <v>0</v>
      </c>
      <c r="D100" s="414">
        <f>+D101</f>
        <v>0</v>
      </c>
      <c r="E100" s="259"/>
      <c r="F100" s="420"/>
      <c r="P100" s="207"/>
    </row>
    <row r="101" spans="2:16" s="78" customFormat="1" ht="21.75" customHeight="1" hidden="1">
      <c r="B101" s="310" t="s">
        <v>109</v>
      </c>
      <c r="C101" s="425"/>
      <c r="D101" s="417">
        <f>+C101*$E$9</f>
        <v>0</v>
      </c>
      <c r="E101" s="259"/>
      <c r="F101" s="420"/>
      <c r="P101" s="207"/>
    </row>
    <row r="102" spans="2:16" s="78" customFormat="1" ht="4.5" customHeight="1">
      <c r="B102" s="155"/>
      <c r="C102" s="424"/>
      <c r="D102" s="415"/>
      <c r="E102" s="259"/>
      <c r="F102" s="420"/>
      <c r="P102" s="207"/>
    </row>
    <row r="103" spans="2:16" s="78" customFormat="1" ht="15" customHeight="1">
      <c r="B103" s="605" t="s">
        <v>28</v>
      </c>
      <c r="C103" s="607">
        <f>C14+C40</f>
        <v>7430471.568519999</v>
      </c>
      <c r="D103" s="609">
        <f>+D14+D40</f>
        <v>24275350.614359997</v>
      </c>
      <c r="E103" s="259"/>
      <c r="F103" s="420"/>
      <c r="P103" s="207"/>
    </row>
    <row r="104" spans="2:16" s="114" customFormat="1" ht="15" customHeight="1">
      <c r="B104" s="606"/>
      <c r="C104" s="608"/>
      <c r="D104" s="610"/>
      <c r="E104" s="259"/>
      <c r="F104" s="420"/>
      <c r="G104" s="78"/>
      <c r="P104" s="208"/>
    </row>
    <row r="105" spans="2:16" s="78" customFormat="1" ht="7.5" customHeight="1">
      <c r="B105" s="156"/>
      <c r="C105" s="104"/>
      <c r="D105" s="104"/>
      <c r="E105" s="259"/>
      <c r="F105" s="420"/>
      <c r="P105" s="207"/>
    </row>
    <row r="106" spans="1:16" ht="14.25" customHeight="1">
      <c r="A106" s="313"/>
      <c r="B106" s="314" t="s">
        <v>218</v>
      </c>
      <c r="D106" s="315"/>
      <c r="E106" s="259"/>
      <c r="F106" s="420"/>
      <c r="G106" s="78"/>
      <c r="P106" s="206"/>
    </row>
    <row r="107" spans="1:16" ht="14.25" customHeight="1">
      <c r="A107" s="313"/>
      <c r="B107" s="314" t="s">
        <v>219</v>
      </c>
      <c r="C107" s="316"/>
      <c r="D107" s="317"/>
      <c r="E107" s="259"/>
      <c r="F107" s="420"/>
      <c r="G107" s="78"/>
      <c r="P107" s="206"/>
    </row>
    <row r="108" spans="3:16" ht="14.25">
      <c r="C108" s="318"/>
      <c r="D108" s="319"/>
      <c r="E108" s="259"/>
      <c r="F108" s="420"/>
      <c r="G108" s="78"/>
      <c r="P108" s="206"/>
    </row>
    <row r="109" spans="3:16" ht="14.25">
      <c r="C109" s="321"/>
      <c r="D109" s="321"/>
      <c r="E109" s="259"/>
      <c r="F109" s="420"/>
      <c r="G109" s="322"/>
      <c r="H109" s="322"/>
      <c r="P109" s="206"/>
    </row>
    <row r="110" spans="3:16" ht="12.75">
      <c r="C110" s="323"/>
      <c r="D110" s="323"/>
      <c r="G110" s="322"/>
      <c r="H110" s="322"/>
      <c r="P110" s="206"/>
    </row>
    <row r="111" spans="3:16" ht="12.75">
      <c r="C111" s="324"/>
      <c r="D111" s="324"/>
      <c r="H111" s="320"/>
      <c r="P111" s="206"/>
    </row>
    <row r="112" spans="2:16" ht="18">
      <c r="B112" s="406" t="s">
        <v>124</v>
      </c>
      <c r="C112" s="406"/>
      <c r="D112" s="406"/>
      <c r="H112" s="320"/>
      <c r="P112" s="206"/>
    </row>
    <row r="113" spans="2:16" ht="18">
      <c r="B113" s="407" t="s">
        <v>138</v>
      </c>
      <c r="C113" s="407"/>
      <c r="D113" s="407"/>
      <c r="G113" s="322"/>
      <c r="P113" s="206"/>
    </row>
    <row r="114" spans="2:16" ht="18">
      <c r="B114" s="407" t="s">
        <v>139</v>
      </c>
      <c r="C114" s="407"/>
      <c r="D114" s="407"/>
      <c r="P114" s="206"/>
    </row>
    <row r="115" spans="2:16" ht="16.5">
      <c r="B115" s="411" t="s">
        <v>59</v>
      </c>
      <c r="C115" s="408"/>
      <c r="D115" s="408"/>
      <c r="P115" s="206"/>
    </row>
    <row r="116" spans="2:16" ht="15.75">
      <c r="B116" s="409" t="str">
        <f>+B9</f>
        <v>Al 30 de setiembre de 2017</v>
      </c>
      <c r="C116" s="409"/>
      <c r="D116" s="308"/>
      <c r="P116" s="206"/>
    </row>
    <row r="117" spans="2:16" s="78" customFormat="1" ht="6.75" customHeight="1">
      <c r="B117" s="523"/>
      <c r="C117" s="523"/>
      <c r="D117" s="523"/>
      <c r="E117" s="222"/>
      <c r="P117" s="207"/>
    </row>
    <row r="118" spans="2:16" ht="16.5" customHeight="1">
      <c r="B118" s="535" t="s">
        <v>99</v>
      </c>
      <c r="C118" s="601" t="s">
        <v>89</v>
      </c>
      <c r="D118" s="603" t="s">
        <v>168</v>
      </c>
      <c r="P118" s="206"/>
    </row>
    <row r="119" spans="2:16" s="114" customFormat="1" ht="16.5" customHeight="1">
      <c r="B119" s="536"/>
      <c r="C119" s="602"/>
      <c r="D119" s="604"/>
      <c r="E119" s="223"/>
      <c r="G119" s="329"/>
      <c r="P119" s="208"/>
    </row>
    <row r="120" spans="2:16" s="114" customFormat="1" ht="9.75" customHeight="1">
      <c r="B120" s="154"/>
      <c r="C120" s="103"/>
      <c r="D120" s="115"/>
      <c r="E120" s="223"/>
      <c r="G120" s="329"/>
      <c r="P120" s="208"/>
    </row>
    <row r="121" spans="2:16" s="78" customFormat="1" ht="19.5" customHeight="1">
      <c r="B121" s="81" t="s">
        <v>216</v>
      </c>
      <c r="C121" s="422">
        <f>+C123</f>
        <v>742202.47967</v>
      </c>
      <c r="D121" s="422">
        <f>+D123</f>
        <v>2424775.50109</v>
      </c>
      <c r="E121" s="222"/>
      <c r="G121" s="312"/>
      <c r="H121" s="312"/>
      <c r="P121" s="207"/>
    </row>
    <row r="122" spans="2:16" s="78" customFormat="1" ht="9.75" customHeight="1">
      <c r="B122" s="81"/>
      <c r="C122" s="422"/>
      <c r="D122" s="422"/>
      <c r="E122" s="222"/>
      <c r="G122" s="312"/>
      <c r="H122" s="312"/>
      <c r="P122" s="207"/>
    </row>
    <row r="123" spans="2:16" s="78" customFormat="1" ht="16.5" customHeight="1">
      <c r="B123" s="80" t="s">
        <v>24</v>
      </c>
      <c r="C123" s="423">
        <f>SUM(C124:C128)</f>
        <v>742202.47967</v>
      </c>
      <c r="D123" s="423">
        <f>SUM(D124:D128)</f>
        <v>2424775.50109</v>
      </c>
      <c r="E123" s="222"/>
      <c r="G123" s="330"/>
      <c r="H123" s="330"/>
      <c r="P123" s="207"/>
    </row>
    <row r="124" spans="2:16" s="78" customFormat="1" ht="16.5" customHeight="1">
      <c r="B124" s="481" t="s">
        <v>215</v>
      </c>
      <c r="C124" s="487">
        <v>701488.83778</v>
      </c>
      <c r="D124" s="415">
        <f>ROUND(+C124*$E$9,5)</f>
        <v>2291764.03303</v>
      </c>
      <c r="E124" s="498"/>
      <c r="F124" s="500"/>
      <c r="G124" s="330"/>
      <c r="H124" s="330"/>
      <c r="P124" s="207"/>
    </row>
    <row r="125" spans="2:16" s="78" customFormat="1" ht="16.5" customHeight="1">
      <c r="B125" s="481" t="s">
        <v>178</v>
      </c>
      <c r="C125" s="487">
        <v>21204.42632</v>
      </c>
      <c r="D125" s="415">
        <f>ROUND(+C125*$E$9,5)</f>
        <v>69274.86079</v>
      </c>
      <c r="E125" s="498"/>
      <c r="F125" s="500"/>
      <c r="G125" s="330"/>
      <c r="P125" s="207"/>
    </row>
    <row r="126" spans="2:16" s="78" customFormat="1" ht="16.5" customHeight="1">
      <c r="B126" s="481" t="s">
        <v>213</v>
      </c>
      <c r="C126" s="487">
        <v>9683.51841</v>
      </c>
      <c r="D126" s="415">
        <f>ROUND(+C126*$E$9,5)</f>
        <v>31636.05465</v>
      </c>
      <c r="E126" s="498"/>
      <c r="F126" s="500"/>
      <c r="G126" s="330"/>
      <c r="P126" s="207"/>
    </row>
    <row r="127" spans="2:16" s="78" customFormat="1" ht="16.5" customHeight="1">
      <c r="B127" s="481" t="s">
        <v>236</v>
      </c>
      <c r="C127" s="487">
        <v>7754.310780000001</v>
      </c>
      <c r="D127" s="415">
        <f>ROUND(+C127*$E$9,5)</f>
        <v>25333.33332</v>
      </c>
      <c r="E127" s="498"/>
      <c r="F127" s="500"/>
      <c r="G127" s="330"/>
      <c r="P127" s="207"/>
    </row>
    <row r="128" spans="2:16" s="78" customFormat="1" ht="16.5" customHeight="1">
      <c r="B128" s="481" t="s">
        <v>204</v>
      </c>
      <c r="C128" s="487">
        <v>2071.38638</v>
      </c>
      <c r="D128" s="415">
        <f>ROUND(+C128*$E$9,5)</f>
        <v>6767.2193</v>
      </c>
      <c r="E128" s="498"/>
      <c r="F128" s="500"/>
      <c r="G128" s="330"/>
      <c r="P128" s="207"/>
    </row>
    <row r="129" spans="2:16" s="78" customFormat="1" ht="9.75" customHeight="1">
      <c r="B129" s="155"/>
      <c r="C129" s="424"/>
      <c r="D129" s="424"/>
      <c r="G129" s="330"/>
      <c r="P129" s="207"/>
    </row>
    <row r="130" spans="2:16" s="78" customFormat="1" ht="15" customHeight="1">
      <c r="B130" s="605" t="s">
        <v>28</v>
      </c>
      <c r="C130" s="607">
        <f>+C121</f>
        <v>742202.47967</v>
      </c>
      <c r="D130" s="607">
        <f>+D121</f>
        <v>2424775.50109</v>
      </c>
      <c r="E130" s="222"/>
      <c r="P130" s="207"/>
    </row>
    <row r="131" spans="2:16" s="114" customFormat="1" ht="15" customHeight="1">
      <c r="B131" s="606"/>
      <c r="C131" s="608"/>
      <c r="D131" s="608"/>
      <c r="E131" s="223"/>
      <c r="P131" s="208"/>
    </row>
    <row r="132" spans="2:16" s="78" customFormat="1" ht="7.5" customHeight="1">
      <c r="B132" s="156"/>
      <c r="C132" s="104"/>
      <c r="D132" s="104"/>
      <c r="E132" s="222"/>
      <c r="P132" s="207"/>
    </row>
    <row r="133" spans="1:16" ht="14.25" customHeight="1">
      <c r="A133" s="313"/>
      <c r="B133" s="314" t="s">
        <v>218</v>
      </c>
      <c r="C133" s="428"/>
      <c r="D133" s="325"/>
      <c r="P133" s="206"/>
    </row>
    <row r="134" spans="3:16" ht="12.75">
      <c r="C134" s="327"/>
      <c r="D134" s="327"/>
      <c r="P134" s="206"/>
    </row>
    <row r="135" spans="3:16" ht="12.75">
      <c r="C135" s="328"/>
      <c r="D135" s="318"/>
      <c r="P135" s="206"/>
    </row>
    <row r="136" spans="3:16" ht="12.75">
      <c r="C136" s="328"/>
      <c r="D136" s="328"/>
      <c r="P136" s="206"/>
    </row>
    <row r="137" spans="3:16" ht="12.75">
      <c r="C137" s="326"/>
      <c r="D137" s="326"/>
      <c r="P137" s="206"/>
    </row>
  </sheetData>
  <sheetProtection/>
  <mergeCells count="14">
    <mergeCell ref="B10:D10"/>
    <mergeCell ref="B117:D117"/>
    <mergeCell ref="B11:B12"/>
    <mergeCell ref="C11:C12"/>
    <mergeCell ref="D11:D12"/>
    <mergeCell ref="B103:B104"/>
    <mergeCell ref="C103:C104"/>
    <mergeCell ref="D103:D104"/>
    <mergeCell ref="B118:B119"/>
    <mergeCell ref="C118:C119"/>
    <mergeCell ref="D118:D119"/>
    <mergeCell ref="B130:B131"/>
    <mergeCell ref="C130:C131"/>
    <mergeCell ref="D130:D131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108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09" t="s">
        <v>18</v>
      </c>
      <c r="C6" s="509"/>
      <c r="D6" s="509"/>
      <c r="E6" s="509"/>
      <c r="F6" s="509"/>
      <c r="G6" s="509"/>
    </row>
    <row r="7" spans="2:7" s="4" customFormat="1" ht="15.75">
      <c r="B7" s="510" t="str">
        <f>+Indice!B7</f>
        <v>AL 30 DE SETIEMBRE 2017</v>
      </c>
      <c r="C7" s="510"/>
      <c r="D7" s="510"/>
      <c r="E7" s="510"/>
      <c r="F7" s="510"/>
      <c r="G7" s="510"/>
    </row>
    <row r="8" spans="2:7" ht="12.75">
      <c r="B8" s="89"/>
      <c r="C8" s="89"/>
      <c r="D8" s="89"/>
      <c r="E8" s="89"/>
      <c r="F8" s="89"/>
      <c r="G8" s="89"/>
    </row>
    <row r="9" spans="2:7" ht="54.75" customHeight="1">
      <c r="B9" s="196" t="s">
        <v>2</v>
      </c>
      <c r="C9" s="196" t="s">
        <v>8</v>
      </c>
      <c r="D9" s="512" t="s">
        <v>145</v>
      </c>
      <c r="E9" s="512"/>
      <c r="F9" s="512"/>
      <c r="G9" s="512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133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13" t="s">
        <v>134</v>
      </c>
      <c r="E13" s="513"/>
      <c r="F13" s="513"/>
      <c r="G13" s="513"/>
      <c r="H13" s="513"/>
    </row>
    <row r="14" spans="2:8" ht="15.75" customHeight="1">
      <c r="B14" s="52"/>
      <c r="C14" s="52"/>
      <c r="D14" s="513" t="s">
        <v>135</v>
      </c>
      <c r="E14" s="513"/>
      <c r="F14" s="513"/>
      <c r="G14" s="513"/>
      <c r="H14" s="513"/>
    </row>
    <row r="15" spans="2:7" ht="15.75" customHeight="1">
      <c r="B15" s="52"/>
      <c r="C15" s="52"/>
      <c r="D15" s="29" t="s">
        <v>136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129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130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131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132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16">
        <v>43008</v>
      </c>
      <c r="E22" s="515"/>
      <c r="F22" s="515"/>
      <c r="G22" s="515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15" t="s">
        <v>17</v>
      </c>
      <c r="E24" s="515"/>
      <c r="F24" s="515"/>
      <c r="G24" s="515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12" t="s">
        <v>154</v>
      </c>
      <c r="E26" s="512"/>
      <c r="F26" s="512"/>
      <c r="G26" s="512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164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85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43039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84</v>
      </c>
      <c r="C35" s="55" t="s">
        <v>8</v>
      </c>
      <c r="D35" s="29" t="s">
        <v>86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13" t="s">
        <v>165</v>
      </c>
      <c r="E37" s="513"/>
      <c r="F37" s="513"/>
      <c r="G37" s="513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15" t="s">
        <v>180</v>
      </c>
      <c r="E39" s="515"/>
      <c r="F39" s="515"/>
      <c r="G39" s="515"/>
      <c r="H39" s="514">
        <v>3.267</v>
      </c>
    </row>
    <row r="40" spans="4:8" ht="15.75" customHeight="1">
      <c r="D40" s="515"/>
      <c r="E40" s="515"/>
      <c r="F40" s="515"/>
      <c r="G40" s="515"/>
      <c r="H40" s="514"/>
    </row>
    <row r="41" ht="15.75" customHeight="1"/>
    <row r="42" spans="2:4" ht="12.75">
      <c r="B42" s="55" t="s">
        <v>72</v>
      </c>
      <c r="C42" s="55" t="s">
        <v>8</v>
      </c>
      <c r="D42" s="6" t="s">
        <v>73</v>
      </c>
    </row>
  </sheetData>
  <sheetProtection/>
  <mergeCells count="11">
    <mergeCell ref="D22:G22"/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3" customWidth="1"/>
    <col min="2" max="2" width="32.421875" style="123" customWidth="1"/>
    <col min="3" max="4" width="15.7109375" style="123" customWidth="1"/>
    <col min="5" max="5" width="10.7109375" style="123" customWidth="1"/>
    <col min="6" max="6" width="4.28125" style="123" customWidth="1"/>
    <col min="7" max="7" width="30.8515625" style="123" customWidth="1"/>
    <col min="8" max="8" width="17.57421875" style="123" bestFit="1" customWidth="1"/>
    <col min="9" max="9" width="18.57421875" style="123" bestFit="1" customWidth="1"/>
    <col min="10" max="10" width="10.7109375" style="123" customWidth="1"/>
    <col min="11" max="11" width="0.71875" style="123" customWidth="1"/>
    <col min="12" max="12" width="15.7109375" style="123" customWidth="1"/>
    <col min="13" max="13" width="2.421875" style="123" customWidth="1"/>
    <col min="14" max="19" width="15.7109375" style="123" customWidth="1"/>
    <col min="20" max="16384" width="15.7109375" style="133" customWidth="1"/>
  </cols>
  <sheetData>
    <row r="1" s="135" customFormat="1" ht="12.75"/>
    <row r="2" s="135" customFormat="1" ht="12.75">
      <c r="D2" s="157"/>
    </row>
    <row r="3" s="135" customFormat="1" ht="12.75">
      <c r="D3" s="157"/>
    </row>
    <row r="4" spans="1:19" s="159" customFormat="1" ht="15">
      <c r="A4" s="135"/>
      <c r="B4" s="135"/>
      <c r="C4" s="135"/>
      <c r="D4" s="135"/>
      <c r="E4" s="135"/>
      <c r="F4" s="135"/>
      <c r="G4" s="135"/>
      <c r="H4" s="122"/>
      <c r="I4" s="122"/>
      <c r="J4" s="122"/>
      <c r="K4" s="122"/>
      <c r="L4" s="122"/>
      <c r="M4" s="122"/>
      <c r="N4" s="122"/>
      <c r="O4" s="158"/>
      <c r="P4" s="158"/>
      <c r="Q4" s="158"/>
      <c r="R4" s="158"/>
      <c r="S4" s="158"/>
    </row>
    <row r="5" spans="1:19" s="159" customFormat="1" ht="22.5" customHeight="1">
      <c r="A5" s="135"/>
      <c r="B5" s="509" t="s">
        <v>182</v>
      </c>
      <c r="C5" s="509"/>
      <c r="D5" s="509"/>
      <c r="E5" s="509"/>
      <c r="F5" s="509"/>
      <c r="G5" s="509"/>
      <c r="H5" s="509"/>
      <c r="I5" s="509"/>
      <c r="J5" s="509"/>
      <c r="K5" s="122"/>
      <c r="L5" s="122"/>
      <c r="M5" s="122"/>
      <c r="N5" s="122"/>
      <c r="O5" s="158"/>
      <c r="P5" s="158"/>
      <c r="Q5" s="158"/>
      <c r="R5" s="158"/>
      <c r="S5" s="158"/>
    </row>
    <row r="6" spans="1:19" s="159" customFormat="1" ht="19.5" customHeight="1">
      <c r="A6" s="135"/>
      <c r="B6" s="522" t="s">
        <v>18</v>
      </c>
      <c r="C6" s="522"/>
      <c r="D6" s="522"/>
      <c r="E6" s="522"/>
      <c r="F6" s="522"/>
      <c r="G6" s="522"/>
      <c r="H6" s="522"/>
      <c r="I6" s="522"/>
      <c r="J6" s="522"/>
      <c r="K6" s="122"/>
      <c r="L6" s="122"/>
      <c r="M6" s="122"/>
      <c r="N6" s="122"/>
      <c r="O6" s="158"/>
      <c r="P6" s="158"/>
      <c r="Q6" s="158"/>
      <c r="R6" s="158"/>
      <c r="S6" s="158"/>
    </row>
    <row r="7" spans="1:19" s="159" customFormat="1" ht="18" customHeight="1">
      <c r="A7" s="135"/>
      <c r="B7" s="510" t="str">
        <f>+Indice!B7</f>
        <v>AL 30 DE SETIEMBRE 2017</v>
      </c>
      <c r="C7" s="510"/>
      <c r="D7" s="510"/>
      <c r="E7" s="510"/>
      <c r="F7" s="510"/>
      <c r="G7" s="510"/>
      <c r="H7" s="510"/>
      <c r="I7" s="510"/>
      <c r="J7" s="510"/>
      <c r="K7" s="122"/>
      <c r="L7" s="122"/>
      <c r="M7" s="122"/>
      <c r="N7" s="122"/>
      <c r="O7" s="158"/>
      <c r="P7" s="158"/>
      <c r="Q7" s="158"/>
      <c r="R7" s="158"/>
      <c r="S7" s="158"/>
    </row>
    <row r="8" spans="1:19" s="159" customFormat="1" ht="19.5" customHeight="1">
      <c r="A8" s="135"/>
      <c r="B8" s="510"/>
      <c r="C8" s="510"/>
      <c r="D8" s="510"/>
      <c r="E8" s="510"/>
      <c r="F8" s="510"/>
      <c r="G8" s="510"/>
      <c r="H8" s="510"/>
      <c r="I8" s="510"/>
      <c r="J8" s="510"/>
      <c r="K8" s="122"/>
      <c r="L8" s="122"/>
      <c r="M8" s="122"/>
      <c r="N8" s="122"/>
      <c r="O8" s="158"/>
      <c r="P8" s="158"/>
      <c r="Q8" s="158"/>
      <c r="R8" s="158"/>
      <c r="S8" s="158"/>
    </row>
    <row r="9" spans="1:19" s="159" customFormat="1" ht="15.75" customHeight="1">
      <c r="A9" s="135"/>
      <c r="B9" s="523" t="s">
        <v>166</v>
      </c>
      <c r="C9" s="523"/>
      <c r="D9" s="523"/>
      <c r="E9" s="523"/>
      <c r="F9" s="523"/>
      <c r="G9" s="523"/>
      <c r="H9" s="273"/>
      <c r="I9" s="273"/>
      <c r="J9" s="273"/>
      <c r="K9" s="122"/>
      <c r="L9" s="209"/>
      <c r="M9" s="122"/>
      <c r="N9" s="122"/>
      <c r="O9" s="158"/>
      <c r="P9" s="158"/>
      <c r="Q9" s="158"/>
      <c r="R9" s="158"/>
      <c r="S9" s="158"/>
    </row>
    <row r="10" spans="1:19" s="159" customFormat="1" ht="12" customHeight="1">
      <c r="A10" s="121"/>
      <c r="B10" s="121"/>
      <c r="C10" s="121"/>
      <c r="D10" s="121"/>
      <c r="E10" s="121"/>
      <c r="F10" s="121"/>
      <c r="G10" s="121"/>
      <c r="H10" s="122"/>
      <c r="I10" s="122"/>
      <c r="J10" s="122"/>
      <c r="K10" s="122"/>
      <c r="L10" s="160"/>
      <c r="M10" s="122"/>
      <c r="N10" s="122"/>
      <c r="O10" s="158"/>
      <c r="P10" s="158"/>
      <c r="Q10" s="158"/>
      <c r="R10" s="158"/>
      <c r="S10" s="158"/>
    </row>
    <row r="11" spans="2:10" ht="19.5" customHeight="1">
      <c r="B11" s="517" t="s">
        <v>157</v>
      </c>
      <c r="C11" s="518"/>
      <c r="D11" s="518"/>
      <c r="E11" s="519"/>
      <c r="G11" s="517" t="s">
        <v>31</v>
      </c>
      <c r="H11" s="518"/>
      <c r="I11" s="518"/>
      <c r="J11" s="519"/>
    </row>
    <row r="12" spans="2:10" ht="19.5" customHeight="1">
      <c r="B12" s="124"/>
      <c r="C12" s="462" t="s">
        <v>79</v>
      </c>
      <c r="D12" s="463" t="s">
        <v>167</v>
      </c>
      <c r="E12" s="459" t="s">
        <v>27</v>
      </c>
      <c r="G12" s="127"/>
      <c r="H12" s="455" t="s">
        <v>79</v>
      </c>
      <c r="I12" s="455" t="str">
        <f>+D12</f>
        <v>Soles</v>
      </c>
      <c r="J12" s="456" t="s">
        <v>27</v>
      </c>
    </row>
    <row r="13" spans="2:15" ht="19.5" customHeight="1">
      <c r="B13" s="128" t="s">
        <v>75</v>
      </c>
      <c r="C13" s="457">
        <f>(+'DEP-C2'!C18+'DEP-C2'!C42)/1000</f>
        <v>5831.012327910001</v>
      </c>
      <c r="D13" s="457">
        <f>(+'DEP-C2'!D18+'DEP-C2'!D42)/1000</f>
        <v>19049.91727528</v>
      </c>
      <c r="E13" s="460">
        <f>+C13/$C$15</f>
        <v>0.713476677710081</v>
      </c>
      <c r="G13" s="128" t="s">
        <v>76</v>
      </c>
      <c r="H13" s="457">
        <f>('DEP-C7'!D15+'DEP-C7'!D17+'DEP-C7'!D21+'DEP-C7'!D24+'DEP-C7'!D29+'DEP-C7'!D37+'DEP-C7'!D42+'DEP-C7'!D44+'DEP-C7'!D71+'DEP-C7'!D77+'DEP-C7'!D79)/1000</f>
        <v>2145.6798639200006</v>
      </c>
      <c r="I13" s="457">
        <f>('DEP-C7'!E15+'DEP-C7'!E17+'DEP-C7'!E21+'DEP-C7'!E24+'DEP-C7'!E29+'DEP-C7'!E37+'DEP-C7'!E42+'DEP-C7'!E44+'DEP-C7'!E71+'DEP-C7'!E77+'DEP-C7'!E79)/1000</f>
        <v>7009.93611541</v>
      </c>
      <c r="J13" s="129">
        <f>+H13/$H$15</f>
        <v>0.2625431836958191</v>
      </c>
      <c r="N13" s="210"/>
      <c r="O13" s="210"/>
    </row>
    <row r="14" spans="2:15" ht="19.5" customHeight="1">
      <c r="B14" s="128" t="s">
        <v>74</v>
      </c>
      <c r="C14" s="457">
        <f>(+'DEP-C2'!C14+'DEP-C2'!C38)/1000</f>
        <v>2341.6617202800003</v>
      </c>
      <c r="D14" s="457">
        <f>(+'DEP-C2'!D14+'DEP-C2'!D38)/1000</f>
        <v>7650.20884015189</v>
      </c>
      <c r="E14" s="460">
        <f>+C14/$C$15</f>
        <v>0.28652332228991895</v>
      </c>
      <c r="G14" s="128" t="s">
        <v>77</v>
      </c>
      <c r="H14" s="457">
        <f>(+'DEP-C7'!D19+'DEP-C7'!D39)/1000</f>
        <v>6026.99418427</v>
      </c>
      <c r="I14" s="457">
        <f>(+'DEP-C7'!E19+'DEP-C7'!E39)/1000</f>
        <v>19690.19000001</v>
      </c>
      <c r="J14" s="129">
        <f>+H14/$H$15</f>
        <v>0.7374568163041809</v>
      </c>
      <c r="O14" s="161"/>
    </row>
    <row r="15" spans="2:15" ht="19.5" customHeight="1">
      <c r="B15" s="130" t="s">
        <v>28</v>
      </c>
      <c r="C15" s="458">
        <f>SUM(C13:C14)</f>
        <v>8172.6740481900015</v>
      </c>
      <c r="D15" s="458">
        <f>SUM(D13:D14)</f>
        <v>26700.126115431893</v>
      </c>
      <c r="E15" s="461">
        <f>SUM(E13:E14)</f>
        <v>1</v>
      </c>
      <c r="G15" s="130" t="s">
        <v>28</v>
      </c>
      <c r="H15" s="458">
        <f>SUM(H13:H14)</f>
        <v>8172.674048190001</v>
      </c>
      <c r="I15" s="458">
        <f>SUM(I13:I14)</f>
        <v>26700.12611542</v>
      </c>
      <c r="J15" s="131">
        <f>SUM(J13:J14)</f>
        <v>1</v>
      </c>
      <c r="O15" s="161"/>
    </row>
    <row r="16" spans="2:10" ht="19.5" customHeight="1">
      <c r="B16" s="126"/>
      <c r="C16" s="282"/>
      <c r="D16" s="282"/>
      <c r="E16" s="233"/>
      <c r="G16" s="126"/>
      <c r="H16" s="283"/>
      <c r="I16" s="283"/>
      <c r="J16" s="233"/>
    </row>
    <row r="17" spans="2:8" ht="19.5" customHeight="1">
      <c r="B17" s="169"/>
      <c r="C17" s="284"/>
      <c r="H17" s="132"/>
    </row>
    <row r="18" spans="2:12" ht="19.5" customHeight="1">
      <c r="B18" s="517" t="s">
        <v>69</v>
      </c>
      <c r="C18" s="518"/>
      <c r="D18" s="518"/>
      <c r="E18" s="519"/>
      <c r="G18" s="517" t="s">
        <v>62</v>
      </c>
      <c r="H18" s="518"/>
      <c r="I18" s="518"/>
      <c r="J18" s="519"/>
      <c r="L18" s="132"/>
    </row>
    <row r="19" spans="2:10" ht="19.5" customHeight="1">
      <c r="B19" s="127"/>
      <c r="C19" s="455" t="s">
        <v>79</v>
      </c>
      <c r="D19" s="455" t="str">
        <f>+D12</f>
        <v>Soles</v>
      </c>
      <c r="E19" s="464" t="s">
        <v>27</v>
      </c>
      <c r="G19" s="127"/>
      <c r="H19" s="455" t="s">
        <v>79</v>
      </c>
      <c r="I19" s="455" t="str">
        <f>+I12</f>
        <v>Soles</v>
      </c>
      <c r="J19" s="464" t="s">
        <v>27</v>
      </c>
    </row>
    <row r="20" spans="2:12" ht="19.5" customHeight="1">
      <c r="B20" s="128" t="s">
        <v>77</v>
      </c>
      <c r="C20" s="457">
        <f>+(+'DEP-C7'!D19+'DEP-C7'!D39)/1000</f>
        <v>6026.99418427</v>
      </c>
      <c r="D20" s="457">
        <f>+(+'DEP-C7'!E19+'DEP-C7'!E39)/1000</f>
        <v>19690.19000001</v>
      </c>
      <c r="E20" s="460">
        <f>+C20/$C$25</f>
        <v>0.737456816304181</v>
      </c>
      <c r="G20" s="128" t="s">
        <v>79</v>
      </c>
      <c r="H20" s="457">
        <f>('DEP-C3'!C22+'DEP-C3'!C60)/1000</f>
        <v>5544.41793298</v>
      </c>
      <c r="I20" s="457">
        <f>('DEP-C3'!D22+'DEP-C3'!D60)/1000</f>
        <v>18113.61338704</v>
      </c>
      <c r="J20" s="460">
        <f>+H20/$H$25</f>
        <v>0.6784092819911153</v>
      </c>
      <c r="L20" s="162"/>
    </row>
    <row r="21" spans="2:12" ht="19.5" customHeight="1">
      <c r="B21" s="128" t="s">
        <v>78</v>
      </c>
      <c r="C21" s="457">
        <f>+('DEP-C7'!D15+'DEP-C7'!D29+'DEP-C7'!D71)/1000</f>
        <v>995.97407719</v>
      </c>
      <c r="D21" s="457">
        <f>+('DEP-C7'!E15+'DEP-C7'!E29+'DEP-C7'!E71)/1000</f>
        <v>3253.8473101700006</v>
      </c>
      <c r="E21" s="460">
        <f>+C21/$C$25</f>
        <v>0.12186636482958453</v>
      </c>
      <c r="G21" s="128" t="s">
        <v>167</v>
      </c>
      <c r="H21" s="457">
        <f>('DEP-C3'!C14+'DEP-C3'!C53)/1000</f>
        <v>1917.84516712</v>
      </c>
      <c r="I21" s="457">
        <f>(+'DEP-C3'!D14+'DEP-C3'!D53)/1000</f>
        <v>6265.6001609899995</v>
      </c>
      <c r="J21" s="460">
        <f>+H21/$H$25</f>
        <v>0.23466556427082083</v>
      </c>
      <c r="L21" s="175"/>
    </row>
    <row r="22" spans="2:12" ht="19.5" customHeight="1">
      <c r="B22" s="128" t="s">
        <v>233</v>
      </c>
      <c r="C22" s="457">
        <f>+('DEP-C7'!D21+'DEP-C7'!D42)/1000</f>
        <v>730.61347021</v>
      </c>
      <c r="D22" s="457">
        <f>+('DEP-C7'!E21+'DEP-C7'!E42)/1000</f>
        <v>2386.91420717</v>
      </c>
      <c r="E22" s="460">
        <f>+C22/$C$25</f>
        <v>0.08939711358876581</v>
      </c>
      <c r="G22" s="128" t="s">
        <v>80</v>
      </c>
      <c r="H22" s="457">
        <f>+'DEP-C3'!C26/1000</f>
        <v>250.72916898999998</v>
      </c>
      <c r="I22" s="457">
        <f>+'DEP-C3'!D26/1000</f>
        <v>819.1321950900001</v>
      </c>
      <c r="J22" s="460">
        <f>+H22/$H$25</f>
        <v>0.030678963520578542</v>
      </c>
      <c r="L22" s="211"/>
    </row>
    <row r="23" spans="2:12" ht="19.5" customHeight="1">
      <c r="B23" s="128" t="s">
        <v>128</v>
      </c>
      <c r="C23" s="457">
        <f>+('DEP-C7'!D17+'DEP-C7'!D37+'DEP-C7'!D77)/1000</f>
        <v>34.02974078</v>
      </c>
      <c r="D23" s="457">
        <f>(+'DEP-C7'!E17+'DEP-C7'!E37+'DEP-C7'!E77)/1000</f>
        <v>111.17516313</v>
      </c>
      <c r="E23" s="460">
        <f>+C23/$C$25</f>
        <v>0.004163844119971548</v>
      </c>
      <c r="G23" s="128" t="s">
        <v>155</v>
      </c>
      <c r="H23" s="457">
        <f>+'DEP-C3'!C30/1000</f>
        <v>275.25252525</v>
      </c>
      <c r="I23" s="457">
        <f>+'DEP-C3'!D30/1000</f>
        <v>899.24999999</v>
      </c>
      <c r="J23" s="460">
        <f>+H23/$H$25</f>
        <v>0.033679616197462334</v>
      </c>
      <c r="L23" s="175"/>
    </row>
    <row r="24" spans="2:12" ht="19.5" customHeight="1">
      <c r="B24" s="128" t="s">
        <v>36</v>
      </c>
      <c r="C24" s="457">
        <f>+('DEP-C7'!D24+'DEP-C7'!D44+'DEP-C7'!D79)/1000</f>
        <v>385.06257574000006</v>
      </c>
      <c r="D24" s="457">
        <f>+('DEP-C7'!E24+'DEP-C7'!E44+'DEP-C7'!E79)/1000</f>
        <v>1257.9994349400001</v>
      </c>
      <c r="E24" s="460">
        <f>+C24/$C$25</f>
        <v>0.047115861157497135</v>
      </c>
      <c r="G24" s="128" t="s">
        <v>81</v>
      </c>
      <c r="H24" s="245">
        <f>+'DEP-C3'!C34/1000</f>
        <v>184.42925384999998</v>
      </c>
      <c r="I24" s="245">
        <f>+'DEP-C3'!D34/1000</f>
        <v>602.53037233</v>
      </c>
      <c r="J24" s="460">
        <f>+H24/$H$25</f>
        <v>0.022566574020022916</v>
      </c>
      <c r="L24" s="212"/>
    </row>
    <row r="25" spans="2:10" ht="19.5" customHeight="1">
      <c r="B25" s="130" t="s">
        <v>28</v>
      </c>
      <c r="C25" s="458">
        <f>SUM(C20:C24)</f>
        <v>8172.67404819</v>
      </c>
      <c r="D25" s="458">
        <f>SUM(D20:D24)</f>
        <v>26700.12611542</v>
      </c>
      <c r="E25" s="461">
        <f>SUM(E20:E24)</f>
        <v>1</v>
      </c>
      <c r="G25" s="130" t="s">
        <v>28</v>
      </c>
      <c r="H25" s="458">
        <f>SUM(H20:H24)</f>
        <v>8172.674048190001</v>
      </c>
      <c r="I25" s="458">
        <f>SUM(I20:I24)</f>
        <v>26700.126115439998</v>
      </c>
      <c r="J25" s="461">
        <f>SUM(J20:J24)</f>
        <v>0.9999999999999999</v>
      </c>
    </row>
    <row r="26" spans="3:9" ht="19.5" customHeight="1">
      <c r="C26" s="245"/>
      <c r="H26" s="175"/>
      <c r="I26" s="175"/>
    </row>
    <row r="27" spans="2:8" ht="19.5" customHeight="1">
      <c r="B27" s="126"/>
      <c r="C27" s="285"/>
      <c r="D27" s="286"/>
      <c r="E27" s="233"/>
      <c r="G27" s="235"/>
      <c r="H27" s="245"/>
    </row>
    <row r="28" spans="2:10" ht="19.5" customHeight="1">
      <c r="B28" s="517" t="s">
        <v>29</v>
      </c>
      <c r="C28" s="518"/>
      <c r="D28" s="518"/>
      <c r="E28" s="519"/>
      <c r="G28" s="517" t="s">
        <v>30</v>
      </c>
      <c r="H28" s="518"/>
      <c r="I28" s="518"/>
      <c r="J28" s="519"/>
    </row>
    <row r="29" spans="2:10" ht="19.5" customHeight="1">
      <c r="B29" s="127"/>
      <c r="C29" s="455" t="s">
        <v>79</v>
      </c>
      <c r="D29" s="455" t="str">
        <f>+D19</f>
        <v>Soles</v>
      </c>
      <c r="E29" s="464" t="s">
        <v>27</v>
      </c>
      <c r="G29" s="127"/>
      <c r="H29" s="125" t="s">
        <v>79</v>
      </c>
      <c r="I29" s="125" t="str">
        <f>+I19</f>
        <v>Soles</v>
      </c>
      <c r="J29" s="465" t="s">
        <v>27</v>
      </c>
    </row>
    <row r="30" spans="2:14" ht="19.5" customHeight="1">
      <c r="B30" s="128" t="s">
        <v>94</v>
      </c>
      <c r="C30" s="457">
        <f>(+'DEP-C2'!C15+'DEP-C2'!C19)/1000</f>
        <v>4654.3125369</v>
      </c>
      <c r="D30" s="457">
        <f>(+'DEP-C2'!D15+'DEP-C2'!D19)/1000</f>
        <v>15205.639058050001</v>
      </c>
      <c r="E30" s="460">
        <f>+C30/$C$32</f>
        <v>0.5694969002135586</v>
      </c>
      <c r="G30" s="128" t="s">
        <v>82</v>
      </c>
      <c r="H30" s="457">
        <f>'DEP-C2'!C22/1000</f>
        <v>7430.47156852</v>
      </c>
      <c r="I30" s="457">
        <f>+'DEP-C2'!D22/1000</f>
        <v>24275.350614349998</v>
      </c>
      <c r="J30" s="460">
        <f>+H30/$H$32</f>
        <v>0.9091848671201593</v>
      </c>
      <c r="N30" s="162"/>
    </row>
    <row r="31" spans="2:14" ht="19.5" customHeight="1">
      <c r="B31" s="128" t="s">
        <v>95</v>
      </c>
      <c r="C31" s="457">
        <f>(+'DEP-C2'!C16+'DEP-C2'!C20+'DEP-C2'!C39+'DEP-C2'!C43)/1000</f>
        <v>3518.36151129</v>
      </c>
      <c r="D31" s="457">
        <f>(+'DEP-C2'!D16+'DEP-C2'!D20+'DEP-C2'!D39+'DEP-C2'!D43)/1000</f>
        <v>11494.48705738189</v>
      </c>
      <c r="E31" s="460">
        <f>+C31/$C$32</f>
        <v>0.43050309978644147</v>
      </c>
      <c r="G31" s="128" t="s">
        <v>83</v>
      </c>
      <c r="H31" s="457">
        <f>+'DEP-C2'!C45/1000</f>
        <v>742.2024796700001</v>
      </c>
      <c r="I31" s="457">
        <f>+'DEP-C2'!D45/1000</f>
        <v>2424.7755010818905</v>
      </c>
      <c r="J31" s="460">
        <f>+H31/$H$32</f>
        <v>0.09081513287984067</v>
      </c>
      <c r="N31" s="163"/>
    </row>
    <row r="32" spans="2:14" ht="19.5" customHeight="1">
      <c r="B32" s="130" t="s">
        <v>28</v>
      </c>
      <c r="C32" s="458">
        <f>SUM(C30:C31)</f>
        <v>8172.67404819</v>
      </c>
      <c r="D32" s="458">
        <f>SUM(D30:D31)</f>
        <v>26700.126115431893</v>
      </c>
      <c r="E32" s="461">
        <f>SUM(E30:E31)</f>
        <v>1</v>
      </c>
      <c r="G32" s="130" t="s">
        <v>28</v>
      </c>
      <c r="H32" s="458">
        <f>SUM(H30:H31)</f>
        <v>8172.67404819</v>
      </c>
      <c r="I32" s="458">
        <f>SUM(I30:I31)</f>
        <v>26700.12611543189</v>
      </c>
      <c r="J32" s="461">
        <f>SUM(J30:J31)</f>
        <v>1</v>
      </c>
      <c r="N32" s="161"/>
    </row>
    <row r="33" ht="8.25" customHeight="1"/>
    <row r="34" spans="2:10" ht="15.75" customHeight="1">
      <c r="B34" s="246"/>
      <c r="C34" s="287"/>
      <c r="D34" s="288"/>
      <c r="E34" s="246"/>
      <c r="F34" s="246"/>
      <c r="G34" s="246"/>
      <c r="H34" s="288"/>
      <c r="I34" s="288"/>
      <c r="J34" s="246"/>
    </row>
    <row r="35" spans="2:10" ht="5.25" customHeight="1">
      <c r="B35" s="247"/>
      <c r="C35" s="247"/>
      <c r="D35" s="247"/>
      <c r="E35" s="247"/>
      <c r="F35" s="247"/>
      <c r="G35" s="247"/>
      <c r="H35" s="247"/>
      <c r="J35" s="248"/>
    </row>
    <row r="36" spans="2:9" ht="15.75" customHeight="1">
      <c r="B36" s="249"/>
      <c r="C36" s="250"/>
      <c r="D36" s="250"/>
      <c r="E36" s="251"/>
      <c r="F36" s="89"/>
      <c r="G36" s="89"/>
      <c r="H36" s="252"/>
      <c r="I36" s="175"/>
    </row>
    <row r="37" spans="2:8" ht="15.75" customHeight="1">
      <c r="B37" s="520"/>
      <c r="C37" s="521"/>
      <c r="D37" s="521"/>
      <c r="E37" s="521"/>
      <c r="F37" s="89"/>
      <c r="G37" s="89"/>
      <c r="H37" s="89"/>
    </row>
    <row r="38" spans="2:6" s="78" customFormat="1" ht="15.75" customHeight="1">
      <c r="B38" s="89"/>
      <c r="C38" s="253"/>
      <c r="D38" s="254"/>
      <c r="E38" s="89"/>
      <c r="F38" s="263"/>
    </row>
    <row r="39" spans="2:6" s="78" customFormat="1" ht="15.75" customHeight="1">
      <c r="B39" s="89"/>
      <c r="C39" s="164"/>
      <c r="D39" s="89"/>
      <c r="E39" s="89"/>
      <c r="F39" s="263"/>
    </row>
  </sheetData>
  <sheetProtection/>
  <mergeCells count="12">
    <mergeCell ref="B6:J6"/>
    <mergeCell ref="B9:G9"/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2.5" customHeight="1">
      <c r="B5" s="509" t="s">
        <v>183</v>
      </c>
      <c r="C5" s="509"/>
      <c r="D5" s="509"/>
      <c r="E5" s="509"/>
      <c r="F5" s="509"/>
      <c r="G5" s="509"/>
      <c r="H5" s="509"/>
    </row>
    <row r="6" spans="2:8" s="4" customFormat="1" ht="19.5" customHeight="1">
      <c r="B6" s="522" t="s">
        <v>18</v>
      </c>
      <c r="C6" s="522"/>
      <c r="D6" s="522"/>
      <c r="E6" s="522"/>
      <c r="F6" s="522"/>
      <c r="G6" s="522"/>
      <c r="H6" s="522"/>
    </row>
    <row r="7" spans="2:8" s="4" customFormat="1" ht="18" customHeight="1">
      <c r="B7" s="510" t="str">
        <f>+Indice!B7</f>
        <v>AL 30 DE SETIEMBRE 2017</v>
      </c>
      <c r="C7" s="510"/>
      <c r="D7" s="510"/>
      <c r="E7" s="510"/>
      <c r="F7" s="510"/>
      <c r="G7" s="510"/>
      <c r="H7" s="510"/>
    </row>
    <row r="8" spans="2:9" s="4" customFormat="1" ht="24.75" customHeight="1">
      <c r="B8" s="273"/>
      <c r="C8" s="273"/>
      <c r="D8" s="273"/>
      <c r="E8" s="273"/>
      <c r="F8" s="273"/>
      <c r="G8" s="273"/>
      <c r="H8" s="273"/>
      <c r="I8" s="47"/>
    </row>
    <row r="9" spans="2:8" ht="17.25" customHeight="1">
      <c r="B9" s="89"/>
      <c r="C9" s="89"/>
      <c r="D9" s="89"/>
      <c r="E9" s="89"/>
      <c r="F9" s="89"/>
      <c r="G9" s="89"/>
      <c r="H9" s="89"/>
    </row>
    <row r="10" spans="2:8" ht="16.5">
      <c r="B10" s="524" t="str">
        <f>+Resumen!B11:E11</f>
        <v>TIPO DE DEUDA</v>
      </c>
      <c r="C10" s="524"/>
      <c r="D10" s="524"/>
      <c r="E10" s="93"/>
      <c r="F10" s="524" t="s">
        <v>31</v>
      </c>
      <c r="G10" s="524"/>
      <c r="H10" s="524"/>
    </row>
    <row r="11" spans="2:8" ht="12.75">
      <c r="B11" s="89"/>
      <c r="C11" s="89"/>
      <c r="D11" s="89"/>
      <c r="E11" s="89"/>
      <c r="F11" s="89"/>
      <c r="G11" s="89"/>
      <c r="H11" s="89"/>
    </row>
    <row r="28" spans="2:8" s="23" customFormat="1" ht="16.5">
      <c r="B28" s="524" t="str">
        <f>+Resumen!B18:E18</f>
        <v>GRUPO DEL ACREEDOR</v>
      </c>
      <c r="C28" s="524"/>
      <c r="D28" s="524"/>
      <c r="F28" s="524" t="s">
        <v>62</v>
      </c>
      <c r="G28" s="524"/>
      <c r="H28" s="524"/>
    </row>
    <row r="48" spans="2:8" s="23" customFormat="1" ht="16.5">
      <c r="B48" s="524" t="s">
        <v>29</v>
      </c>
      <c r="C48" s="524"/>
      <c r="D48" s="524"/>
      <c r="F48" s="524" t="s">
        <v>30</v>
      </c>
      <c r="G48" s="524"/>
      <c r="H48" s="524"/>
    </row>
    <row r="66" spans="2:8" ht="30" customHeight="1">
      <c r="B66" s="527"/>
      <c r="C66" s="527"/>
      <c r="D66" s="527"/>
      <c r="E66" s="527"/>
      <c r="F66" s="527"/>
      <c r="G66" s="527"/>
      <c r="H66" s="527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25"/>
      <c r="C69" s="526"/>
      <c r="D69" s="526"/>
      <c r="E69" s="526"/>
      <c r="F69" s="51"/>
      <c r="G69" s="51"/>
      <c r="H69" s="51"/>
    </row>
    <row r="70" spans="2:8" ht="15.75" customHeight="1">
      <c r="B70" s="525"/>
      <c r="C70" s="526"/>
      <c r="D70" s="526"/>
      <c r="E70" s="526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69:E69"/>
    <mergeCell ref="F48:H48"/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4.710937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18" width="12.7109375" style="10" bestFit="1" customWidth="1"/>
    <col min="19" max="19" width="12.7109375" style="10" customWidth="1"/>
    <col min="20" max="20" width="12.7109375" style="10" bestFit="1" customWidth="1"/>
    <col min="21" max="21" width="12.7109375" style="10" customWidth="1"/>
    <col min="22" max="30" width="11.7109375" style="9" customWidth="1"/>
    <col min="31" max="33" width="11.421875" style="9" hidden="1" customWidth="1"/>
    <col min="34" max="219" width="11.421875" style="9" customWidth="1"/>
    <col min="220" max="220" width="25.7109375" style="9" customWidth="1"/>
    <col min="221" max="16384" width="15.7109375" style="9" customWidth="1"/>
  </cols>
  <sheetData>
    <row r="1" ht="12.75">
      <c r="B1" s="8"/>
    </row>
    <row r="2" spans="2:21" s="11" customFormat="1" ht="18">
      <c r="B2" s="553"/>
      <c r="C2" s="553"/>
      <c r="D2" s="553"/>
      <c r="E2" s="553"/>
      <c r="F2" s="553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2:21" s="11" customFormat="1" ht="18">
      <c r="B3" s="553"/>
      <c r="C3" s="553"/>
      <c r="D3" s="553"/>
      <c r="E3" s="553"/>
      <c r="F3" s="553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5" spans="2:21" s="119" customFormat="1" ht="18">
      <c r="B5" s="134" t="s">
        <v>11</v>
      </c>
      <c r="C5" s="134"/>
      <c r="D5" s="134"/>
      <c r="E5" s="134"/>
      <c r="F5" s="134"/>
      <c r="G5" s="118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2:21" s="11" customFormat="1" ht="18">
      <c r="B6" s="407" t="s">
        <v>116</v>
      </c>
      <c r="C6" s="407"/>
      <c r="D6" s="407"/>
      <c r="E6" s="407"/>
      <c r="F6" s="407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2:21" s="11" customFormat="1" ht="18">
      <c r="B7" s="466" t="s">
        <v>170</v>
      </c>
      <c r="C7" s="274"/>
      <c r="D7" s="274"/>
      <c r="E7" s="274"/>
      <c r="F7" s="274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s="11" customFormat="1" ht="18">
      <c r="B8" s="396" t="s">
        <v>158</v>
      </c>
      <c r="C8" s="138"/>
      <c r="D8" s="274"/>
      <c r="E8" s="274"/>
      <c r="F8" s="274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2:21" s="11" customFormat="1" ht="18">
      <c r="B9" s="392" t="s">
        <v>254</v>
      </c>
      <c r="C9" s="138"/>
      <c r="D9" s="274"/>
      <c r="E9" s="274"/>
      <c r="F9" s="274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2:21" s="11" customFormat="1" ht="18">
      <c r="B10" s="454" t="s">
        <v>115</v>
      </c>
      <c r="C10" s="279"/>
      <c r="D10" s="274"/>
      <c r="E10" s="274"/>
      <c r="F10" s="274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7" ht="10.5" customHeight="1">
      <c r="B11" s="261"/>
      <c r="C11" s="261"/>
      <c r="D11" s="261"/>
      <c r="E11" s="261"/>
      <c r="F11" s="177"/>
      <c r="G11" s="22"/>
    </row>
    <row r="12" spans="2:33" s="27" customFormat="1" ht="18" customHeight="1">
      <c r="B12" s="531" t="s">
        <v>143</v>
      </c>
      <c r="C12" s="535">
        <v>2009</v>
      </c>
      <c r="D12" s="556">
        <v>2010</v>
      </c>
      <c r="E12" s="554">
        <v>2011</v>
      </c>
      <c r="F12" s="535">
        <v>2012</v>
      </c>
      <c r="G12" s="116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535">
        <v>2013</v>
      </c>
      <c r="S12" s="535">
        <v>2014</v>
      </c>
      <c r="T12" s="551">
        <v>2015</v>
      </c>
      <c r="U12" s="537">
        <v>2016</v>
      </c>
      <c r="V12" s="558">
        <v>2017</v>
      </c>
      <c r="W12" s="559"/>
      <c r="X12" s="559"/>
      <c r="Y12" s="559"/>
      <c r="Z12" s="559"/>
      <c r="AA12" s="559"/>
      <c r="AB12" s="559"/>
      <c r="AC12" s="559"/>
      <c r="AD12" s="560"/>
      <c r="AE12" s="451"/>
      <c r="AF12" s="451"/>
      <c r="AG12" s="452"/>
    </row>
    <row r="13" spans="2:33" s="27" customFormat="1" ht="18" customHeight="1">
      <c r="B13" s="532"/>
      <c r="C13" s="536"/>
      <c r="D13" s="557"/>
      <c r="E13" s="555"/>
      <c r="F13" s="536"/>
      <c r="G13" s="110" t="s">
        <v>100</v>
      </c>
      <c r="H13" s="110" t="s">
        <v>101</v>
      </c>
      <c r="I13" s="111" t="s">
        <v>106</v>
      </c>
      <c r="J13" s="111" t="s">
        <v>108</v>
      </c>
      <c r="K13" s="111" t="s">
        <v>112</v>
      </c>
      <c r="L13" s="111" t="s">
        <v>125</v>
      </c>
      <c r="M13" s="111" t="s">
        <v>144</v>
      </c>
      <c r="N13" s="111" t="s">
        <v>146</v>
      </c>
      <c r="O13" s="111" t="s">
        <v>148</v>
      </c>
      <c r="P13" s="111" t="s">
        <v>151</v>
      </c>
      <c r="Q13" s="111" t="s">
        <v>153</v>
      </c>
      <c r="R13" s="536"/>
      <c r="S13" s="536"/>
      <c r="T13" s="552"/>
      <c r="U13" s="538"/>
      <c r="V13" s="431" t="s">
        <v>100</v>
      </c>
      <c r="W13" s="476" t="s">
        <v>101</v>
      </c>
      <c r="X13" s="480" t="s">
        <v>106</v>
      </c>
      <c r="Y13" s="482" t="s">
        <v>169</v>
      </c>
      <c r="Z13" s="489" t="s">
        <v>179</v>
      </c>
      <c r="AA13" s="480" t="s">
        <v>125</v>
      </c>
      <c r="AB13" s="491" t="s">
        <v>144</v>
      </c>
      <c r="AC13" s="503" t="s">
        <v>146</v>
      </c>
      <c r="AD13" s="507" t="s">
        <v>148</v>
      </c>
      <c r="AE13" s="468" t="s">
        <v>151</v>
      </c>
      <c r="AF13" s="431" t="s">
        <v>153</v>
      </c>
      <c r="AG13" s="444" t="s">
        <v>181</v>
      </c>
    </row>
    <row r="14" spans="2:33" s="27" customFormat="1" ht="4.5" customHeight="1">
      <c r="B14" s="180"/>
      <c r="C14" s="103"/>
      <c r="D14" s="181"/>
      <c r="E14" s="182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441"/>
      <c r="U14" s="445"/>
      <c r="V14" s="191"/>
      <c r="W14" s="477"/>
      <c r="X14" s="191"/>
      <c r="Y14" s="477"/>
      <c r="Z14" s="490"/>
      <c r="AA14" s="191"/>
      <c r="AB14" s="492"/>
      <c r="AC14" s="504"/>
      <c r="AD14" s="446"/>
      <c r="AE14" s="438"/>
      <c r="AF14" s="191"/>
      <c r="AG14" s="446"/>
    </row>
    <row r="15" spans="2:33" s="25" customFormat="1" ht="21.75" customHeight="1">
      <c r="B15" s="183" t="s">
        <v>34</v>
      </c>
      <c r="C15" s="184">
        <v>1389</v>
      </c>
      <c r="D15" s="184">
        <v>2144</v>
      </c>
      <c r="E15" s="185">
        <v>2188</v>
      </c>
      <c r="F15" s="32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442">
        <v>2258.8960634599985</v>
      </c>
      <c r="U15" s="447">
        <v>2931.5247573100005</v>
      </c>
      <c r="V15" s="33">
        <v>2318.57313536</v>
      </c>
      <c r="W15" s="478">
        <v>2228.65751925</v>
      </c>
      <c r="X15" s="33">
        <v>2253.1845205900004</v>
      </c>
      <c r="Y15" s="478">
        <v>2225.20104787</v>
      </c>
      <c r="Z15" s="442">
        <v>2196.6959827100004</v>
      </c>
      <c r="AA15" s="33">
        <v>2497.00490253744</v>
      </c>
      <c r="AB15" s="493">
        <v>2606.5523488</v>
      </c>
      <c r="AC15" s="505">
        <v>2235.7614336899996</v>
      </c>
      <c r="AD15" s="448">
        <v>2341.6617202800003</v>
      </c>
      <c r="AE15" s="439">
        <v>0</v>
      </c>
      <c r="AF15" s="33">
        <v>0</v>
      </c>
      <c r="AG15" s="448">
        <v>0</v>
      </c>
    </row>
    <row r="16" spans="2:33" s="25" customFormat="1" ht="21.75" customHeight="1">
      <c r="B16" s="183" t="s">
        <v>33</v>
      </c>
      <c r="C16" s="184">
        <v>256</v>
      </c>
      <c r="D16" s="184">
        <v>389</v>
      </c>
      <c r="E16" s="185">
        <v>590</v>
      </c>
      <c r="F16" s="32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442">
        <v>4201.51382237</v>
      </c>
      <c r="U16" s="447">
        <v>4539.076503679999</v>
      </c>
      <c r="V16" s="33">
        <v>4465.43897746</v>
      </c>
      <c r="W16" s="478">
        <v>4739.05909481</v>
      </c>
      <c r="X16" s="33">
        <v>4484.991771600001</v>
      </c>
      <c r="Y16" s="478">
        <v>4328.2414593</v>
      </c>
      <c r="Z16" s="442">
        <v>4331.370420330001</v>
      </c>
      <c r="AA16" s="33">
        <v>5934.3516494899995</v>
      </c>
      <c r="AB16" s="493">
        <v>5886.871283129999</v>
      </c>
      <c r="AC16" s="505">
        <v>5896.957649569999</v>
      </c>
      <c r="AD16" s="448">
        <v>5831.012327910001</v>
      </c>
      <c r="AE16" s="439">
        <v>0</v>
      </c>
      <c r="AF16" s="33">
        <v>0</v>
      </c>
      <c r="AG16" s="448">
        <v>0</v>
      </c>
    </row>
    <row r="17" spans="2:33" s="25" customFormat="1" ht="6" customHeight="1">
      <c r="B17" s="186"/>
      <c r="C17" s="187"/>
      <c r="D17" s="187"/>
      <c r="E17" s="188"/>
      <c r="F17" s="34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43"/>
      <c r="U17" s="449"/>
      <c r="V17" s="35"/>
      <c r="W17" s="479"/>
      <c r="X17" s="35"/>
      <c r="Y17" s="479"/>
      <c r="Z17" s="443"/>
      <c r="AA17" s="35"/>
      <c r="AB17" s="494"/>
      <c r="AC17" s="506"/>
      <c r="AD17" s="450"/>
      <c r="AE17" s="440"/>
      <c r="AF17" s="35"/>
      <c r="AG17" s="450"/>
    </row>
    <row r="18" spans="2:33" s="27" customFormat="1" ht="15" customHeight="1">
      <c r="B18" s="539" t="s">
        <v>102</v>
      </c>
      <c r="C18" s="528">
        <f aca="true" t="shared" si="0" ref="C18:H18">SUM(C15:C16)</f>
        <v>1645</v>
      </c>
      <c r="D18" s="528">
        <f t="shared" si="0"/>
        <v>2533</v>
      </c>
      <c r="E18" s="541">
        <f t="shared" si="0"/>
        <v>2778</v>
      </c>
      <c r="F18" s="528">
        <f t="shared" si="0"/>
        <v>3231.62940566</v>
      </c>
      <c r="G18" s="528">
        <f t="shared" si="0"/>
        <v>3978.2822575499995</v>
      </c>
      <c r="H18" s="528">
        <f t="shared" si="0"/>
        <v>4283.16118678</v>
      </c>
      <c r="I18" s="533">
        <f aca="true" t="shared" si="1" ref="I18:N18">SUM(I15:I16)</f>
        <v>4271.37034379</v>
      </c>
      <c r="J18" s="533">
        <f t="shared" si="1"/>
        <v>3622.58121752</v>
      </c>
      <c r="K18" s="533">
        <f t="shared" si="1"/>
        <v>3177.2183911999996</v>
      </c>
      <c r="L18" s="533">
        <f t="shared" si="1"/>
        <v>3224.1298934800006</v>
      </c>
      <c r="M18" s="533">
        <f t="shared" si="1"/>
        <v>3273.10540427</v>
      </c>
      <c r="N18" s="533">
        <f t="shared" si="1"/>
        <v>3382.31552197</v>
      </c>
      <c r="O18" s="533">
        <f>+O15+O16</f>
        <v>3510.4566990000008</v>
      </c>
      <c r="P18" s="533">
        <f>+P15+P16</f>
        <v>3663.6902058299997</v>
      </c>
      <c r="Q18" s="533">
        <f>+Q15+Q16</f>
        <v>3934.70126796</v>
      </c>
      <c r="R18" s="533">
        <f>+R15+R16</f>
        <v>4098.53643417</v>
      </c>
      <c r="S18" s="533">
        <f>+S15+S16</f>
        <v>5844.665124709998</v>
      </c>
      <c r="T18" s="543">
        <f aca="true" t="shared" si="2" ref="T18:Z18">+T16+T15</f>
        <v>6460.4098858299985</v>
      </c>
      <c r="U18" s="545">
        <f>+U16+U15</f>
        <v>7470.60126099</v>
      </c>
      <c r="V18" s="533">
        <f t="shared" si="2"/>
        <v>6784.012112820001</v>
      </c>
      <c r="W18" s="547">
        <f t="shared" si="2"/>
        <v>6967.71661406</v>
      </c>
      <c r="X18" s="545">
        <f t="shared" si="2"/>
        <v>6738.176292190001</v>
      </c>
      <c r="Y18" s="547">
        <f t="shared" si="2"/>
        <v>6553.442507170001</v>
      </c>
      <c r="Z18" s="543">
        <f t="shared" si="2"/>
        <v>6528.066403040002</v>
      </c>
      <c r="AA18" s="545">
        <f aca="true" t="shared" si="3" ref="AA18:AF18">+AA16+AA15</f>
        <v>8431.356552027439</v>
      </c>
      <c r="AB18" s="549">
        <f t="shared" si="3"/>
        <v>8493.42363193</v>
      </c>
      <c r="AC18" s="543">
        <f t="shared" si="3"/>
        <v>8132.719083259999</v>
      </c>
      <c r="AD18" s="533">
        <f t="shared" si="3"/>
        <v>8172.6740481900015</v>
      </c>
      <c r="AE18" s="549">
        <f t="shared" si="3"/>
        <v>0</v>
      </c>
      <c r="AF18" s="533">
        <f t="shared" si="3"/>
        <v>0</v>
      </c>
      <c r="AG18" s="533">
        <f>+AG16+AG15</f>
        <v>0</v>
      </c>
    </row>
    <row r="19" spans="2:33" s="27" customFormat="1" ht="15" customHeight="1">
      <c r="B19" s="540"/>
      <c r="C19" s="529"/>
      <c r="D19" s="529"/>
      <c r="E19" s="542"/>
      <c r="F19" s="529"/>
      <c r="G19" s="529"/>
      <c r="H19" s="529"/>
      <c r="I19" s="534"/>
      <c r="J19" s="534"/>
      <c r="K19" s="534"/>
      <c r="L19" s="534"/>
      <c r="M19" s="534"/>
      <c r="N19" s="534"/>
      <c r="O19" s="534"/>
      <c r="P19" s="534"/>
      <c r="Q19" s="534"/>
      <c r="R19" s="534"/>
      <c r="S19" s="534"/>
      <c r="T19" s="544"/>
      <c r="U19" s="546"/>
      <c r="V19" s="534"/>
      <c r="W19" s="548"/>
      <c r="X19" s="546"/>
      <c r="Y19" s="548"/>
      <c r="Z19" s="544"/>
      <c r="AA19" s="546"/>
      <c r="AB19" s="550"/>
      <c r="AC19" s="544"/>
      <c r="AD19" s="534"/>
      <c r="AE19" s="550"/>
      <c r="AF19" s="534"/>
      <c r="AG19" s="534"/>
    </row>
    <row r="20" spans="2:7" ht="7.5" customHeight="1">
      <c r="B20" s="36"/>
      <c r="C20" s="37"/>
      <c r="D20" s="37"/>
      <c r="E20" s="37"/>
      <c r="F20" s="37"/>
      <c r="G20" s="37"/>
    </row>
    <row r="21" spans="2:21" ht="7.5" customHeight="1">
      <c r="B21" s="36"/>
      <c r="C21" s="37"/>
      <c r="D21" s="37"/>
      <c r="E21" s="37"/>
      <c r="F21" s="37"/>
      <c r="G21" s="37"/>
      <c r="T21" s="189"/>
      <c r="U21" s="189"/>
    </row>
    <row r="22" spans="2:33" s="25" customFormat="1" ht="28.5" customHeight="1">
      <c r="B22" s="530"/>
      <c r="C22" s="530"/>
      <c r="D22" s="530"/>
      <c r="E22" s="530"/>
      <c r="F22" s="530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90"/>
      <c r="U22" s="190"/>
      <c r="V22" s="197"/>
      <c r="W22" s="197"/>
      <c r="X22" s="197"/>
      <c r="Y22" s="213"/>
      <c r="Z22" s="213"/>
      <c r="AA22" s="213"/>
      <c r="AB22" s="213"/>
      <c r="AC22" s="213"/>
      <c r="AD22" s="213"/>
      <c r="AE22" s="213"/>
      <c r="AF22" s="213"/>
      <c r="AG22" s="213"/>
    </row>
    <row r="23" spans="2:21" s="25" customFormat="1" ht="28.5" customHeight="1">
      <c r="B23" s="530"/>
      <c r="C23" s="530"/>
      <c r="D23" s="530"/>
      <c r="E23" s="530"/>
      <c r="F23" s="530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3:21" ht="12.75">
      <c r="C25" s="40"/>
      <c r="D25" s="41"/>
      <c r="E25" s="41"/>
      <c r="F25" s="41"/>
      <c r="G25" s="41"/>
      <c r="T25" s="165"/>
      <c r="U25" s="165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1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8:21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8:21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8:21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8:21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8:21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51" spans="3:5" ht="12.75">
      <c r="C51" s="46"/>
      <c r="D51" s="46"/>
      <c r="E51" s="46"/>
    </row>
  </sheetData>
  <sheetProtection/>
  <mergeCells count="46">
    <mergeCell ref="AF18:AF19"/>
    <mergeCell ref="AE18:AE19"/>
    <mergeCell ref="B2:F2"/>
    <mergeCell ref="B3:F3"/>
    <mergeCell ref="E12:E13"/>
    <mergeCell ref="U18:U19"/>
    <mergeCell ref="D12:D13"/>
    <mergeCell ref="AD18:AD19"/>
    <mergeCell ref="V12:AD12"/>
    <mergeCell ref="R12:R13"/>
    <mergeCell ref="AB18:AB19"/>
    <mergeCell ref="Z18:Z19"/>
    <mergeCell ref="V18:V19"/>
    <mergeCell ref="O18:O19"/>
    <mergeCell ref="T12:T13"/>
    <mergeCell ref="AA18:AA19"/>
    <mergeCell ref="AC18:AC19"/>
    <mergeCell ref="X18:X19"/>
    <mergeCell ref="H18:H19"/>
    <mergeCell ref="I18:I19"/>
    <mergeCell ref="Q18:Q19"/>
    <mergeCell ref="R18:R19"/>
    <mergeCell ref="Y18:Y19"/>
    <mergeCell ref="T18:T19"/>
    <mergeCell ref="K18:K19"/>
    <mergeCell ref="W18:W19"/>
    <mergeCell ref="C12:C13"/>
    <mergeCell ref="F12:F13"/>
    <mergeCell ref="P18:P19"/>
    <mergeCell ref="U12:U13"/>
    <mergeCell ref="M18:M19"/>
    <mergeCell ref="B23:F23"/>
    <mergeCell ref="B18:B19"/>
    <mergeCell ref="C18:C19"/>
    <mergeCell ref="D18:D19"/>
    <mergeCell ref="E18:E19"/>
    <mergeCell ref="G18:G19"/>
    <mergeCell ref="B22:F22"/>
    <mergeCell ref="F18:F19"/>
    <mergeCell ref="B12:B13"/>
    <mergeCell ref="AG18:AG19"/>
    <mergeCell ref="J18:J19"/>
    <mergeCell ref="S18:S19"/>
    <mergeCell ref="N18:N19"/>
    <mergeCell ref="S12:S13"/>
    <mergeCell ref="L18:L19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9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90" customWidth="1"/>
    <col min="4" max="4" width="19.7109375" style="2" customWidth="1"/>
    <col min="5" max="5" width="11.421875" style="176" customWidth="1"/>
    <col min="6" max="6" width="17.28125" style="176" customWidth="1"/>
    <col min="7" max="7" width="20.00390625" style="176" customWidth="1"/>
    <col min="8" max="8" width="19.140625" style="176" bestFit="1" customWidth="1"/>
    <col min="9" max="9" width="13.00390625" style="176" bestFit="1" customWidth="1"/>
    <col min="10" max="10" width="11.421875" style="176" customWidth="1"/>
    <col min="11" max="12" width="11.421875" style="2" customWidth="1"/>
    <col min="13" max="14" width="11.421875" style="198" customWidth="1"/>
    <col min="15" max="16384" width="11.421875" style="2" customWidth="1"/>
  </cols>
  <sheetData>
    <row r="1" spans="2:6" ht="12.75">
      <c r="B1" s="20"/>
      <c r="F1" s="381"/>
    </row>
    <row r="2" spans="2:14" s="1" customFormat="1" ht="13.5" customHeight="1">
      <c r="B2" s="553"/>
      <c r="C2" s="553"/>
      <c r="D2" s="553"/>
      <c r="E2" s="176"/>
      <c r="F2" s="381"/>
      <c r="G2" s="176"/>
      <c r="H2" s="176"/>
      <c r="I2" s="176"/>
      <c r="J2" s="176"/>
      <c r="M2" s="237"/>
      <c r="N2" s="237"/>
    </row>
    <row r="3" spans="2:14" s="1" customFormat="1" ht="13.5" customHeight="1">
      <c r="B3" s="553"/>
      <c r="C3" s="553"/>
      <c r="D3" s="553"/>
      <c r="E3" s="176"/>
      <c r="F3" s="381"/>
      <c r="G3" s="176"/>
      <c r="H3" s="176"/>
      <c r="I3" s="176"/>
      <c r="J3" s="176"/>
      <c r="M3" s="237"/>
      <c r="N3" s="237"/>
    </row>
    <row r="4" spans="2:14" s="1" customFormat="1" ht="18">
      <c r="B4" s="553"/>
      <c r="C4" s="553"/>
      <c r="D4" s="553"/>
      <c r="E4" s="176"/>
      <c r="F4" s="381"/>
      <c r="G4" s="176"/>
      <c r="H4" s="176"/>
      <c r="I4" s="176"/>
      <c r="J4" s="176"/>
      <c r="M4" s="237"/>
      <c r="N4" s="237"/>
    </row>
    <row r="5" spans="2:14" s="13" customFormat="1" ht="18">
      <c r="B5" s="134" t="s">
        <v>12</v>
      </c>
      <c r="C5" s="134"/>
      <c r="D5" s="134"/>
      <c r="E5" s="176"/>
      <c r="F5" s="381"/>
      <c r="H5" s="176"/>
      <c r="I5" s="290"/>
      <c r="J5" s="176"/>
      <c r="M5" s="238"/>
      <c r="N5" s="238"/>
    </row>
    <row r="6" spans="2:7" ht="18">
      <c r="B6" s="337" t="s">
        <v>138</v>
      </c>
      <c r="C6" s="337"/>
      <c r="D6" s="337"/>
      <c r="F6" s="381"/>
      <c r="G6" s="289"/>
    </row>
    <row r="7" spans="2:7" ht="18">
      <c r="B7" s="337" t="s">
        <v>137</v>
      </c>
      <c r="C7" s="337"/>
      <c r="D7" s="337"/>
      <c r="F7" s="381"/>
      <c r="G7" s="291"/>
    </row>
    <row r="8" spans="2:6" ht="15.75">
      <c r="B8" s="193" t="s">
        <v>156</v>
      </c>
      <c r="C8" s="193"/>
      <c r="D8" s="193"/>
      <c r="F8" s="381"/>
    </row>
    <row r="9" spans="2:14" s="3" customFormat="1" ht="15.75">
      <c r="B9" s="138" t="s">
        <v>251</v>
      </c>
      <c r="C9" s="279"/>
      <c r="D9" s="142"/>
      <c r="E9" s="334">
        <f>+Portada!H39</f>
        <v>3.267</v>
      </c>
      <c r="F9" s="146"/>
      <c r="G9" s="292"/>
      <c r="H9" s="293"/>
      <c r="I9" s="214"/>
      <c r="J9" s="214"/>
      <c r="M9" s="240"/>
      <c r="N9" s="240"/>
    </row>
    <row r="10" spans="2:6" ht="9.75" customHeight="1">
      <c r="B10" s="193"/>
      <c r="C10" s="193"/>
      <c r="D10" s="193"/>
      <c r="F10" s="381"/>
    </row>
    <row r="11" spans="2:12" ht="18.75" customHeight="1">
      <c r="B11" s="565" t="s">
        <v>159</v>
      </c>
      <c r="C11" s="561" t="s">
        <v>89</v>
      </c>
      <c r="D11" s="561" t="s">
        <v>168</v>
      </c>
      <c r="E11" s="338"/>
      <c r="F11" s="346"/>
      <c r="G11" s="338"/>
      <c r="H11" s="338"/>
      <c r="I11" s="338"/>
      <c r="J11" s="338"/>
      <c r="K11" s="339"/>
      <c r="L11" s="339"/>
    </row>
    <row r="12" spans="2:12" ht="18.75" customHeight="1">
      <c r="B12" s="566"/>
      <c r="C12" s="562"/>
      <c r="D12" s="562"/>
      <c r="E12" s="338"/>
      <c r="F12" s="346"/>
      <c r="G12" s="338"/>
      <c r="H12" s="338"/>
      <c r="I12" s="338"/>
      <c r="J12" s="338"/>
      <c r="K12" s="339"/>
      <c r="L12" s="339"/>
    </row>
    <row r="13" spans="2:14" s="16" customFormat="1" ht="9.75" customHeight="1">
      <c r="B13" s="265"/>
      <c r="C13" s="178"/>
      <c r="D13" s="179"/>
      <c r="E13" s="338"/>
      <c r="F13" s="382"/>
      <c r="G13" s="340"/>
      <c r="H13" s="340"/>
      <c r="I13" s="340"/>
      <c r="J13" s="338"/>
      <c r="K13" s="340"/>
      <c r="L13" s="340"/>
      <c r="M13" s="241"/>
      <c r="N13" s="241"/>
    </row>
    <row r="14" spans="2:14" s="13" customFormat="1" ht="19.5" customHeight="1">
      <c r="B14" s="67" t="s">
        <v>19</v>
      </c>
      <c r="C14" s="335">
        <f>SUM(C15:C16)</f>
        <v>1599459.2406100002</v>
      </c>
      <c r="D14" s="82">
        <f>SUM(D15:D16)</f>
        <v>5225433.33907</v>
      </c>
      <c r="E14" s="338"/>
      <c r="F14" s="383"/>
      <c r="G14" s="341"/>
      <c r="H14" s="341"/>
      <c r="I14" s="341"/>
      <c r="J14" s="338"/>
      <c r="K14" s="338"/>
      <c r="L14" s="338"/>
      <c r="M14" s="236"/>
      <c r="N14" s="236"/>
    </row>
    <row r="15" spans="2:14" s="13" customFormat="1" ht="16.5" customHeight="1">
      <c r="B15" s="68" t="s">
        <v>25</v>
      </c>
      <c r="C15" s="336">
        <v>823300.2089900001</v>
      </c>
      <c r="D15" s="77">
        <f>ROUND(+C15*$E$9,5)</f>
        <v>2689721.78277</v>
      </c>
      <c r="E15" s="342"/>
      <c r="F15" s="384"/>
      <c r="G15" s="341"/>
      <c r="H15" s="341"/>
      <c r="I15" s="341"/>
      <c r="J15" s="338"/>
      <c r="K15" s="342"/>
      <c r="L15" s="343"/>
      <c r="M15" s="243"/>
      <c r="N15" s="236"/>
    </row>
    <row r="16" spans="2:14" s="13" customFormat="1" ht="16.5" customHeight="1">
      <c r="B16" s="68" t="s">
        <v>24</v>
      </c>
      <c r="C16" s="336">
        <v>776159.03162</v>
      </c>
      <c r="D16" s="77">
        <f>ROUND(+C16*$E$9,5)</f>
        <v>2535711.5563</v>
      </c>
      <c r="E16" s="342"/>
      <c r="F16" s="385"/>
      <c r="G16" s="341"/>
      <c r="H16" s="341"/>
      <c r="I16" s="341"/>
      <c r="J16" s="338"/>
      <c r="K16" s="338"/>
      <c r="L16" s="343"/>
      <c r="M16" s="243"/>
      <c r="N16" s="236"/>
    </row>
    <row r="17" spans="2:14" s="13" customFormat="1" ht="15" customHeight="1">
      <c r="B17" s="15"/>
      <c r="C17" s="336"/>
      <c r="D17" s="77"/>
      <c r="E17" s="338"/>
      <c r="F17" s="386"/>
      <c r="G17" s="341"/>
      <c r="H17" s="341"/>
      <c r="I17" s="341"/>
      <c r="J17" s="338"/>
      <c r="K17" s="342"/>
      <c r="L17" s="343"/>
      <c r="M17" s="243"/>
      <c r="N17" s="236"/>
    </row>
    <row r="18" spans="2:14" s="13" customFormat="1" ht="19.5" customHeight="1">
      <c r="B18" s="18" t="s">
        <v>20</v>
      </c>
      <c r="C18" s="335">
        <f>SUM(C19:C20)</f>
        <v>5831012.32791</v>
      </c>
      <c r="D18" s="82">
        <f>SUM(D19:D20)</f>
        <v>19049917.27528</v>
      </c>
      <c r="E18" s="338"/>
      <c r="F18" s="383"/>
      <c r="G18" s="341"/>
      <c r="H18" s="341"/>
      <c r="I18" s="341"/>
      <c r="J18" s="338"/>
      <c r="K18" s="338"/>
      <c r="L18" s="342"/>
      <c r="M18" s="236"/>
      <c r="N18" s="236"/>
    </row>
    <row r="19" spans="2:14" s="13" customFormat="1" ht="16.5" customHeight="1">
      <c r="B19" s="15" t="s">
        <v>25</v>
      </c>
      <c r="C19" s="336">
        <v>3831012.32791</v>
      </c>
      <c r="D19" s="77">
        <f>ROUND(+C19*$E$9,5)</f>
        <v>12515917.27528</v>
      </c>
      <c r="E19" s="338"/>
      <c r="F19" s="384"/>
      <c r="G19" s="341"/>
      <c r="H19" s="341"/>
      <c r="I19" s="341"/>
      <c r="J19" s="338"/>
      <c r="K19" s="342"/>
      <c r="L19" s="343"/>
      <c r="M19" s="243"/>
      <c r="N19" s="236"/>
    </row>
    <row r="20" spans="2:14" s="13" customFormat="1" ht="16.5" customHeight="1">
      <c r="B20" s="15" t="s">
        <v>113</v>
      </c>
      <c r="C20" s="336">
        <v>2000000</v>
      </c>
      <c r="D20" s="77">
        <f>ROUND(+C20*$E$9,5)</f>
        <v>6534000</v>
      </c>
      <c r="E20" s="338"/>
      <c r="F20" s="385"/>
      <c r="G20" s="341"/>
      <c r="H20" s="341"/>
      <c r="I20" s="341"/>
      <c r="J20" s="338"/>
      <c r="K20" s="342"/>
      <c r="L20" s="343"/>
      <c r="M20" s="243"/>
      <c r="N20" s="236"/>
    </row>
    <row r="21" spans="2:14" s="13" customFormat="1" ht="9.75" customHeight="1">
      <c r="B21" s="15"/>
      <c r="C21" s="336"/>
      <c r="D21" s="77"/>
      <c r="E21" s="338"/>
      <c r="F21" s="387"/>
      <c r="G21" s="341"/>
      <c r="H21" s="341"/>
      <c r="I21" s="341"/>
      <c r="J21" s="338"/>
      <c r="K21" s="342"/>
      <c r="L21" s="342"/>
      <c r="M21" s="236"/>
      <c r="N21" s="236"/>
    </row>
    <row r="22" spans="2:14" s="13" customFormat="1" ht="15" customHeight="1">
      <c r="B22" s="567" t="s">
        <v>61</v>
      </c>
      <c r="C22" s="563">
        <f>+C18+C14</f>
        <v>7430471.56852</v>
      </c>
      <c r="D22" s="563">
        <f>+D18+D14</f>
        <v>24275350.61435</v>
      </c>
      <c r="E22" s="338"/>
      <c r="F22" s="383"/>
      <c r="G22" s="341"/>
      <c r="H22" s="341"/>
      <c r="I22" s="341"/>
      <c r="J22" s="338"/>
      <c r="K22" s="338"/>
      <c r="L22" s="338"/>
      <c r="M22" s="236"/>
      <c r="N22" s="236"/>
    </row>
    <row r="23" spans="2:14" s="16" customFormat="1" ht="15" customHeight="1">
      <c r="B23" s="568"/>
      <c r="C23" s="564"/>
      <c r="D23" s="564"/>
      <c r="E23" s="338"/>
      <c r="F23" s="387"/>
      <c r="G23" s="341"/>
      <c r="H23" s="340"/>
      <c r="I23" s="340"/>
      <c r="J23" s="338"/>
      <c r="K23" s="338"/>
      <c r="L23" s="344"/>
      <c r="M23" s="244"/>
      <c r="N23" s="236"/>
    </row>
    <row r="24" spans="2:14" ht="14.25">
      <c r="B24" s="353"/>
      <c r="C24" s="354"/>
      <c r="D24" s="339"/>
      <c r="E24" s="338"/>
      <c r="F24" s="387"/>
      <c r="G24" s="341"/>
      <c r="H24" s="338"/>
      <c r="I24" s="338"/>
      <c r="J24" s="338"/>
      <c r="K24" s="345"/>
      <c r="L24" s="345"/>
      <c r="M24" s="236"/>
      <c r="N24" s="236"/>
    </row>
    <row r="25" spans="2:14" ht="14.25">
      <c r="B25" s="355"/>
      <c r="C25" s="484"/>
      <c r="D25" s="356"/>
      <c r="E25" s="346"/>
      <c r="F25" s="388"/>
      <c r="G25" s="341"/>
      <c r="H25" s="338"/>
      <c r="I25" s="338"/>
      <c r="J25" s="338"/>
      <c r="K25" s="338"/>
      <c r="L25" s="347"/>
      <c r="M25" s="236"/>
      <c r="N25" s="236"/>
    </row>
    <row r="26" spans="2:14" ht="14.25">
      <c r="B26" s="353"/>
      <c r="D26" s="357"/>
      <c r="E26" s="338"/>
      <c r="F26" s="388"/>
      <c r="G26" s="341"/>
      <c r="H26" s="338"/>
      <c r="I26" s="338"/>
      <c r="J26" s="338"/>
      <c r="K26" s="346"/>
      <c r="L26" s="342"/>
      <c r="M26" s="242"/>
      <c r="N26" s="236"/>
    </row>
    <row r="27" spans="2:14" ht="14.25">
      <c r="B27" s="339"/>
      <c r="D27" s="358"/>
      <c r="E27" s="338"/>
      <c r="F27" s="388"/>
      <c r="G27" s="341"/>
      <c r="H27" s="338"/>
      <c r="I27" s="338"/>
      <c r="J27" s="338"/>
      <c r="K27" s="338"/>
      <c r="L27" s="342"/>
      <c r="M27" s="236"/>
      <c r="N27" s="236"/>
    </row>
    <row r="28" spans="2:14" ht="14.25">
      <c r="B28" s="339"/>
      <c r="C28" s="359"/>
      <c r="D28" s="359"/>
      <c r="E28" s="338"/>
      <c r="F28" s="387"/>
      <c r="G28" s="341"/>
      <c r="H28" s="338"/>
      <c r="I28" s="338"/>
      <c r="J28" s="338"/>
      <c r="K28" s="338"/>
      <c r="L28" s="348"/>
      <c r="M28" s="239"/>
      <c r="N28" s="236"/>
    </row>
    <row r="29" spans="2:14" s="1" customFormat="1" ht="18">
      <c r="B29" s="134" t="s">
        <v>118</v>
      </c>
      <c r="C29" s="134"/>
      <c r="D29" s="134"/>
      <c r="E29" s="338"/>
      <c r="F29" s="387"/>
      <c r="G29" s="341"/>
      <c r="H29" s="349"/>
      <c r="I29" s="349"/>
      <c r="J29" s="338"/>
      <c r="K29" s="338"/>
      <c r="L29" s="338"/>
      <c r="M29" s="236"/>
      <c r="N29" s="236"/>
    </row>
    <row r="30" spans="2:14" s="1" customFormat="1" ht="18">
      <c r="B30" s="337" t="s">
        <v>138</v>
      </c>
      <c r="C30" s="337"/>
      <c r="D30" s="337"/>
      <c r="E30" s="338"/>
      <c r="F30" s="387"/>
      <c r="G30" s="341"/>
      <c r="H30" s="349"/>
      <c r="I30" s="349"/>
      <c r="J30" s="338"/>
      <c r="K30" s="338"/>
      <c r="L30" s="342"/>
      <c r="M30" s="242"/>
      <c r="N30" s="236"/>
    </row>
    <row r="31" spans="2:14" s="1" customFormat="1" ht="18">
      <c r="B31" s="337" t="s">
        <v>139</v>
      </c>
      <c r="C31" s="337"/>
      <c r="D31" s="337"/>
      <c r="E31" s="338"/>
      <c r="F31" s="387"/>
      <c r="G31" s="341"/>
      <c r="H31" s="349"/>
      <c r="I31" s="349"/>
      <c r="J31" s="338"/>
      <c r="K31" s="338"/>
      <c r="L31" s="338"/>
      <c r="M31" s="236"/>
      <c r="N31" s="236"/>
    </row>
    <row r="32" spans="2:14" s="1" customFormat="1" ht="18">
      <c r="B32" s="193" t="s">
        <v>156</v>
      </c>
      <c r="C32" s="193"/>
      <c r="D32" s="193"/>
      <c r="E32" s="338"/>
      <c r="F32" s="387"/>
      <c r="G32" s="341"/>
      <c r="H32" s="338"/>
      <c r="I32" s="338"/>
      <c r="J32" s="338"/>
      <c r="K32" s="338"/>
      <c r="L32" s="338"/>
      <c r="M32" s="236"/>
      <c r="N32" s="236"/>
    </row>
    <row r="33" spans="2:14" s="3" customFormat="1" ht="15.75">
      <c r="B33" s="266" t="str">
        <f>+B9</f>
        <v>Al 30 de setiembre de 2017</v>
      </c>
      <c r="C33" s="266"/>
      <c r="D33" s="142"/>
      <c r="E33" s="350"/>
      <c r="F33" s="387"/>
      <c r="G33" s="341"/>
      <c r="H33" s="351"/>
      <c r="I33" s="350"/>
      <c r="J33" s="350"/>
      <c r="K33" s="352"/>
      <c r="L33" s="352"/>
      <c r="M33" s="240"/>
      <c r="N33" s="240"/>
    </row>
    <row r="34" spans="2:14" s="3" customFormat="1" ht="9.75" customHeight="1">
      <c r="B34" s="14"/>
      <c r="C34" s="266"/>
      <c r="D34" s="12"/>
      <c r="E34" s="350"/>
      <c r="F34" s="387"/>
      <c r="G34" s="341"/>
      <c r="H34" s="350"/>
      <c r="I34" s="350"/>
      <c r="J34" s="350"/>
      <c r="K34" s="352"/>
      <c r="L34" s="352"/>
      <c r="M34" s="240"/>
      <c r="N34" s="240"/>
    </row>
    <row r="35" spans="2:12" ht="18.75" customHeight="1">
      <c r="B35" s="565" t="s">
        <v>159</v>
      </c>
      <c r="C35" s="561" t="s">
        <v>89</v>
      </c>
      <c r="D35" s="561" t="s">
        <v>168</v>
      </c>
      <c r="E35" s="338"/>
      <c r="F35" s="387"/>
      <c r="G35" s="341"/>
      <c r="H35" s="338"/>
      <c r="I35" s="338"/>
      <c r="J35" s="338"/>
      <c r="K35" s="339"/>
      <c r="L35" s="339"/>
    </row>
    <row r="36" spans="2:14" s="16" customFormat="1" ht="18.75" customHeight="1">
      <c r="B36" s="566"/>
      <c r="C36" s="562"/>
      <c r="D36" s="562"/>
      <c r="E36" s="338"/>
      <c r="F36" s="387"/>
      <c r="G36" s="341"/>
      <c r="H36" s="338"/>
      <c r="I36" s="338"/>
      <c r="J36" s="338"/>
      <c r="K36" s="340"/>
      <c r="L36" s="340"/>
      <c r="M36" s="241"/>
      <c r="N36" s="241"/>
    </row>
    <row r="37" spans="2:14" s="16" customFormat="1" ht="9.75" customHeight="1">
      <c r="B37" s="17"/>
      <c r="C37" s="270"/>
      <c r="D37" s="19"/>
      <c r="E37" s="338"/>
      <c r="F37" s="387"/>
      <c r="G37" s="341"/>
      <c r="H37" s="338"/>
      <c r="I37" s="338"/>
      <c r="J37" s="338"/>
      <c r="K37" s="340"/>
      <c r="L37" s="340"/>
      <c r="M37" s="241"/>
      <c r="N37" s="241"/>
    </row>
    <row r="38" spans="2:14" s="13" customFormat="1" ht="19.5" customHeight="1">
      <c r="B38" s="18" t="s">
        <v>149</v>
      </c>
      <c r="C38" s="335">
        <f>SUM(C39:C40)</f>
        <v>742202.4796700001</v>
      </c>
      <c r="D38" s="82">
        <f>SUM(D39:D40)</f>
        <v>2424775.5010818904</v>
      </c>
      <c r="E38" s="338"/>
      <c r="F38" s="383"/>
      <c r="G38" s="341"/>
      <c r="H38" s="338"/>
      <c r="I38" s="338"/>
      <c r="J38" s="338"/>
      <c r="K38" s="341"/>
      <c r="L38" s="341"/>
      <c r="M38" s="238"/>
      <c r="N38" s="238"/>
    </row>
    <row r="39" spans="2:14" s="13" customFormat="1" ht="16.5" customHeight="1">
      <c r="B39" s="15" t="s">
        <v>24</v>
      </c>
      <c r="C39" s="336">
        <v>742202.4796700001</v>
      </c>
      <c r="D39" s="77">
        <f>+C39*$E$9</f>
        <v>2424775.5010818904</v>
      </c>
      <c r="E39" s="338"/>
      <c r="F39" s="385"/>
      <c r="G39" s="341"/>
      <c r="H39" s="338"/>
      <c r="I39" s="338"/>
      <c r="J39" s="338"/>
      <c r="K39" s="341"/>
      <c r="L39" s="341"/>
      <c r="M39" s="238"/>
      <c r="N39" s="238"/>
    </row>
    <row r="40" spans="2:14" s="13" customFormat="1" ht="21.75" customHeight="1" hidden="1">
      <c r="B40" s="15" t="s">
        <v>25</v>
      </c>
      <c r="C40" s="336">
        <v>0</v>
      </c>
      <c r="D40" s="77">
        <f>+C40*$E$9</f>
        <v>0</v>
      </c>
      <c r="E40" s="338"/>
      <c r="F40" s="387"/>
      <c r="G40" s="341"/>
      <c r="H40" s="338"/>
      <c r="I40" s="338"/>
      <c r="J40" s="338"/>
      <c r="K40" s="341"/>
      <c r="L40" s="341"/>
      <c r="M40" s="238"/>
      <c r="N40" s="238"/>
    </row>
    <row r="41" spans="2:14" s="13" customFormat="1" ht="15" customHeight="1">
      <c r="B41" s="15"/>
      <c r="C41" s="336"/>
      <c r="D41" s="77"/>
      <c r="E41" s="338"/>
      <c r="F41" s="387"/>
      <c r="G41" s="341"/>
      <c r="H41" s="338"/>
      <c r="I41" s="338"/>
      <c r="J41" s="338"/>
      <c r="K41" s="341"/>
      <c r="L41" s="341"/>
      <c r="M41" s="238"/>
      <c r="N41" s="238"/>
    </row>
    <row r="42" spans="2:14" s="13" customFormat="1" ht="19.5" customHeight="1">
      <c r="B42" s="18" t="s">
        <v>150</v>
      </c>
      <c r="C42" s="335">
        <f>SUM(C43:C43)</f>
        <v>0</v>
      </c>
      <c r="D42" s="82">
        <f>SUM(D43:D43)</f>
        <v>0</v>
      </c>
      <c r="E42" s="338"/>
      <c r="F42" s="383"/>
      <c r="G42" s="341"/>
      <c r="H42" s="338"/>
      <c r="I42" s="338"/>
      <c r="J42" s="338"/>
      <c r="K42" s="341"/>
      <c r="L42" s="341"/>
      <c r="M42" s="238"/>
      <c r="N42" s="238"/>
    </row>
    <row r="43" spans="2:14" s="13" customFormat="1" ht="16.5" customHeight="1">
      <c r="B43" s="15" t="s">
        <v>24</v>
      </c>
      <c r="C43" s="336">
        <v>0</v>
      </c>
      <c r="D43" s="77">
        <f>+C43*$E$9</f>
        <v>0</v>
      </c>
      <c r="E43" s="338"/>
      <c r="F43" s="385"/>
      <c r="G43" s="341"/>
      <c r="H43" s="338"/>
      <c r="I43" s="338"/>
      <c r="J43" s="338"/>
      <c r="K43" s="341"/>
      <c r="L43" s="341"/>
      <c r="M43" s="238"/>
      <c r="N43" s="238"/>
    </row>
    <row r="44" spans="2:14" s="13" customFormat="1" ht="7.5" customHeight="1">
      <c r="B44" s="15"/>
      <c r="C44" s="336"/>
      <c r="D44" s="77"/>
      <c r="E44" s="338"/>
      <c r="F44" s="341"/>
      <c r="G44" s="341"/>
      <c r="H44" s="338"/>
      <c r="I44" s="338"/>
      <c r="J44" s="338"/>
      <c r="K44" s="341"/>
      <c r="L44" s="341"/>
      <c r="M44" s="238"/>
      <c r="N44" s="238"/>
    </row>
    <row r="45" spans="2:14" s="13" customFormat="1" ht="15" customHeight="1">
      <c r="B45" s="567" t="s">
        <v>61</v>
      </c>
      <c r="C45" s="563">
        <f>+C42+C38</f>
        <v>742202.4796700001</v>
      </c>
      <c r="D45" s="563">
        <f>+D42+D38</f>
        <v>2424775.5010818904</v>
      </c>
      <c r="E45" s="338"/>
      <c r="F45" s="341"/>
      <c r="G45" s="341"/>
      <c r="H45" s="338"/>
      <c r="I45" s="338"/>
      <c r="J45" s="338"/>
      <c r="K45" s="341"/>
      <c r="L45" s="341"/>
      <c r="M45" s="238"/>
      <c r="N45" s="238"/>
    </row>
    <row r="46" spans="2:14" s="16" customFormat="1" ht="15" customHeight="1">
      <c r="B46" s="568"/>
      <c r="C46" s="564"/>
      <c r="D46" s="564"/>
      <c r="E46" s="338"/>
      <c r="F46" s="375"/>
      <c r="G46" s="341"/>
      <c r="H46" s="338"/>
      <c r="I46" s="338"/>
      <c r="J46" s="338"/>
      <c r="K46" s="340"/>
      <c r="L46" s="340"/>
      <c r="M46" s="241"/>
      <c r="N46" s="241"/>
    </row>
    <row r="47" spans="2:12" ht="16.5" customHeight="1">
      <c r="B47" s="28" t="s">
        <v>141</v>
      </c>
      <c r="E47" s="338"/>
      <c r="F47" s="341"/>
      <c r="G47" s="341"/>
      <c r="H47" s="338"/>
      <c r="I47" s="338"/>
      <c r="J47" s="338"/>
      <c r="K47" s="339"/>
      <c r="L47" s="339"/>
    </row>
    <row r="48" spans="2:12" ht="12.75">
      <c r="B48" s="2" t="s">
        <v>142</v>
      </c>
      <c r="C48" s="215"/>
      <c r="D48" s="215"/>
      <c r="E48" s="338"/>
      <c r="F48" s="338"/>
      <c r="G48" s="338"/>
      <c r="H48" s="338"/>
      <c r="I48" s="338"/>
      <c r="J48" s="338"/>
      <c r="K48" s="339"/>
      <c r="L48" s="339"/>
    </row>
    <row r="49" spans="2:12" ht="12.75">
      <c r="B49" s="339"/>
      <c r="C49" s="360"/>
      <c r="D49" s="360"/>
      <c r="E49" s="338"/>
      <c r="F49" s="338"/>
      <c r="G49" s="338"/>
      <c r="H49" s="338"/>
      <c r="I49" s="338"/>
      <c r="J49" s="338"/>
      <c r="K49" s="339"/>
      <c r="L49" s="339"/>
    </row>
    <row r="50" spans="2:12" ht="12.75">
      <c r="B50" s="339"/>
      <c r="C50" s="360"/>
      <c r="D50" s="488"/>
      <c r="E50" s="338"/>
      <c r="F50" s="338"/>
      <c r="G50" s="338"/>
      <c r="H50" s="338"/>
      <c r="I50" s="338"/>
      <c r="J50" s="338"/>
      <c r="K50" s="339"/>
      <c r="L50" s="339"/>
    </row>
    <row r="51" spans="2:4" ht="12.75">
      <c r="B51" s="339"/>
      <c r="C51" s="483"/>
      <c r="D51" s="339"/>
    </row>
    <row r="52" spans="2:4" ht="12.75">
      <c r="B52" s="339"/>
      <c r="C52" s="483"/>
      <c r="D52" s="360"/>
    </row>
    <row r="53" spans="2:4" ht="12.75">
      <c r="B53" s="339"/>
      <c r="C53" s="360"/>
      <c r="D53" s="360"/>
    </row>
    <row r="54" spans="2:4" ht="12.75">
      <c r="B54" s="339"/>
      <c r="C54" s="360"/>
      <c r="D54" s="360"/>
    </row>
    <row r="55" spans="2:4" ht="12.75">
      <c r="B55" s="339"/>
      <c r="C55" s="483"/>
      <c r="D55" s="483"/>
    </row>
    <row r="56" spans="2:4" ht="12.75">
      <c r="B56" s="339"/>
      <c r="C56" s="360"/>
      <c r="D56" s="360"/>
    </row>
    <row r="57" spans="2:4" ht="12.75">
      <c r="B57" s="339"/>
      <c r="C57" s="360"/>
      <c r="D57" s="360"/>
    </row>
    <row r="58" spans="2:4" ht="12.75">
      <c r="B58" s="339"/>
      <c r="C58" s="360"/>
      <c r="D58" s="339"/>
    </row>
    <row r="59" spans="2:4" ht="12.75">
      <c r="B59" s="339"/>
      <c r="C59" s="361"/>
      <c r="D59" s="339"/>
    </row>
  </sheetData>
  <sheetProtection/>
  <mergeCells count="15">
    <mergeCell ref="B45:B46"/>
    <mergeCell ref="C45:C46"/>
    <mergeCell ref="D45:D46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0" customWidth="1"/>
    <col min="2" max="2" width="56.28125" style="90" customWidth="1"/>
    <col min="3" max="4" width="19.7109375" style="90" customWidth="1"/>
    <col min="5" max="5" width="11.421875" style="90" customWidth="1"/>
    <col min="6" max="6" width="16.140625" style="90" customWidth="1"/>
    <col min="7" max="12" width="11.421875" style="90" customWidth="1"/>
    <col min="13" max="13" width="11.421875" style="137" customWidth="1"/>
    <col min="14" max="16384" width="11.421875" style="90" customWidth="1"/>
  </cols>
  <sheetData>
    <row r="1" ht="12.75">
      <c r="B1" s="106"/>
    </row>
    <row r="2" ht="12.75">
      <c r="B2" s="106"/>
    </row>
    <row r="3" ht="12.75">
      <c r="B3" s="106"/>
    </row>
    <row r="4" ht="12" customHeight="1">
      <c r="B4" s="106"/>
    </row>
    <row r="5" spans="2:13" s="141" customFormat="1" ht="18">
      <c r="B5" s="134" t="s">
        <v>13</v>
      </c>
      <c r="C5" s="134"/>
      <c r="D5" s="134"/>
      <c r="M5" s="199"/>
    </row>
    <row r="6" spans="2:13" s="141" customFormat="1" ht="18">
      <c r="B6" s="337" t="s">
        <v>138</v>
      </c>
      <c r="C6" s="337"/>
      <c r="D6" s="337"/>
      <c r="M6" s="199"/>
    </row>
    <row r="7" spans="2:13" s="141" customFormat="1" ht="18">
      <c r="B7" s="337" t="s">
        <v>137</v>
      </c>
      <c r="C7" s="337"/>
      <c r="D7" s="337"/>
      <c r="M7" s="199"/>
    </row>
    <row r="8" spans="2:13" s="141" customFormat="1" ht="18">
      <c r="B8" s="362" t="s">
        <v>37</v>
      </c>
      <c r="C8" s="193"/>
      <c r="D8" s="193"/>
      <c r="M8" s="199"/>
    </row>
    <row r="9" spans="2:13" s="141" customFormat="1" ht="18">
      <c r="B9" s="573" t="str">
        <f>+'DEP-C2'!B9</f>
        <v>Al 30 de setiembre de 2017</v>
      </c>
      <c r="C9" s="573"/>
      <c r="D9" s="277"/>
      <c r="E9" s="334">
        <f>+Portada!H39</f>
        <v>3.267</v>
      </c>
      <c r="M9" s="199"/>
    </row>
    <row r="10" spans="2:13" s="65" customFormat="1" ht="9.75" customHeight="1">
      <c r="B10" s="576"/>
      <c r="C10" s="576"/>
      <c r="D10" s="576"/>
      <c r="E10" s="294"/>
      <c r="M10" s="170"/>
    </row>
    <row r="11" spans="2:4" ht="16.5" customHeight="1">
      <c r="B11" s="577" t="s">
        <v>96</v>
      </c>
      <c r="C11" s="571" t="s">
        <v>89</v>
      </c>
      <c r="D11" s="561" t="s">
        <v>168</v>
      </c>
    </row>
    <row r="12" spans="2:13" s="84" customFormat="1" ht="16.5" customHeight="1">
      <c r="B12" s="578"/>
      <c r="C12" s="572"/>
      <c r="D12" s="562"/>
      <c r="M12" s="171"/>
    </row>
    <row r="13" spans="2:13" s="84" customFormat="1" ht="9.75" customHeight="1">
      <c r="B13" s="64"/>
      <c r="C13" s="166"/>
      <c r="D13" s="167"/>
      <c r="M13" s="171"/>
    </row>
    <row r="14" spans="2:13" s="84" customFormat="1" ht="16.5">
      <c r="B14" s="168" t="s">
        <v>64</v>
      </c>
      <c r="C14" s="363">
        <f>SUM(C15:C16)</f>
        <v>1546553.0128199998</v>
      </c>
      <c r="D14" s="364">
        <f>SUM(D15:D16)</f>
        <v>5052588.69289</v>
      </c>
      <c r="M14" s="171"/>
    </row>
    <row r="15" spans="2:13" s="84" customFormat="1" ht="16.5">
      <c r="B15" s="83" t="s">
        <v>25</v>
      </c>
      <c r="C15" s="365">
        <v>1138467.69706</v>
      </c>
      <c r="D15" s="332">
        <f>ROUND(+C15*$E$9,5)</f>
        <v>3719373.9663</v>
      </c>
      <c r="E15" s="295"/>
      <c r="G15" s="296"/>
      <c r="M15" s="171"/>
    </row>
    <row r="16" spans="2:13" s="84" customFormat="1" ht="16.5">
      <c r="B16" s="83" t="s">
        <v>24</v>
      </c>
      <c r="C16" s="365">
        <v>408085.31575999997</v>
      </c>
      <c r="D16" s="332">
        <f>ROUND(+C16*$E$9,5)</f>
        <v>1333214.72659</v>
      </c>
      <c r="E16" s="295"/>
      <c r="M16" s="171"/>
    </row>
    <row r="17" spans="2:13" s="84" customFormat="1" ht="15" customHeight="1">
      <c r="B17" s="64"/>
      <c r="C17" s="366"/>
      <c r="D17" s="367"/>
      <c r="M17" s="171"/>
    </row>
    <row r="18" spans="2:13" s="84" customFormat="1" ht="16.5">
      <c r="B18" s="168" t="s">
        <v>63</v>
      </c>
      <c r="C18" s="363">
        <f>SUM(C19:C20)</f>
        <v>5883918.5557</v>
      </c>
      <c r="D18" s="363">
        <f>SUM(D19:D20)</f>
        <v>19222761.92147</v>
      </c>
      <c r="E18" s="295"/>
      <c r="M18" s="171"/>
    </row>
    <row r="19" spans="2:13" s="84" customFormat="1" ht="16.5">
      <c r="B19" s="83" t="s">
        <v>25</v>
      </c>
      <c r="C19" s="365">
        <f>+C23+C27+C31+C35</f>
        <v>3515844.83984</v>
      </c>
      <c r="D19" s="365">
        <f>+D23+D27+D31+D35</f>
        <v>11486265.09176</v>
      </c>
      <c r="M19" s="171"/>
    </row>
    <row r="20" spans="2:13" s="84" customFormat="1" ht="16.5">
      <c r="B20" s="83" t="s">
        <v>24</v>
      </c>
      <c r="C20" s="365">
        <f>+C24+C28+C32+C36</f>
        <v>2368073.71586</v>
      </c>
      <c r="D20" s="365">
        <f>+D24+D28+D32+D36</f>
        <v>7736496.82971</v>
      </c>
      <c r="M20" s="171"/>
    </row>
    <row r="21" spans="2:13" s="84" customFormat="1" ht="9.75" customHeight="1">
      <c r="B21" s="85"/>
      <c r="C21" s="365"/>
      <c r="D21" s="332"/>
      <c r="M21" s="171"/>
    </row>
    <row r="22" spans="2:13" s="84" customFormat="1" ht="16.5">
      <c r="B22" s="371" t="s">
        <v>184</v>
      </c>
      <c r="C22" s="368">
        <f>SUM(C23:C24)</f>
        <v>5173507.60761</v>
      </c>
      <c r="D22" s="369">
        <f>SUM(D23:D24)</f>
        <v>16901849.35406</v>
      </c>
      <c r="G22" s="295"/>
      <c r="I22" s="297"/>
      <c r="M22" s="171"/>
    </row>
    <row r="23" spans="2:13" s="84" customFormat="1" ht="16.5">
      <c r="B23" s="372" t="s">
        <v>25</v>
      </c>
      <c r="C23" s="366">
        <v>2988048.01662</v>
      </c>
      <c r="D23" s="367">
        <f>ROUND(+C23*$E$9,5)</f>
        <v>9761952.8703</v>
      </c>
      <c r="G23" s="295"/>
      <c r="I23" s="297"/>
      <c r="M23" s="171"/>
    </row>
    <row r="24" spans="2:13" s="84" customFormat="1" ht="16.5">
      <c r="B24" s="372" t="s">
        <v>24</v>
      </c>
      <c r="C24" s="366">
        <v>2185459.59099</v>
      </c>
      <c r="D24" s="367">
        <f>ROUND(+C24*$E$9,5)</f>
        <v>7139896.48376</v>
      </c>
      <c r="M24" s="171"/>
    </row>
    <row r="25" spans="2:13" s="84" customFormat="1" ht="9.75" customHeight="1">
      <c r="B25" s="85"/>
      <c r="C25" s="365"/>
      <c r="D25" s="332"/>
      <c r="M25" s="171"/>
    </row>
    <row r="26" spans="2:13" s="84" customFormat="1" ht="16.5">
      <c r="B26" s="371" t="s">
        <v>185</v>
      </c>
      <c r="C26" s="368">
        <f>SUM(C27:C28)</f>
        <v>250729.16898999998</v>
      </c>
      <c r="D26" s="369">
        <f>SUM(D27:D28)</f>
        <v>819132.19509</v>
      </c>
      <c r="G26" s="298"/>
      <c r="M26" s="171"/>
    </row>
    <row r="27" spans="2:13" s="84" customFormat="1" ht="16.5">
      <c r="B27" s="372" t="s">
        <v>25</v>
      </c>
      <c r="C27" s="366">
        <v>144228.54913</v>
      </c>
      <c r="D27" s="367">
        <f>ROUND(+C27*$E$9,5)</f>
        <v>471194.67001</v>
      </c>
      <c r="M27" s="171"/>
    </row>
    <row r="28" spans="2:13" s="84" customFormat="1" ht="16.5">
      <c r="B28" s="372" t="s">
        <v>24</v>
      </c>
      <c r="C28" s="366">
        <v>106500.61985999999</v>
      </c>
      <c r="D28" s="367">
        <f>ROUND(+C28*$E$9,5)</f>
        <v>347937.52508</v>
      </c>
      <c r="M28" s="171"/>
    </row>
    <row r="29" spans="2:13" s="84" customFormat="1" ht="9.75" customHeight="1">
      <c r="B29" s="85"/>
      <c r="C29" s="367"/>
      <c r="D29" s="332"/>
      <c r="M29" s="171"/>
    </row>
    <row r="30" spans="2:13" s="84" customFormat="1" ht="16.5">
      <c r="B30" s="371" t="s">
        <v>186</v>
      </c>
      <c r="C30" s="368">
        <f>+C31+C32</f>
        <v>275252.52525</v>
      </c>
      <c r="D30" s="369">
        <f>+D31+D32</f>
        <v>899249.99999</v>
      </c>
      <c r="M30" s="171"/>
    </row>
    <row r="31" spans="2:13" s="84" customFormat="1" ht="16.5">
      <c r="B31" s="372" t="s">
        <v>25</v>
      </c>
      <c r="C31" s="366">
        <v>275252.52525</v>
      </c>
      <c r="D31" s="367">
        <f>ROUND(+C31*$E$9,5)</f>
        <v>899249.99999</v>
      </c>
      <c r="M31" s="171"/>
    </row>
    <row r="32" spans="2:13" s="84" customFormat="1" ht="16.5">
      <c r="B32" s="372" t="s">
        <v>24</v>
      </c>
      <c r="C32" s="366">
        <v>0</v>
      </c>
      <c r="D32" s="367">
        <f>ROUND(+C32*$E$9,5)</f>
        <v>0</v>
      </c>
      <c r="M32" s="171"/>
    </row>
    <row r="33" spans="2:13" s="84" customFormat="1" ht="9.75" customHeight="1">
      <c r="B33" s="85"/>
      <c r="C33" s="365"/>
      <c r="D33" s="332"/>
      <c r="M33" s="171"/>
    </row>
    <row r="34" spans="2:13" s="84" customFormat="1" ht="16.5">
      <c r="B34" s="373" t="s">
        <v>187</v>
      </c>
      <c r="C34" s="368">
        <f>+SUM(C35:C36)</f>
        <v>184429.25384999998</v>
      </c>
      <c r="D34" s="369">
        <f>SUM(D35:D36)</f>
        <v>602530.3723299999</v>
      </c>
      <c r="M34" s="171"/>
    </row>
    <row r="35" spans="2:13" s="84" customFormat="1" ht="16.5">
      <c r="B35" s="372" t="s">
        <v>25</v>
      </c>
      <c r="C35" s="366">
        <v>108315.74884</v>
      </c>
      <c r="D35" s="367">
        <f>ROUND(+C35*$E$9,5)</f>
        <v>353867.55146</v>
      </c>
      <c r="M35" s="171"/>
    </row>
    <row r="36" spans="2:13" s="84" customFormat="1" ht="16.5">
      <c r="B36" s="372" t="s">
        <v>24</v>
      </c>
      <c r="C36" s="366">
        <v>76113.50501</v>
      </c>
      <c r="D36" s="367">
        <f>ROUND(+C36*$E$9,5)</f>
        <v>248662.82087</v>
      </c>
      <c r="M36" s="171"/>
    </row>
    <row r="37" spans="2:13" s="84" customFormat="1" ht="9.75" customHeight="1">
      <c r="B37" s="204"/>
      <c r="C37" s="366"/>
      <c r="D37" s="367"/>
      <c r="M37" s="171"/>
    </row>
    <row r="38" spans="2:13" s="84" customFormat="1" ht="15" customHeight="1">
      <c r="B38" s="574" t="s">
        <v>61</v>
      </c>
      <c r="C38" s="569">
        <f>+C18+C14</f>
        <v>7430471.56852</v>
      </c>
      <c r="D38" s="569">
        <f>+D18+D14</f>
        <v>24275350.61436</v>
      </c>
      <c r="M38" s="171"/>
    </row>
    <row r="39" spans="2:13" s="84" customFormat="1" ht="15" customHeight="1">
      <c r="B39" s="575"/>
      <c r="C39" s="570"/>
      <c r="D39" s="570"/>
      <c r="M39" s="171"/>
    </row>
    <row r="40" ht="16.5">
      <c r="F40" s="84"/>
    </row>
    <row r="41" spans="3:6" ht="16.5">
      <c r="C41" s="105"/>
      <c r="D41" s="105"/>
      <c r="F41" s="84"/>
    </row>
    <row r="42" spans="3:6" ht="16.5">
      <c r="C42" s="202"/>
      <c r="D42" s="202"/>
      <c r="F42" s="84"/>
    </row>
    <row r="44" spans="2:13" s="141" customFormat="1" ht="18">
      <c r="B44" s="134" t="s">
        <v>119</v>
      </c>
      <c r="C44" s="134"/>
      <c r="D44" s="134"/>
      <c r="M44" s="199"/>
    </row>
    <row r="45" spans="2:13" s="141" customFormat="1" ht="18">
      <c r="B45" s="337" t="s">
        <v>138</v>
      </c>
      <c r="C45" s="337"/>
      <c r="D45" s="337"/>
      <c r="M45" s="199"/>
    </row>
    <row r="46" spans="2:13" s="141" customFormat="1" ht="18">
      <c r="B46" s="337" t="s">
        <v>139</v>
      </c>
      <c r="C46" s="337"/>
      <c r="D46" s="337"/>
      <c r="M46" s="199"/>
    </row>
    <row r="47" spans="2:13" s="141" customFormat="1" ht="18">
      <c r="B47" s="362" t="s">
        <v>37</v>
      </c>
      <c r="C47" s="193"/>
      <c r="D47" s="193"/>
      <c r="M47" s="199"/>
    </row>
    <row r="48" spans="2:13" s="141" customFormat="1" ht="18">
      <c r="B48" s="573" t="str">
        <f>+B9</f>
        <v>Al 30 de setiembre de 2017</v>
      </c>
      <c r="C48" s="573"/>
      <c r="D48" s="264"/>
      <c r="M48" s="199"/>
    </row>
    <row r="49" spans="2:13" s="65" customFormat="1" ht="9.75" customHeight="1">
      <c r="B49" s="576"/>
      <c r="C49" s="576"/>
      <c r="D49" s="576"/>
      <c r="M49" s="170"/>
    </row>
    <row r="50" spans="2:4" ht="16.5" customHeight="1">
      <c r="B50" s="577" t="s">
        <v>96</v>
      </c>
      <c r="C50" s="571" t="s">
        <v>89</v>
      </c>
      <c r="D50" s="561" t="s">
        <v>168</v>
      </c>
    </row>
    <row r="51" spans="2:13" s="84" customFormat="1" ht="16.5" customHeight="1">
      <c r="B51" s="578"/>
      <c r="C51" s="572"/>
      <c r="D51" s="562"/>
      <c r="M51" s="171"/>
    </row>
    <row r="52" spans="2:13" s="84" customFormat="1" ht="9.75" customHeight="1">
      <c r="B52" s="64"/>
      <c r="C52" s="166"/>
      <c r="D52" s="205"/>
      <c r="M52" s="171"/>
    </row>
    <row r="53" spans="2:13" s="84" customFormat="1" ht="16.5">
      <c r="B53" s="168" t="s">
        <v>64</v>
      </c>
      <c r="C53" s="363">
        <f>SUM(C54:C55)</f>
        <v>371292.1543000002</v>
      </c>
      <c r="D53" s="364">
        <f>SUM(D54:D55)</f>
        <v>1213011.4681</v>
      </c>
      <c r="F53" s="375"/>
      <c r="M53" s="171"/>
    </row>
    <row r="54" spans="2:13" s="84" customFormat="1" ht="16.5">
      <c r="B54" s="83" t="s">
        <v>24</v>
      </c>
      <c r="C54" s="365">
        <v>371292.1543000002</v>
      </c>
      <c r="D54" s="332">
        <f>ROUND(+C54*$E$9,5)</f>
        <v>1213011.4681</v>
      </c>
      <c r="F54" s="374"/>
      <c r="M54" s="171"/>
    </row>
    <row r="55" spans="2:13" s="84" customFormat="1" ht="21.75" customHeight="1" hidden="1">
      <c r="B55" s="85" t="s">
        <v>65</v>
      </c>
      <c r="C55" s="365">
        <v>0</v>
      </c>
      <c r="D55" s="332">
        <f>+C55*$E$9</f>
        <v>0</v>
      </c>
      <c r="M55" s="171"/>
    </row>
    <row r="56" spans="2:13" s="84" customFormat="1" ht="15" customHeight="1">
      <c r="B56" s="64"/>
      <c r="C56" s="366"/>
      <c r="D56" s="367"/>
      <c r="M56" s="171"/>
    </row>
    <row r="57" spans="2:13" s="84" customFormat="1" ht="16.5">
      <c r="B57" s="168" t="s">
        <v>63</v>
      </c>
      <c r="C57" s="363">
        <f>SUM(C58:C58)</f>
        <v>370910.32537</v>
      </c>
      <c r="D57" s="364">
        <f>SUM(D58:D58)</f>
        <v>1211764.03298</v>
      </c>
      <c r="F57" s="375"/>
      <c r="M57" s="171"/>
    </row>
    <row r="58" spans="2:13" s="84" customFormat="1" ht="16.5">
      <c r="B58" s="83" t="s">
        <v>24</v>
      </c>
      <c r="C58" s="365">
        <f>+C61</f>
        <v>370910.32537</v>
      </c>
      <c r="D58" s="332">
        <f>+D60</f>
        <v>1211764.03298</v>
      </c>
      <c r="F58" s="374"/>
      <c r="M58" s="171"/>
    </row>
    <row r="59" spans="2:13" s="84" customFormat="1" ht="9.75" customHeight="1">
      <c r="B59" s="85"/>
      <c r="C59" s="365"/>
      <c r="D59" s="332"/>
      <c r="M59" s="171"/>
    </row>
    <row r="60" spans="2:13" s="84" customFormat="1" ht="16.5">
      <c r="B60" s="371" t="s">
        <v>184</v>
      </c>
      <c r="C60" s="368">
        <f>SUM(C61:C61)</f>
        <v>370910.32537</v>
      </c>
      <c r="D60" s="368">
        <f>SUM(D61:D61)</f>
        <v>1211764.03298</v>
      </c>
      <c r="F60" s="375"/>
      <c r="M60" s="171"/>
    </row>
    <row r="61" spans="2:13" s="84" customFormat="1" ht="16.5">
      <c r="B61" s="372" t="s">
        <v>24</v>
      </c>
      <c r="C61" s="366">
        <v>370910.32537</v>
      </c>
      <c r="D61" s="367">
        <f>ROUND(+C61*$E$9,5)</f>
        <v>1211764.03298</v>
      </c>
      <c r="F61" s="374"/>
      <c r="M61" s="171"/>
    </row>
    <row r="62" spans="2:13" s="84" customFormat="1" ht="21.75" customHeight="1" hidden="1">
      <c r="B62" s="83" t="s">
        <v>67</v>
      </c>
      <c r="C62" s="365">
        <v>0</v>
      </c>
      <c r="D62" s="332">
        <f>+C62*$E$9</f>
        <v>0</v>
      </c>
      <c r="F62" s="216"/>
      <c r="M62" s="171"/>
    </row>
    <row r="63" spans="2:13" s="84" customFormat="1" ht="9.75" customHeight="1">
      <c r="B63" s="204"/>
      <c r="C63" s="366"/>
      <c r="D63" s="367"/>
      <c r="M63" s="171"/>
    </row>
    <row r="64" spans="2:13" s="84" customFormat="1" ht="15" customHeight="1">
      <c r="B64" s="574" t="s">
        <v>61</v>
      </c>
      <c r="C64" s="569">
        <f>+C57+C53</f>
        <v>742202.4796700003</v>
      </c>
      <c r="D64" s="569">
        <f>+D57+D53</f>
        <v>2424775.50108</v>
      </c>
      <c r="M64" s="171"/>
    </row>
    <row r="65" spans="2:13" s="84" customFormat="1" ht="15" customHeight="1">
      <c r="B65" s="575"/>
      <c r="C65" s="570"/>
      <c r="D65" s="570"/>
      <c r="F65" s="375"/>
      <c r="M65" s="171"/>
    </row>
    <row r="67" spans="3:6" ht="12.75">
      <c r="C67" s="202"/>
      <c r="D67" s="136"/>
      <c r="F67" s="376"/>
    </row>
    <row r="68" ht="12.75">
      <c r="C68" s="201"/>
    </row>
  </sheetData>
  <sheetProtection/>
  <mergeCells count="16">
    <mergeCell ref="B9:C9"/>
    <mergeCell ref="B10:D10"/>
    <mergeCell ref="B64:B65"/>
    <mergeCell ref="C64:C65"/>
    <mergeCell ref="D64:D65"/>
    <mergeCell ref="B49:D49"/>
    <mergeCell ref="B50:B51"/>
    <mergeCell ref="B11:B12"/>
    <mergeCell ref="C11:C12"/>
    <mergeCell ref="D11:D12"/>
    <mergeCell ref="C38:C39"/>
    <mergeCell ref="C50:C51"/>
    <mergeCell ref="D50:D51"/>
    <mergeCell ref="B48:C48"/>
    <mergeCell ref="D38:D39"/>
    <mergeCell ref="B38:B39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9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0" customWidth="1"/>
    <col min="2" max="2" width="73.57421875" style="90" customWidth="1"/>
    <col min="3" max="4" width="19.7109375" style="90" customWidth="1"/>
    <col min="5" max="5" width="20.57421875" style="90" bestFit="1" customWidth="1"/>
    <col min="6" max="6" width="19.28125" style="90" customWidth="1"/>
    <col min="7" max="7" width="16.28125" style="90" bestFit="1" customWidth="1"/>
    <col min="8" max="8" width="16.421875" style="90" customWidth="1"/>
    <col min="9" max="9" width="17.00390625" style="90" customWidth="1"/>
    <col min="10" max="16384" width="11.421875" style="90" customWidth="1"/>
  </cols>
  <sheetData>
    <row r="1" spans="2:5" ht="14.25">
      <c r="B1" s="106"/>
      <c r="E1" s="112"/>
    </row>
    <row r="2" ht="12.75">
      <c r="B2" s="106"/>
    </row>
    <row r="3" ht="12.75">
      <c r="B3" s="106"/>
    </row>
    <row r="4" ht="13.5" customHeight="1">
      <c r="B4" s="106"/>
    </row>
    <row r="5" spans="2:4" ht="18">
      <c r="B5" s="134" t="s">
        <v>14</v>
      </c>
      <c r="C5" s="134"/>
      <c r="D5" s="134"/>
    </row>
    <row r="6" spans="2:11" ht="18">
      <c r="B6" s="337" t="s">
        <v>138</v>
      </c>
      <c r="C6" s="337"/>
      <c r="D6" s="337"/>
      <c r="K6" s="137"/>
    </row>
    <row r="7" spans="2:11" ht="18">
      <c r="B7" s="337" t="s">
        <v>137</v>
      </c>
      <c r="C7" s="337"/>
      <c r="D7" s="337"/>
      <c r="K7" s="137"/>
    </row>
    <row r="8" spans="2:11" ht="16.5">
      <c r="B8" s="362" t="s">
        <v>32</v>
      </c>
      <c r="C8" s="193"/>
      <c r="D8" s="193"/>
      <c r="K8" s="137"/>
    </row>
    <row r="9" spans="2:11" s="141" customFormat="1" ht="18">
      <c r="B9" s="138" t="str">
        <f>+'DEP-C2'!B9</f>
        <v>Al 30 de setiembre de 2017</v>
      </c>
      <c r="C9" s="138"/>
      <c r="D9" s="277"/>
      <c r="E9" s="334">
        <f>+Portada!H39</f>
        <v>3.267</v>
      </c>
      <c r="K9" s="199"/>
    </row>
    <row r="10" spans="2:11" ht="9.75" customHeight="1">
      <c r="B10" s="579"/>
      <c r="C10" s="579"/>
      <c r="D10" s="579"/>
      <c r="K10" s="137"/>
    </row>
    <row r="11" spans="2:11" ht="16.5" customHeight="1">
      <c r="B11" s="577" t="s">
        <v>97</v>
      </c>
      <c r="C11" s="571" t="s">
        <v>89</v>
      </c>
      <c r="D11" s="561" t="s">
        <v>232</v>
      </c>
      <c r="K11" s="137"/>
    </row>
    <row r="12" spans="2:11" ht="16.5" customHeight="1">
      <c r="B12" s="578"/>
      <c r="C12" s="572"/>
      <c r="D12" s="562"/>
      <c r="F12" s="65"/>
      <c r="G12" s="65"/>
      <c r="H12" s="217"/>
      <c r="I12" s="217"/>
      <c r="K12" s="137"/>
    </row>
    <row r="13" spans="2:11" s="84" customFormat="1" ht="9.75" customHeight="1">
      <c r="B13" s="267"/>
      <c r="C13" s="107"/>
      <c r="D13" s="107"/>
      <c r="F13" s="65"/>
      <c r="G13" s="65"/>
      <c r="H13" s="217"/>
      <c r="I13" s="217"/>
      <c r="K13" s="171"/>
    </row>
    <row r="14" spans="2:11" s="65" customFormat="1" ht="16.5" customHeight="1">
      <c r="B14" s="377" t="s">
        <v>91</v>
      </c>
      <c r="C14" s="369">
        <f>+C16+C19</f>
        <v>2776159.03162</v>
      </c>
      <c r="D14" s="369">
        <f>+D16+D19</f>
        <v>9069711.55629</v>
      </c>
      <c r="E14" s="225"/>
      <c r="F14" s="375"/>
      <c r="H14" s="217"/>
      <c r="I14" s="217"/>
      <c r="K14" s="170"/>
    </row>
    <row r="15" spans="2:11" s="65" customFormat="1" ht="9.75" customHeight="1">
      <c r="B15" s="63"/>
      <c r="C15" s="378"/>
      <c r="D15" s="378"/>
      <c r="K15" s="170"/>
    </row>
    <row r="16" spans="2:11" s="65" customFormat="1" ht="16.5" customHeight="1">
      <c r="B16" s="379" t="s">
        <v>33</v>
      </c>
      <c r="C16" s="369">
        <f>+C17</f>
        <v>2000000</v>
      </c>
      <c r="D16" s="369">
        <f>+D17</f>
        <v>6534000</v>
      </c>
      <c r="F16" s="375"/>
      <c r="H16" s="218"/>
      <c r="K16" s="170"/>
    </row>
    <row r="17" spans="2:11" s="65" customFormat="1" ht="16.5" customHeight="1">
      <c r="B17" s="370" t="s">
        <v>239</v>
      </c>
      <c r="C17" s="367">
        <v>2000000</v>
      </c>
      <c r="D17" s="367">
        <f>ROUND(+C17*$E$9,5)</f>
        <v>6534000</v>
      </c>
      <c r="F17" s="374"/>
      <c r="H17" s="218"/>
      <c r="K17" s="170"/>
    </row>
    <row r="18" spans="2:11" s="65" customFormat="1" ht="12" customHeight="1">
      <c r="B18" s="64"/>
      <c r="C18" s="367"/>
      <c r="D18" s="367"/>
      <c r="H18" s="218"/>
      <c r="K18" s="170"/>
    </row>
    <row r="19" spans="2:11" s="65" customFormat="1" ht="16.5" customHeight="1">
      <c r="B19" s="379" t="s">
        <v>34</v>
      </c>
      <c r="C19" s="369">
        <f>SUM(C20:C25)</f>
        <v>776159.03162</v>
      </c>
      <c r="D19" s="369">
        <f>SUM(D20:D25)</f>
        <v>2535711.5562899997</v>
      </c>
      <c r="F19" s="375"/>
      <c r="H19" s="218"/>
      <c r="K19" s="170"/>
    </row>
    <row r="20" spans="2:11" s="65" customFormat="1" ht="16.5" customHeight="1">
      <c r="B20" s="370" t="s">
        <v>240</v>
      </c>
      <c r="C20" s="367">
        <v>364983.71586</v>
      </c>
      <c r="D20" s="367">
        <f aca="true" t="shared" si="0" ref="D20:D25">ROUND(+C20*$E$9,5)</f>
        <v>1192401.79971</v>
      </c>
      <c r="E20" s="501"/>
      <c r="F20" s="374"/>
      <c r="H20" s="218"/>
      <c r="K20" s="170"/>
    </row>
    <row r="21" spans="2:11" s="65" customFormat="1" ht="16.5" customHeight="1">
      <c r="B21" s="370" t="s">
        <v>191</v>
      </c>
      <c r="C21" s="367">
        <v>257897.21028</v>
      </c>
      <c r="D21" s="367">
        <f t="shared" si="0"/>
        <v>842550.18598</v>
      </c>
      <c r="E21" s="501"/>
      <c r="F21" s="374"/>
      <c r="H21" s="218"/>
      <c r="K21" s="170"/>
    </row>
    <row r="22" spans="2:11" s="65" customFormat="1" ht="16.5" customHeight="1">
      <c r="B22" s="370" t="s">
        <v>0</v>
      </c>
      <c r="C22" s="367">
        <v>150360.01449000003</v>
      </c>
      <c r="D22" s="367">
        <f t="shared" si="0"/>
        <v>491226.16734</v>
      </c>
      <c r="E22" s="501"/>
      <c r="F22" s="374"/>
      <c r="G22" s="300"/>
      <c r="H22" s="218"/>
      <c r="K22" s="170"/>
    </row>
    <row r="23" spans="2:11" s="65" customFormat="1" ht="16.5" customHeight="1">
      <c r="B23" s="370" t="s">
        <v>194</v>
      </c>
      <c r="C23" s="367">
        <v>2263.32052</v>
      </c>
      <c r="D23" s="367">
        <f t="shared" si="0"/>
        <v>7394.26814</v>
      </c>
      <c r="E23" s="501"/>
      <c r="F23" s="374"/>
      <c r="G23" s="217"/>
      <c r="H23" s="217"/>
      <c r="K23" s="170"/>
    </row>
    <row r="24" spans="2:11" s="65" customFormat="1" ht="16.5" customHeight="1">
      <c r="B24" s="370" t="s">
        <v>160</v>
      </c>
      <c r="C24" s="367">
        <v>523.11207</v>
      </c>
      <c r="D24" s="367">
        <f t="shared" si="0"/>
        <v>1709.00713</v>
      </c>
      <c r="F24" s="374"/>
      <c r="G24" s="217"/>
      <c r="H24" s="217"/>
      <c r="I24" s="217"/>
      <c r="K24" s="170"/>
    </row>
    <row r="25" spans="2:11" s="65" customFormat="1" ht="16.5" customHeight="1">
      <c r="B25" s="370" t="s">
        <v>192</v>
      </c>
      <c r="C25" s="367">
        <v>131.6584</v>
      </c>
      <c r="D25" s="367">
        <f t="shared" si="0"/>
        <v>430.12799</v>
      </c>
      <c r="F25" s="374"/>
      <c r="G25" s="217"/>
      <c r="H25" s="217"/>
      <c r="I25" s="217"/>
      <c r="K25" s="170"/>
    </row>
    <row r="26" spans="2:8" s="65" customFormat="1" ht="15" customHeight="1">
      <c r="B26" s="66"/>
      <c r="C26" s="367"/>
      <c r="D26" s="367"/>
      <c r="G26" s="234"/>
      <c r="H26" s="234"/>
    </row>
    <row r="27" spans="2:8" s="65" customFormat="1" ht="16.5" customHeight="1">
      <c r="B27" s="377" t="s">
        <v>92</v>
      </c>
      <c r="C27" s="369">
        <f>+C29+C37</f>
        <v>4654312.5369</v>
      </c>
      <c r="D27" s="369">
        <f>+D29+D37</f>
        <v>15205639.058050001</v>
      </c>
      <c r="F27" s="375"/>
      <c r="G27" s="217"/>
      <c r="H27" s="217"/>
    </row>
    <row r="28" spans="2:4" s="65" customFormat="1" ht="9.75" customHeight="1">
      <c r="B28" s="63"/>
      <c r="C28" s="378"/>
      <c r="D28" s="378"/>
    </row>
    <row r="29" spans="2:8" s="65" customFormat="1" ht="16.5" customHeight="1">
      <c r="B29" s="379" t="s">
        <v>33</v>
      </c>
      <c r="C29" s="369">
        <f>SUM(C30:C35)</f>
        <v>3961420.95969</v>
      </c>
      <c r="D29" s="369">
        <f>SUM(D30:D35)</f>
        <v>12941962.27531</v>
      </c>
      <c r="F29" s="375"/>
      <c r="H29" s="218"/>
    </row>
    <row r="30" spans="2:8" s="65" customFormat="1" ht="16.5" customHeight="1">
      <c r="B30" s="370" t="s">
        <v>238</v>
      </c>
      <c r="C30" s="367">
        <v>3714797.9798</v>
      </c>
      <c r="D30" s="367">
        <f aca="true" t="shared" si="1" ref="D30:D35">ROUND(+C30*$E$9,5)</f>
        <v>12136245.00001</v>
      </c>
      <c r="E30" s="413"/>
      <c r="F30" s="495"/>
      <c r="H30" s="218"/>
    </row>
    <row r="31" spans="2:8" s="65" customFormat="1" ht="16.5" customHeight="1">
      <c r="B31" s="370" t="s">
        <v>196</v>
      </c>
      <c r="C31" s="367">
        <v>82644.62809999999</v>
      </c>
      <c r="D31" s="367">
        <f t="shared" si="1"/>
        <v>270000</v>
      </c>
      <c r="E31" s="413"/>
      <c r="F31" s="495"/>
      <c r="H31" s="218"/>
    </row>
    <row r="32" spans="2:8" s="65" customFormat="1" ht="16.5" customHeight="1">
      <c r="B32" s="370" t="s">
        <v>189</v>
      </c>
      <c r="C32" s="367">
        <v>72167.12580000001</v>
      </c>
      <c r="D32" s="367">
        <f t="shared" si="1"/>
        <v>235769.99999</v>
      </c>
      <c r="E32" s="413"/>
      <c r="F32" s="495"/>
      <c r="H32" s="218"/>
    </row>
    <row r="33" spans="2:8" s="65" customFormat="1" ht="16.5" customHeight="1">
      <c r="B33" s="370" t="s">
        <v>173</v>
      </c>
      <c r="C33" s="367">
        <v>40000</v>
      </c>
      <c r="D33" s="367">
        <f t="shared" si="1"/>
        <v>130680</v>
      </c>
      <c r="E33" s="413"/>
      <c r="F33" s="495"/>
      <c r="H33" s="218"/>
    </row>
    <row r="34" spans="2:8" s="65" customFormat="1" ht="16.5" customHeight="1">
      <c r="B34" s="370" t="s">
        <v>188</v>
      </c>
      <c r="C34" s="367">
        <v>35811.225990000006</v>
      </c>
      <c r="D34" s="367">
        <f t="shared" si="1"/>
        <v>116995.27531</v>
      </c>
      <c r="E34" s="413"/>
      <c r="F34" s="495"/>
      <c r="H34" s="218"/>
    </row>
    <row r="35" spans="2:8" s="65" customFormat="1" ht="16.5" customHeight="1">
      <c r="B35" s="370" t="s">
        <v>195</v>
      </c>
      <c r="C35" s="367">
        <v>16000</v>
      </c>
      <c r="D35" s="367">
        <f t="shared" si="1"/>
        <v>52272</v>
      </c>
      <c r="E35" s="413"/>
      <c r="F35" s="495"/>
      <c r="H35" s="218"/>
    </row>
    <row r="36" spans="2:8" s="65" customFormat="1" ht="12" customHeight="1">
      <c r="B36" s="64"/>
      <c r="C36" s="367"/>
      <c r="D36" s="367"/>
      <c r="H36" s="218"/>
    </row>
    <row r="37" spans="2:8" s="65" customFormat="1" ht="16.5" customHeight="1">
      <c r="B37" s="379" t="s">
        <v>34</v>
      </c>
      <c r="C37" s="369">
        <f>SUM(C38:C45)</f>
        <v>692891.5772100001</v>
      </c>
      <c r="D37" s="369">
        <f>SUM(D38:D45)</f>
        <v>2263676.78274</v>
      </c>
      <c r="F37" s="375"/>
      <c r="H37" s="218"/>
    </row>
    <row r="38" spans="2:8" s="65" customFormat="1" ht="16.5" customHeight="1">
      <c r="B38" s="370" t="s">
        <v>243</v>
      </c>
      <c r="C38" s="367">
        <v>312196.20447</v>
      </c>
      <c r="D38" s="367">
        <f aca="true" t="shared" si="2" ref="D38:D45">ROUND(+C38*$E$9,5)</f>
        <v>1019945</v>
      </c>
      <c r="E38" s="496"/>
      <c r="F38" s="495"/>
      <c r="H38" s="218"/>
    </row>
    <row r="39" spans="2:8" s="65" customFormat="1" ht="16.5" customHeight="1">
      <c r="B39" s="370" t="s">
        <v>228</v>
      </c>
      <c r="C39" s="367">
        <v>124521.16468</v>
      </c>
      <c r="D39" s="367">
        <f t="shared" si="2"/>
        <v>406810.64501</v>
      </c>
      <c r="E39" s="413"/>
      <c r="F39" s="495"/>
      <c r="H39" s="218"/>
    </row>
    <row r="40" spans="2:8" s="65" customFormat="1" ht="16.5" customHeight="1">
      <c r="B40" s="370" t="s">
        <v>240</v>
      </c>
      <c r="C40" s="367">
        <v>107732.54407</v>
      </c>
      <c r="D40" s="367">
        <f t="shared" si="2"/>
        <v>351962.22148</v>
      </c>
      <c r="E40" s="413"/>
      <c r="F40" s="495"/>
      <c r="H40" s="218"/>
    </row>
    <row r="41" spans="2:8" s="65" customFormat="1" ht="16.5" customHeight="1">
      <c r="B41" s="370" t="s">
        <v>160</v>
      </c>
      <c r="C41" s="367">
        <v>94658.7083</v>
      </c>
      <c r="D41" s="367">
        <f t="shared" si="2"/>
        <v>309250.00002</v>
      </c>
      <c r="E41" s="413"/>
      <c r="F41" s="495"/>
      <c r="H41" s="218"/>
    </row>
    <row r="42" spans="2:8" s="65" customFormat="1" ht="16.5" customHeight="1">
      <c r="B42" s="370" t="s">
        <v>190</v>
      </c>
      <c r="C42" s="367">
        <v>31766.420260000003</v>
      </c>
      <c r="D42" s="367">
        <f t="shared" si="2"/>
        <v>103780.89499</v>
      </c>
      <c r="E42" s="413"/>
      <c r="F42" s="495"/>
      <c r="H42" s="218"/>
    </row>
    <row r="43" spans="2:8" s="65" customFormat="1" ht="16.5" customHeight="1">
      <c r="B43" s="370" t="s">
        <v>198</v>
      </c>
      <c r="C43" s="367">
        <v>9182.73646</v>
      </c>
      <c r="D43" s="367">
        <f t="shared" si="2"/>
        <v>30000.00001</v>
      </c>
      <c r="E43" s="496"/>
      <c r="F43" s="495"/>
      <c r="H43" s="218"/>
    </row>
    <row r="44" spans="2:8" s="65" customFormat="1" ht="16.5" customHeight="1">
      <c r="B44" s="370" t="s">
        <v>162</v>
      </c>
      <c r="C44" s="367">
        <v>9000</v>
      </c>
      <c r="D44" s="367">
        <f t="shared" si="2"/>
        <v>29403</v>
      </c>
      <c r="E44" s="413"/>
      <c r="F44" s="495"/>
      <c r="H44" s="218"/>
    </row>
    <row r="45" spans="2:8" s="65" customFormat="1" ht="16.5" customHeight="1">
      <c r="B45" s="370" t="s">
        <v>193</v>
      </c>
      <c r="C45" s="367">
        <v>3833.7989700000003</v>
      </c>
      <c r="D45" s="367">
        <f t="shared" si="2"/>
        <v>12525.02123</v>
      </c>
      <c r="E45" s="413"/>
      <c r="F45" s="495"/>
      <c r="H45" s="218"/>
    </row>
    <row r="46" spans="2:8" s="65" customFormat="1" ht="9" customHeight="1">
      <c r="B46" s="64"/>
      <c r="C46" s="367"/>
      <c r="D46" s="367"/>
      <c r="H46" s="218"/>
    </row>
    <row r="47" spans="2:8" s="65" customFormat="1" ht="15" customHeight="1">
      <c r="B47" s="574" t="s">
        <v>61</v>
      </c>
      <c r="C47" s="569">
        <f>+C27+C14</f>
        <v>7430471.56852</v>
      </c>
      <c r="D47" s="569">
        <f>+D27+D14</f>
        <v>24275350.61434</v>
      </c>
      <c r="F47" s="375"/>
      <c r="H47" s="218"/>
    </row>
    <row r="48" spans="2:8" s="84" customFormat="1" ht="15" customHeight="1">
      <c r="B48" s="575"/>
      <c r="C48" s="570"/>
      <c r="D48" s="570"/>
      <c r="H48" s="218"/>
    </row>
    <row r="49" spans="2:8" s="84" customFormat="1" ht="7.5" customHeight="1">
      <c r="B49" s="108"/>
      <c r="C49" s="109"/>
      <c r="D49" s="109"/>
      <c r="H49" s="218"/>
    </row>
    <row r="50" spans="2:4" ht="12.75">
      <c r="B50" s="89" t="s">
        <v>241</v>
      </c>
      <c r="C50" s="502"/>
      <c r="D50" s="89"/>
    </row>
    <row r="51" spans="2:4" ht="12.75">
      <c r="B51" s="89" t="s">
        <v>242</v>
      </c>
      <c r="C51" s="89"/>
      <c r="D51" s="89"/>
    </row>
    <row r="52" spans="2:5" ht="14.25">
      <c r="B52" s="89" t="s">
        <v>252</v>
      </c>
      <c r="C52" s="89"/>
      <c r="D52" s="174"/>
      <c r="E52" s="201"/>
    </row>
    <row r="53" spans="2:5" ht="13.5" customHeight="1">
      <c r="B53" s="89" t="s">
        <v>253</v>
      </c>
      <c r="C53" s="89"/>
      <c r="D53" s="89"/>
      <c r="E53" s="201"/>
    </row>
    <row r="54" spans="2:5" ht="12.75">
      <c r="B54" s="89"/>
      <c r="C54" s="201"/>
      <c r="D54" s="201"/>
      <c r="E54" s="201"/>
    </row>
    <row r="55" spans="2:5" ht="12.75">
      <c r="B55" s="89"/>
      <c r="C55" s="201"/>
      <c r="D55" s="201"/>
      <c r="E55" s="201"/>
    </row>
    <row r="56" spans="3:5" ht="12.75">
      <c r="C56" s="201"/>
      <c r="D56" s="201"/>
      <c r="E56" s="201"/>
    </row>
    <row r="57" spans="2:4" s="141" customFormat="1" ht="18">
      <c r="B57" s="134" t="s">
        <v>120</v>
      </c>
      <c r="C57" s="134"/>
      <c r="D57" s="134"/>
    </row>
    <row r="58" spans="2:4" ht="18">
      <c r="B58" s="337" t="s">
        <v>138</v>
      </c>
      <c r="C58" s="337"/>
      <c r="D58" s="337"/>
    </row>
    <row r="59" spans="2:4" ht="18">
      <c r="B59" s="337" t="s">
        <v>139</v>
      </c>
      <c r="C59" s="337"/>
      <c r="D59" s="337"/>
    </row>
    <row r="60" spans="2:4" ht="16.5">
      <c r="B60" s="362" t="s">
        <v>32</v>
      </c>
      <c r="C60" s="193"/>
      <c r="D60" s="193"/>
    </row>
    <row r="61" spans="2:4" s="141" customFormat="1" ht="18">
      <c r="B61" s="138" t="str">
        <f>+B9</f>
        <v>Al 30 de setiembre de 2017</v>
      </c>
      <c r="C61" s="138"/>
      <c r="D61" s="264"/>
    </row>
    <row r="62" spans="2:4" ht="9.75" customHeight="1">
      <c r="B62" s="579"/>
      <c r="C62" s="579"/>
      <c r="D62" s="579"/>
    </row>
    <row r="63" spans="2:4" ht="16.5" customHeight="1">
      <c r="B63" s="577" t="s">
        <v>97</v>
      </c>
      <c r="C63" s="571" t="s">
        <v>89</v>
      </c>
      <c r="D63" s="561" t="s">
        <v>232</v>
      </c>
    </row>
    <row r="64" spans="2:4" ht="16.5" customHeight="1">
      <c r="B64" s="578"/>
      <c r="C64" s="572"/>
      <c r="D64" s="562"/>
    </row>
    <row r="65" spans="2:4" s="84" customFormat="1" ht="9.75" customHeight="1">
      <c r="B65" s="267"/>
      <c r="C65" s="107"/>
      <c r="D65" s="107"/>
    </row>
    <row r="66" spans="2:6" s="65" customFormat="1" ht="16.5" customHeight="1">
      <c r="B66" s="377" t="s">
        <v>91</v>
      </c>
      <c r="C66" s="369">
        <f>+C68+C70</f>
        <v>742202.47967</v>
      </c>
      <c r="D66" s="369">
        <f>+D68+D70</f>
        <v>2424775.50108189</v>
      </c>
      <c r="F66" s="375"/>
    </row>
    <row r="67" spans="2:8" s="65" customFormat="1" ht="9.75" customHeight="1">
      <c r="B67" s="64"/>
      <c r="C67" s="367"/>
      <c r="D67" s="367"/>
      <c r="H67" s="218"/>
    </row>
    <row r="68" spans="2:8" s="65" customFormat="1" ht="16.5" customHeight="1">
      <c r="B68" s="379" t="s">
        <v>33</v>
      </c>
      <c r="C68" s="369">
        <v>0</v>
      </c>
      <c r="D68" s="369">
        <v>0</v>
      </c>
      <c r="F68" s="375"/>
      <c r="G68" s="219"/>
      <c r="H68" s="219"/>
    </row>
    <row r="69" spans="2:4" s="65" customFormat="1" ht="9.75" customHeight="1">
      <c r="B69" s="63"/>
      <c r="C69" s="378"/>
      <c r="D69" s="378"/>
    </row>
    <row r="70" spans="2:8" s="65" customFormat="1" ht="16.5" customHeight="1">
      <c r="B70" s="379" t="s">
        <v>34</v>
      </c>
      <c r="C70" s="369">
        <f>SUM(C71:C76)</f>
        <v>742202.47967</v>
      </c>
      <c r="D70" s="369">
        <f>SUM(D71:D76)</f>
        <v>2424775.50108189</v>
      </c>
      <c r="F70" s="375"/>
      <c r="H70" s="218"/>
    </row>
    <row r="71" spans="2:8" s="65" customFormat="1" ht="16.5" customHeight="1">
      <c r="B71" s="370" t="s">
        <v>198</v>
      </c>
      <c r="C71" s="367">
        <v>337518.13457</v>
      </c>
      <c r="D71" s="367">
        <f aca="true" t="shared" si="3" ref="D71:D76">ROUND(+C71*$E$9,8)</f>
        <v>1102671.74564019</v>
      </c>
      <c r="E71" s="413"/>
      <c r="F71" s="495"/>
      <c r="H71" s="218"/>
    </row>
    <row r="72" spans="2:8" s="65" customFormat="1" ht="16.5" customHeight="1">
      <c r="B72" s="370" t="s">
        <v>197</v>
      </c>
      <c r="C72" s="367">
        <v>264462.80992</v>
      </c>
      <c r="D72" s="367">
        <f>ROUND(+C72*$E$9,8)</f>
        <v>864000.00000864</v>
      </c>
      <c r="E72" s="413"/>
      <c r="F72" s="495"/>
      <c r="H72" s="218"/>
    </row>
    <row r="73" spans="2:8" s="65" customFormat="1" ht="16.5" customHeight="1">
      <c r="B73" s="370" t="s">
        <v>160</v>
      </c>
      <c r="C73" s="367">
        <v>124473.02397000001</v>
      </c>
      <c r="D73" s="367">
        <f>ROUND(+C73*$E$9,8)</f>
        <v>406653.36930999</v>
      </c>
      <c r="E73" s="413"/>
      <c r="F73" s="495"/>
      <c r="H73" s="218"/>
    </row>
    <row r="74" spans="2:8" s="65" customFormat="1" ht="16.5" customHeight="1">
      <c r="B74" s="370" t="s">
        <v>193</v>
      </c>
      <c r="C74" s="367">
        <v>12414.689440000002</v>
      </c>
      <c r="D74" s="367">
        <f>ROUND(+C74*$E$9,8)</f>
        <v>40558.79040048</v>
      </c>
      <c r="E74" s="413"/>
      <c r="F74" s="495"/>
      <c r="H74" s="218"/>
    </row>
    <row r="75" spans="2:8" s="65" customFormat="1" ht="16.5" customHeight="1">
      <c r="B75" s="370" t="s">
        <v>0</v>
      </c>
      <c r="C75" s="367">
        <v>2071.38638</v>
      </c>
      <c r="D75" s="367">
        <f t="shared" si="3"/>
        <v>6767.21930346</v>
      </c>
      <c r="E75" s="413"/>
      <c r="F75" s="495"/>
      <c r="H75" s="218"/>
    </row>
    <row r="76" spans="2:8" s="65" customFormat="1" ht="16.5" customHeight="1">
      <c r="B76" s="370" t="s">
        <v>174</v>
      </c>
      <c r="C76" s="367">
        <v>1262.4353899999999</v>
      </c>
      <c r="D76" s="367">
        <f t="shared" si="3"/>
        <v>4124.37641913</v>
      </c>
      <c r="E76" s="413"/>
      <c r="F76" s="495"/>
      <c r="H76" s="218"/>
    </row>
    <row r="77" spans="2:8" s="65" customFormat="1" ht="9" customHeight="1">
      <c r="B77" s="64"/>
      <c r="C77" s="367"/>
      <c r="D77" s="367"/>
      <c r="H77" s="218"/>
    </row>
    <row r="78" spans="2:8" s="65" customFormat="1" ht="15" customHeight="1">
      <c r="B78" s="574" t="s">
        <v>61</v>
      </c>
      <c r="C78" s="569">
        <f>+C66</f>
        <v>742202.47967</v>
      </c>
      <c r="D78" s="569">
        <f>+D66</f>
        <v>2424775.50108189</v>
      </c>
      <c r="F78" s="375"/>
      <c r="H78" s="218"/>
    </row>
    <row r="79" spans="2:8" s="84" customFormat="1" ht="15" customHeight="1">
      <c r="B79" s="575"/>
      <c r="C79" s="570"/>
      <c r="D79" s="570"/>
      <c r="F79" s="226"/>
      <c r="H79" s="218"/>
    </row>
    <row r="81" spans="3:4" ht="12.75">
      <c r="C81" s="105"/>
      <c r="D81" s="299"/>
    </row>
    <row r="82" spans="3:4" ht="12.75">
      <c r="C82" s="301"/>
      <c r="D82" s="301"/>
    </row>
    <row r="83" ht="12.75">
      <c r="C83" s="485"/>
    </row>
    <row r="84" ht="12.75">
      <c r="C84" s="485"/>
    </row>
    <row r="85" ht="12.75">
      <c r="C85" s="485"/>
    </row>
    <row r="86" ht="12.75">
      <c r="C86" s="485"/>
    </row>
    <row r="87" ht="12.75">
      <c r="C87" s="485"/>
    </row>
    <row r="88" ht="12.75">
      <c r="C88" s="485"/>
    </row>
    <row r="89" ht="12.75">
      <c r="C89" s="485"/>
    </row>
  </sheetData>
  <sheetProtection/>
  <mergeCells count="14">
    <mergeCell ref="D11:D12"/>
    <mergeCell ref="C47:C48"/>
    <mergeCell ref="B47:B48"/>
    <mergeCell ref="C63:C64"/>
    <mergeCell ref="D63:D64"/>
    <mergeCell ref="B11:B12"/>
    <mergeCell ref="D47:D48"/>
    <mergeCell ref="C11:C12"/>
    <mergeCell ref="B10:D10"/>
    <mergeCell ref="B78:B79"/>
    <mergeCell ref="C78:C79"/>
    <mergeCell ref="D78:D79"/>
    <mergeCell ref="B62:D62"/>
    <mergeCell ref="B63:B64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0" customWidth="1"/>
    <col min="2" max="2" width="52.00390625" style="90" customWidth="1"/>
    <col min="3" max="4" width="19.7109375" style="90" customWidth="1"/>
    <col min="5" max="5" width="15.7109375" style="90" customWidth="1"/>
    <col min="6" max="6" width="16.28125" style="90" customWidth="1"/>
    <col min="7" max="7" width="17.8515625" style="90" bestFit="1" customWidth="1"/>
    <col min="8" max="8" width="15.7109375" style="228" customWidth="1"/>
    <col min="9" max="9" width="11.421875" style="90" customWidth="1"/>
    <col min="10" max="10" width="17.8515625" style="90" bestFit="1" customWidth="1"/>
    <col min="11" max="16384" width="11.421875" style="90" customWidth="1"/>
  </cols>
  <sheetData>
    <row r="1" ht="12.75">
      <c r="B1" s="106"/>
    </row>
    <row r="2" ht="12.75">
      <c r="B2" s="106"/>
    </row>
    <row r="3" ht="12.75">
      <c r="B3" s="106"/>
    </row>
    <row r="4" ht="11.25" customHeight="1">
      <c r="B4" s="106"/>
    </row>
    <row r="5" spans="2:9" ht="18">
      <c r="B5" s="134" t="s">
        <v>93</v>
      </c>
      <c r="C5" s="134"/>
      <c r="D5" s="134"/>
      <c r="I5" s="289"/>
    </row>
    <row r="6" spans="2:9" ht="18">
      <c r="B6" s="337" t="s">
        <v>138</v>
      </c>
      <c r="C6" s="337"/>
      <c r="D6" s="337"/>
      <c r="I6" s="299"/>
    </row>
    <row r="7" spans="2:4" ht="18">
      <c r="B7" s="337" t="s">
        <v>137</v>
      </c>
      <c r="C7" s="337"/>
      <c r="D7" s="337"/>
    </row>
    <row r="8" spans="2:4" ht="16.5">
      <c r="B8" s="362" t="s">
        <v>1</v>
      </c>
      <c r="C8" s="193"/>
      <c r="D8" s="193"/>
    </row>
    <row r="9" spans="2:5" ht="15.75">
      <c r="B9" s="138" t="str">
        <f>+'DEP-C2'!B9</f>
        <v>Al 30 de setiembre de 2017</v>
      </c>
      <c r="C9" s="138"/>
      <c r="D9" s="277"/>
      <c r="E9" s="334">
        <f>+Portada!H39</f>
        <v>3.267</v>
      </c>
    </row>
    <row r="10" spans="2:4" ht="9.75" customHeight="1">
      <c r="B10" s="579"/>
      <c r="C10" s="579"/>
      <c r="D10" s="579"/>
    </row>
    <row r="11" spans="2:4" ht="16.5" customHeight="1">
      <c r="B11" s="565" t="s">
        <v>152</v>
      </c>
      <c r="C11" s="561" t="s">
        <v>89</v>
      </c>
      <c r="D11" s="561" t="s">
        <v>168</v>
      </c>
    </row>
    <row r="12" spans="2:8" s="84" customFormat="1" ht="16.5" customHeight="1">
      <c r="B12" s="566"/>
      <c r="C12" s="562"/>
      <c r="D12" s="562"/>
      <c r="H12" s="216"/>
    </row>
    <row r="13" spans="2:8" s="84" customFormat="1" ht="9.75" customHeight="1">
      <c r="B13" s="265"/>
      <c r="C13" s="107"/>
      <c r="D13" s="143"/>
      <c r="H13" s="216"/>
    </row>
    <row r="14" spans="2:9" s="65" customFormat="1" ht="16.5" customHeight="1">
      <c r="B14" s="390" t="s">
        <v>0</v>
      </c>
      <c r="C14" s="369">
        <f>SUM(C15:C16)</f>
        <v>5307078.5769</v>
      </c>
      <c r="D14" s="368">
        <f>SUM(D15:D16)</f>
        <v>17338225.7107323</v>
      </c>
      <c r="E14" s="229"/>
      <c r="F14" s="375"/>
      <c r="G14" s="302"/>
      <c r="H14" s="302"/>
      <c r="I14" s="302"/>
    </row>
    <row r="15" spans="2:8" s="65" customFormat="1" ht="16.5" customHeight="1">
      <c r="B15" s="69" t="s">
        <v>24</v>
      </c>
      <c r="C15" s="367">
        <v>652766.0399999999</v>
      </c>
      <c r="D15" s="366">
        <f>ROUND(+C15*$E$9,8)</f>
        <v>2132586.65268</v>
      </c>
      <c r="E15" s="229"/>
      <c r="F15" s="374"/>
      <c r="G15" s="380"/>
      <c r="H15" s="302"/>
    </row>
    <row r="16" spans="2:8" s="65" customFormat="1" ht="16.5" customHeight="1">
      <c r="B16" s="69" t="s">
        <v>25</v>
      </c>
      <c r="C16" s="367">
        <v>4654312.5369</v>
      </c>
      <c r="D16" s="366">
        <f>ROUND(+C16*$E$9,8)</f>
        <v>15205639.0580523</v>
      </c>
      <c r="E16" s="220"/>
      <c r="F16" s="374"/>
      <c r="G16" s="302"/>
      <c r="H16" s="302"/>
    </row>
    <row r="17" spans="2:8" s="65" customFormat="1" ht="12" customHeight="1">
      <c r="B17" s="69"/>
      <c r="C17" s="367"/>
      <c r="D17" s="366"/>
      <c r="E17" s="229"/>
      <c r="H17" s="220"/>
    </row>
    <row r="18" spans="2:8" s="65" customFormat="1" ht="16.5" customHeight="1">
      <c r="B18" s="390" t="s">
        <v>199</v>
      </c>
      <c r="C18" s="369">
        <f>SUM(C19:C19)</f>
        <v>123392.99162000002</v>
      </c>
      <c r="D18" s="368">
        <f>SUM(D19:D19)</f>
        <v>403124.90362254</v>
      </c>
      <c r="E18" s="229"/>
      <c r="F18" s="375"/>
      <c r="G18" s="303"/>
      <c r="H18" s="303"/>
    </row>
    <row r="19" spans="2:8" s="65" customFormat="1" ht="16.5" customHeight="1">
      <c r="B19" s="69" t="s">
        <v>24</v>
      </c>
      <c r="C19" s="367">
        <v>123392.99162000002</v>
      </c>
      <c r="D19" s="366">
        <f>ROUND(+C19*$E$9,8)</f>
        <v>403124.90362254</v>
      </c>
      <c r="E19" s="220"/>
      <c r="F19" s="374"/>
      <c r="H19" s="220"/>
    </row>
    <row r="20" spans="2:8" s="65" customFormat="1" ht="11.25" customHeight="1">
      <c r="B20" s="69"/>
      <c r="C20" s="367"/>
      <c r="D20" s="366"/>
      <c r="E20" s="229"/>
      <c r="H20" s="220"/>
    </row>
    <row r="21" spans="2:8" s="65" customFormat="1" ht="16.5" customHeight="1">
      <c r="B21" s="390" t="s">
        <v>200</v>
      </c>
      <c r="C21" s="369">
        <f>+C22</f>
        <v>2000000</v>
      </c>
      <c r="D21" s="368">
        <f>+D22</f>
        <v>6534000</v>
      </c>
      <c r="E21" s="229"/>
      <c r="F21" s="375"/>
      <c r="H21" s="220"/>
    </row>
    <row r="22" spans="2:8" s="65" customFormat="1" ht="16.5" customHeight="1">
      <c r="B22" s="69" t="s">
        <v>24</v>
      </c>
      <c r="C22" s="367">
        <v>2000000</v>
      </c>
      <c r="D22" s="366">
        <f>ROUND(+C22*$E$9,8)</f>
        <v>6534000</v>
      </c>
      <c r="E22" s="220"/>
      <c r="F22" s="374"/>
      <c r="H22" s="220"/>
    </row>
    <row r="23" spans="2:8" s="65" customFormat="1" ht="9.75" customHeight="1">
      <c r="B23" s="68"/>
      <c r="C23" s="332"/>
      <c r="D23" s="365"/>
      <c r="F23" s="374"/>
      <c r="H23" s="220"/>
    </row>
    <row r="24" spans="2:8" s="65" customFormat="1" ht="15" customHeight="1">
      <c r="B24" s="580" t="s">
        <v>61</v>
      </c>
      <c r="C24" s="569">
        <f>+C18+C14+C21</f>
        <v>7430471.56852</v>
      </c>
      <c r="D24" s="569">
        <f>+D18+D14+D21</f>
        <v>24275350.61435484</v>
      </c>
      <c r="F24" s="375"/>
      <c r="H24" s="220"/>
    </row>
    <row r="25" spans="2:8" s="84" customFormat="1" ht="15" customHeight="1">
      <c r="B25" s="581"/>
      <c r="C25" s="570"/>
      <c r="D25" s="570"/>
      <c r="H25" s="216"/>
    </row>
    <row r="26" spans="2:8" s="84" customFormat="1" ht="7.5" customHeight="1">
      <c r="B26" s="262"/>
      <c r="C26" s="144"/>
      <c r="D26" s="144"/>
      <c r="H26" s="216"/>
    </row>
    <row r="27" spans="2:8" s="65" customFormat="1" ht="17.25" customHeight="1">
      <c r="B27" s="530" t="s">
        <v>201</v>
      </c>
      <c r="C27" s="530"/>
      <c r="D27" s="530"/>
      <c r="H27" s="220"/>
    </row>
    <row r="28" spans="2:8" s="65" customFormat="1" ht="17.25" customHeight="1">
      <c r="B28" s="530" t="s">
        <v>202</v>
      </c>
      <c r="C28" s="530"/>
      <c r="D28" s="530"/>
      <c r="H28" s="220"/>
    </row>
    <row r="29" spans="3:4" ht="12.75">
      <c r="C29" s="255"/>
      <c r="D29" s="255"/>
    </row>
    <row r="30" ht="12.75">
      <c r="C30" s="304"/>
    </row>
    <row r="32" spans="3:4" ht="12.75">
      <c r="C32" s="136"/>
      <c r="D32" s="136"/>
    </row>
    <row r="33" spans="2:8" s="141" customFormat="1" ht="18">
      <c r="B33" s="134" t="s">
        <v>121</v>
      </c>
      <c r="C33" s="134"/>
      <c r="D33" s="134"/>
      <c r="H33" s="230"/>
    </row>
    <row r="34" spans="2:8" s="141" customFormat="1" ht="18">
      <c r="B34" s="337" t="s">
        <v>138</v>
      </c>
      <c r="C34" s="337"/>
      <c r="D34" s="337"/>
      <c r="H34" s="230"/>
    </row>
    <row r="35" spans="2:8" s="141" customFormat="1" ht="18">
      <c r="B35" s="337" t="s">
        <v>139</v>
      </c>
      <c r="C35" s="337"/>
      <c r="D35" s="337"/>
      <c r="H35" s="230"/>
    </row>
    <row r="36" spans="2:8" s="141" customFormat="1" ht="18">
      <c r="B36" s="362" t="s">
        <v>1</v>
      </c>
      <c r="C36" s="193"/>
      <c r="D36" s="193"/>
      <c r="H36" s="230"/>
    </row>
    <row r="37" spans="2:8" s="141" customFormat="1" ht="18">
      <c r="B37" s="138" t="str">
        <f>+B9</f>
        <v>Al 30 de setiembre de 2017</v>
      </c>
      <c r="C37" s="138"/>
      <c r="D37" s="264"/>
      <c r="H37" s="230"/>
    </row>
    <row r="38" spans="2:4" ht="9.75" customHeight="1">
      <c r="B38" s="579"/>
      <c r="C38" s="579"/>
      <c r="D38" s="579"/>
    </row>
    <row r="39" spans="2:4" ht="16.5" customHeight="1">
      <c r="B39" s="565" t="s">
        <v>152</v>
      </c>
      <c r="C39" s="561" t="s">
        <v>89</v>
      </c>
      <c r="D39" s="561" t="s">
        <v>168</v>
      </c>
    </row>
    <row r="40" spans="2:8" s="84" customFormat="1" ht="16.5" customHeight="1">
      <c r="B40" s="566"/>
      <c r="C40" s="562"/>
      <c r="D40" s="562"/>
      <c r="H40" s="216"/>
    </row>
    <row r="41" spans="2:8" s="84" customFormat="1" ht="9.75" customHeight="1">
      <c r="B41" s="265"/>
      <c r="C41" s="271"/>
      <c r="D41" s="145"/>
      <c r="H41" s="216"/>
    </row>
    <row r="42" spans="2:8" s="65" customFormat="1" ht="16.5" customHeight="1">
      <c r="B42" s="390" t="s">
        <v>0</v>
      </c>
      <c r="C42" s="369">
        <f>SUM(C43:C43)</f>
        <v>40713.64188999999</v>
      </c>
      <c r="D42" s="368">
        <f>SUM(D43:D43)</f>
        <v>133011.46805463</v>
      </c>
      <c r="E42" s="229"/>
      <c r="H42" s="220"/>
    </row>
    <row r="43" spans="2:8" s="65" customFormat="1" ht="16.5" customHeight="1">
      <c r="B43" s="69" t="s">
        <v>24</v>
      </c>
      <c r="C43" s="367">
        <v>40713.64188999999</v>
      </c>
      <c r="D43" s="366">
        <f>ROUND(+C43*$E$9,8)</f>
        <v>133011.46805463</v>
      </c>
      <c r="E43" s="229"/>
      <c r="F43" s="389"/>
      <c r="H43" s="220"/>
    </row>
    <row r="44" spans="2:8" s="65" customFormat="1" ht="12" customHeight="1">
      <c r="B44" s="69"/>
      <c r="C44" s="367"/>
      <c r="D44" s="366"/>
      <c r="E44" s="229"/>
      <c r="H44" s="220"/>
    </row>
    <row r="45" spans="2:8" s="65" customFormat="1" ht="16.5" customHeight="1">
      <c r="B45" s="390" t="s">
        <v>163</v>
      </c>
      <c r="C45" s="369">
        <f>+C46</f>
        <v>701488.83778</v>
      </c>
      <c r="D45" s="368">
        <f>+D46</f>
        <v>2291764.03302726</v>
      </c>
      <c r="E45" s="231"/>
      <c r="F45" s="112"/>
      <c r="H45" s="220"/>
    </row>
    <row r="46" spans="2:8" s="65" customFormat="1" ht="16.5" customHeight="1">
      <c r="B46" s="69" t="s">
        <v>24</v>
      </c>
      <c r="C46" s="367">
        <v>701488.83778</v>
      </c>
      <c r="D46" s="366">
        <f>ROUND(+C46*$E$9,8)</f>
        <v>2291764.03302726</v>
      </c>
      <c r="E46" s="231"/>
      <c r="F46" s="380"/>
      <c r="H46" s="220"/>
    </row>
    <row r="47" spans="2:8" s="65" customFormat="1" ht="9.75" customHeight="1">
      <c r="B47" s="68"/>
      <c r="C47" s="332"/>
      <c r="D47" s="365"/>
      <c r="H47" s="220"/>
    </row>
    <row r="48" spans="2:8" s="65" customFormat="1" ht="15" customHeight="1">
      <c r="B48" s="580" t="s">
        <v>61</v>
      </c>
      <c r="C48" s="569">
        <f>+C42+C45</f>
        <v>742202.4796699999</v>
      </c>
      <c r="D48" s="569">
        <f>+D42+D45</f>
        <v>2424775.50108189</v>
      </c>
      <c r="H48" s="220"/>
    </row>
    <row r="49" spans="2:8" s="84" customFormat="1" ht="15" customHeight="1">
      <c r="B49" s="581"/>
      <c r="C49" s="570"/>
      <c r="D49" s="570"/>
      <c r="H49" s="216"/>
    </row>
    <row r="50" ht="4.5" customHeight="1"/>
    <row r="51" spans="3:4" ht="12.75">
      <c r="C51" s="485"/>
      <c r="D51" s="255"/>
    </row>
    <row r="52" ht="12.75">
      <c r="C52" s="173"/>
    </row>
    <row r="55" ht="12.75">
      <c r="C55" s="173"/>
    </row>
  </sheetData>
  <sheetProtection/>
  <mergeCells count="16">
    <mergeCell ref="B38:D38"/>
    <mergeCell ref="D24:D25"/>
    <mergeCell ref="B48:B49"/>
    <mergeCell ref="C48:C49"/>
    <mergeCell ref="D48:D49"/>
    <mergeCell ref="B39:B40"/>
    <mergeCell ref="C11:C12"/>
    <mergeCell ref="B24:B25"/>
    <mergeCell ref="C39:C40"/>
    <mergeCell ref="D39:D40"/>
    <mergeCell ref="B28:D28"/>
    <mergeCell ref="B10:D10"/>
    <mergeCell ref="C24:C25"/>
    <mergeCell ref="D11:D12"/>
    <mergeCell ref="B11:B12"/>
    <mergeCell ref="B27:D27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2017-07-19T19:12:00Z</cp:lastPrinted>
  <dcterms:created xsi:type="dcterms:W3CDTF">2010-09-21T14:57:59Z</dcterms:created>
  <dcterms:modified xsi:type="dcterms:W3CDTF">2017-11-21T22:46:28Z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