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definedNames>
    <definedName name="_xlnm.Print_Area" localSheetId="8">'Acreedor'!$B$76:$D$124</definedName>
    <definedName name="_xlnm.Print_Area" localSheetId="9">'Deudor'!$B$5:$E$115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Cuadros'!$B$1:$K$50</definedName>
    <definedName name="_xlnm.Print_Area" localSheetId="3">'Resumen Graficos'!$A$1:$O$53</definedName>
    <definedName name="_xlnm.Print_Area" localSheetId="6">'Tipo Instrum.'!$B$1:$E$51</definedName>
    <definedName name="_xlnm.Print_Area" localSheetId="10">'Total de Proy Serv'!$B$54:$M$97</definedName>
    <definedName name="Nueox">#REF!</definedName>
    <definedName name="nuevo">'Total de Proy Serv'!$B$59</definedName>
  </definedNames>
  <calcPr fullCalcOnLoad="1"/>
</workbook>
</file>

<file path=xl/sharedStrings.xml><?xml version="1.0" encoding="utf-8"?>
<sst xmlns="http://schemas.openxmlformats.org/spreadsheetml/2006/main" count="530" uniqueCount="337">
  <si>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</si>
  <si>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</si>
  <si>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</si>
  <si>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</si>
  <si>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</si>
  <si>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</si>
  <si>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</si>
  <si>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</si>
  <si>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</si>
  <si>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</si>
  <si>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</si>
  <si>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</si>
  <si>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</si>
  <si>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</si>
  <si>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</si>
  <si>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</si>
  <si>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</si>
  <si>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</si>
  <si>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</si>
  <si>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</si>
  <si>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</si>
  <si>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</si>
  <si>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</si>
  <si>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</si>
  <si>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</si>
  <si>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</si>
  <si>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</si>
  <si>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</si>
  <si>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</si>
  <si>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</si>
  <si>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</si>
  <si>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</si>
  <si>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Nuevos soles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</si>
  <si>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</si>
  <si>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</si>
  <si>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</si>
  <si>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</si>
  <si>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</si>
  <si>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</si>
  <si>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</si>
  <si>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</si>
  <si>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</si>
  <si>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</si>
  <si>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</si>
  <si>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</si>
  <si>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</si>
  <si>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</si>
  <si>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</si>
  <si>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</si>
  <si>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</si>
  <si>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</si>
  <si>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</si>
  <si>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</si>
  <si>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</si>
  <si>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</si>
  <si>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</si>
  <si>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</si>
  <si>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</si>
  <si>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</si>
  <si>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</si>
  <si>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</si>
  <si>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</si>
  <si>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</si>
  <si>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</si>
  <si>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</si>
  <si>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</si>
  <si>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</si>
  <si>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PORTADA</t>
  </si>
  <si>
    <t xml:space="preserve">   Miles de US dólares</t>
  </si>
  <si>
    <t>Equiv. miles de nuevos soles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</si>
  <si>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</si>
  <si>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</si>
  <si>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</si>
  <si>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</si>
  <si>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</si>
  <si>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</si>
  <si>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</si>
  <si>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</si>
  <si>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</si>
  <si>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</si>
  <si>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</si>
  <si>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</si>
  <si>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</si>
  <si>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</si>
  <si>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</si>
  <si>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</si>
  <si>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</si>
  <si>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</si>
  <si>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</si>
  <si>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</si>
  <si>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</si>
  <si>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</si>
  <si>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</si>
  <si>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</si>
  <si>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</si>
  <si>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</si>
  <si>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</si>
  <si>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</si>
  <si>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</si>
  <si>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Se recopila de acuerdo a la moneda de origen de la operación. Para fines comparativos se presenta en US$ y su equivalente en nuevos soles.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</si>
  <si>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</si>
  <si>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</si>
  <si>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</si>
  <si>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r>
      <t xml:space="preserve">  MEF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1/</t>
    </r>
  </si>
  <si>
    <t>Cuadro en nuevos soles</t>
  </si>
  <si>
    <t>(Miles de US dólares)</t>
  </si>
  <si>
    <t>Amt.</t>
  </si>
  <si>
    <t>Int.</t>
  </si>
  <si>
    <t>DE CORTO Y MEDIANO Y LARGO PLAZO</t>
  </si>
  <si>
    <t>(Miles de nuevos soles)</t>
  </si>
  <si>
    <t>POR PLAZO Y SECTOR INSTITUCIONAL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</si>
  <si>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</si>
  <si>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</si>
  <si>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</si>
  <si>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</si>
  <si>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</si>
  <si>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</si>
  <si>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</si>
  <si>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</si>
  <si>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</si>
  <si>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</si>
  <si>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</si>
  <si>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</si>
  <si>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</si>
  <si>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</si>
  <si>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</si>
  <si>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</si>
  <si>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</si>
  <si>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</si>
  <si>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</si>
  <si>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</si>
  <si>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</si>
  <si>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</si>
  <si>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</si>
  <si>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</si>
  <si>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</si>
  <si>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</si>
  <si>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</si>
  <si>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</si>
  <si>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</si>
  <si>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</si>
  <si>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</si>
  <si>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</si>
  <si>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</si>
  <si>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</si>
  <si>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</si>
  <si>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</si>
  <si>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</si>
  <si>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</si>
  <si>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</si>
  <si>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</si>
  <si>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</si>
  <si>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</si>
  <si>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</si>
  <si>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</si>
  <si>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</si>
  <si>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</si>
  <si>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</si>
  <si>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</si>
  <si>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</si>
  <si>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</si>
  <si>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</si>
  <si>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</si>
  <si>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</si>
  <si>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</si>
  <si>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Provincial de Andahuaylas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</si>
  <si>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</si>
  <si>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</si>
  <si>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</si>
  <si>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</si>
  <si>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</si>
  <si>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</si>
  <si>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 xml:space="preserve">  Bco. Agropecuario</t>
  </si>
  <si>
    <t xml:space="preserve">  Sector Institucional / Acreedor</t>
  </si>
  <si>
    <t>Municipalidad Provincial de Jaén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</si>
  <si>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</si>
  <si>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</si>
  <si>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</si>
  <si>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</si>
  <si>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</si>
  <si>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</si>
  <si>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</si>
  <si>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Expresado en millones de US$ y el equivalente en millones de nuevos soles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</si>
  <si>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</si>
  <si>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</si>
  <si>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</si>
  <si>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</si>
  <si>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</si>
  <si>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</si>
  <si>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</si>
  <si>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</si>
  <si>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</si>
  <si>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</si>
  <si>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Municipalidad Provincial de Talara - Pariñas</t>
  </si>
  <si>
    <t>Municipalidad Distrital de Chavín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</si>
  <si>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</si>
  <si>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</si>
  <si>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>Municipalidad Distrital de  Huarmaca</t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</si>
  <si>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</si>
  <si>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</si>
  <si>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</si>
  <si>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</si>
  <si>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Provincial de Rodríguez de Mendoza - San Nicolás</t>
  </si>
  <si>
    <t>Municipalidad Distrital de Olmos</t>
  </si>
  <si>
    <t>Municipalidad Distrital de Lince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</si>
  <si>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</si>
  <si>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</si>
  <si>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</si>
  <si>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</si>
  <si>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</si>
  <si>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</si>
  <si>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</si>
  <si>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</si>
  <si>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</si>
  <si>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</si>
  <si>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</si>
  <si>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</si>
  <si>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</si>
  <si>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</si>
  <si>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t>Municipalidad Provincial del Abancay</t>
  </si>
  <si>
    <t>Municipalidad Distrital de Alto Selva Alegre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</si>
  <si>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</si>
  <si>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</si>
  <si>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Nazca</t>
  </si>
  <si>
    <t>Municipalidad Provincial de Huarmey</t>
  </si>
  <si>
    <t>Municipalidad Distrital de Sachaca</t>
  </si>
  <si>
    <t>Municipalidad Distrital de Vilcabamba</t>
  </si>
  <si>
    <t>Gobierno Regional de Pasco</t>
  </si>
  <si>
    <t>Gobierno Regional de Tumbes</t>
  </si>
  <si>
    <t>Gobierno Regional de Junín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</si>
  <si>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</si>
  <si>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</si>
  <si>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</si>
  <si>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</si>
  <si>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</si>
  <si>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</si>
  <si>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</si>
  <si>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</si>
  <si>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</si>
  <si>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</si>
  <si>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>Municipalidad Provincial de Tumbes</t>
  </si>
  <si>
    <t>Municipalidad Distrital de Vice</t>
  </si>
  <si>
    <t xml:space="preserve">       Cooperativa</t>
  </si>
  <si>
    <t>Municipalidad Distrital de Coporaque</t>
  </si>
  <si>
    <t>Municipalidad Distrital de Cayma</t>
  </si>
  <si>
    <t>Municipalidad Distrital de Huata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</si>
  <si>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</si>
  <si>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</si>
  <si>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</si>
  <si>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</si>
  <si>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Municipalidad Distrital de Lurigancho (Chosica)</t>
  </si>
  <si>
    <t>Municipalidad Distrital de San Antonio</t>
  </si>
  <si>
    <t>a/</t>
  </si>
  <si>
    <t>Gobierno Regional de Puno</t>
  </si>
  <si>
    <t xml:space="preserve">       Bco. de Comercio</t>
  </si>
  <si>
    <t>Municipalidad Distrital de Majes</t>
  </si>
  <si>
    <t>Municipalidad Provincial del Callao</t>
  </si>
  <si>
    <t xml:space="preserve">  Bco. de Comercio</t>
  </si>
  <si>
    <t xml:space="preserve">I. Gobiernos Regionales   </t>
  </si>
  <si>
    <t>Municipalidad Provincial de Santiago de Chuco</t>
  </si>
  <si>
    <t>Municipalidad Provincial del Cuzco</t>
  </si>
  <si>
    <t>Gobierno Regional de Moquegua</t>
  </si>
  <si>
    <t>Municpalidad Distrital de Mollepata</t>
  </si>
  <si>
    <t>Municipalidad Distrital de Challhuahuacho</t>
  </si>
  <si>
    <t>Municipalidad Distrital de Condoroma</t>
  </si>
  <si>
    <t>Municipalidad Distrital de Belen</t>
  </si>
  <si>
    <t>Municipalidad Provincial de Hualgayoc - Bambamarca</t>
  </si>
  <si>
    <t>Municipalidad Distrital de Llumpa</t>
  </si>
  <si>
    <t>Plazo / Sector Institucional</t>
  </si>
  <si>
    <t>Tipo de Instrumento /        Sector Institucional</t>
  </si>
  <si>
    <t xml:space="preserve"> Tipo de Instrumento /        Sector Institucional</t>
  </si>
  <si>
    <t>Tipo de Moneda /           Sector Institucional</t>
  </si>
  <si>
    <t>Municipalidad Distrital de Huariaca</t>
  </si>
  <si>
    <t>Municipalidad Provincial de Graú - Chuquibambilla</t>
  </si>
  <si>
    <t>POR TIPO DE DEUDA Y SECTOR INSTITUCIONAL</t>
  </si>
  <si>
    <t>SERVICIO PROYECTADO POR TIPO DE DEUDA</t>
  </si>
  <si>
    <t xml:space="preserve"> Tipo de Deuda /                          Sector Institucional</t>
  </si>
  <si>
    <t xml:space="preserve">1/  Deuda directa de la Municipalidad Metropolitana de Lima, con la garantía del Gobierno Nacional </t>
  </si>
  <si>
    <t xml:space="preserve">       Cooperativa Santo Cristo de Bagazán</t>
  </si>
  <si>
    <t>Municipalidad Provincial de Cajamarca</t>
  </si>
  <si>
    <t>BBVA Continental-Scotiabank-Sindic.</t>
  </si>
  <si>
    <t>Bco. Interameric. Desarrollo (BID)</t>
  </si>
  <si>
    <t>Dirección de Programación, Presupuesto y Contabilidad -  Equipo de Trabajo de Estadística</t>
  </si>
  <si>
    <t>Municipalidad Distrital de Miraflores (Lima)</t>
  </si>
  <si>
    <t xml:space="preserve">2/  Incluye deuda externa contratada por el Gobierno Nacional y trasladada a los Gobiernos Regionales </t>
  </si>
  <si>
    <t xml:space="preserve">1/ Incluye deuda externa contratada por el Gobierno Nacional y trasladada a los Gobiernos </t>
  </si>
  <si>
    <t>Gobierno Regional de La Libertad</t>
  </si>
  <si>
    <t>Municipalidad Distrital de la Brea</t>
  </si>
  <si>
    <t>Municipalidad Distrital de Ticlacayan</t>
  </si>
  <si>
    <t>Municipalidad Distrital de Pocollay</t>
  </si>
  <si>
    <t>Municipalidad Distrital de Atico</t>
  </si>
  <si>
    <t>Municipalidad Distrital de San Borja</t>
  </si>
  <si>
    <t>Municipalidad Distrital de la Matanza</t>
  </si>
  <si>
    <t>Municipalidad Distrital de Ilabaya</t>
  </si>
  <si>
    <t>5/ Comprende sólo el principal de la deuda FONAVI al 30/06/2014.</t>
  </si>
  <si>
    <t xml:space="preserve">Municipalidad Distrital de Mariscal Caceres </t>
  </si>
  <si>
    <t>Municipalidad Distrial de Carumas</t>
  </si>
  <si>
    <t>Municipalidad Provincial de Mariscal Nieto - Moquegua</t>
  </si>
  <si>
    <t>Municipalidad Provincial de Cutervo</t>
  </si>
  <si>
    <t>Municipalidad Distrital de Hualgayoc</t>
  </si>
  <si>
    <t>Municipalidad Distrital de Barranco</t>
  </si>
  <si>
    <t>Municipalidad Distrial de Lurigancho (Chosica)</t>
  </si>
  <si>
    <t>Municipalidad Provincial de Lauricocha - Jesús</t>
  </si>
  <si>
    <t xml:space="preserve">       BBVA Banco Continental</t>
  </si>
  <si>
    <t>Municipalidad de Islay - Mollendo</t>
  </si>
  <si>
    <t>Municipalidad Distrital de los Baños del Inca</t>
  </si>
  <si>
    <t>Municipalidad Distrital de El Algarrobal</t>
  </si>
  <si>
    <t>Municipalidad Distrital de San Juan Bautista</t>
  </si>
  <si>
    <t>Municipalidad Provincial de Sandia</t>
  </si>
  <si>
    <t>Municipalidad Distrital de San José de Lourdes</t>
  </si>
  <si>
    <t>AL 30 DE SETIEMBRE DE 2015</t>
  </si>
  <si>
    <t>Tipo de cambio venta bancario al final del mes de setiembre 2015, según la Superintendencia de Banca y Seguros- SBS</t>
  </si>
  <si>
    <t>Al 30 de setiembre de 2015</t>
  </si>
  <si>
    <t>Período: De octubre 2015 al 2040</t>
  </si>
  <si>
    <t xml:space="preserve">          - Tipo de Cambio del 30 de setiembre de 2015. </t>
  </si>
  <si>
    <t>a/   Servicio proyectado a partir del  mes de octubre de 2015.</t>
  </si>
  <si>
    <t>Municipalidad Provincial de Tarma</t>
  </si>
  <si>
    <t>Municipalidad Distrital de Pias</t>
  </si>
  <si>
    <t>Municipalidad Distrital de Acraquia</t>
  </si>
  <si>
    <t>Municipalidad Distrital de la Lacabamba</t>
  </si>
  <si>
    <t>Municipalidad Distrital de Huachis</t>
  </si>
  <si>
    <t>Municipalidad Distrital de Coyllurqui</t>
  </si>
  <si>
    <t>Municipalidad Provincial de Contumaza</t>
  </si>
  <si>
    <t>Municipalidad Distrital de Villa El Salvador</t>
  </si>
  <si>
    <t>Municipalidad Provincial de Sanchez Cerro - Omate</t>
  </si>
  <si>
    <t>Municipalidad Distrital de San Francisco de Asis de Yarusyacan</t>
  </si>
  <si>
    <t>Municipalidad Distrital de Santa Teresa</t>
  </si>
  <si>
    <t>Municipalidad Provincial de Otuzco</t>
  </si>
  <si>
    <t xml:space="preserve">      menor  a US$ 300 mil, se agrupan en "Otros" e incluye a 84 entidades.</t>
  </si>
  <si>
    <t>Municipalidad Provincial de Padre Abad - Aguaitia</t>
  </si>
  <si>
    <t>Municipalidad Provincial de Lamas</t>
  </si>
  <si>
    <t>Municipalidad Distrital de Punta Hermosa</t>
  </si>
  <si>
    <t>Municipalidad Distrital de Villa Rica</t>
  </si>
  <si>
    <t>Municipalidad Distrital de Chaglla</t>
  </si>
  <si>
    <t>Municipalidad Distrital de Cajaruro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</si>
  <si>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US$ 300 mil, se agrupa en "otros" e incluye a 35 entidades.</t>
    </r>
  </si>
  <si>
    <t>Considera deuda de corto plazo y deuda de mediano y largo plazo</t>
  </si>
</sst>
</file>

<file path=xl/styles.xml><?xml version="1.0" encoding="utf-8"?>
<styleSheet xmlns="http://schemas.openxmlformats.org/spreadsheetml/2006/main">
  <numFmts count="6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,###,###,###"/>
    <numFmt numFmtId="165" formatCode="###,###,###"/>
    <numFmt numFmtId="166" formatCode="_ * #,##0.0_ ;_ * \-#,##0.0_ ;_ * &quot;-&quot;??_ ;_ @_ "/>
    <numFmt numFmtId="167" formatCode="0.0%"/>
    <numFmt numFmtId="168" formatCode="_ * #,##0_ ;_ * \-#,##0_ ;_ * &quot;-&quot;??_ ;_ @_ "/>
    <numFmt numFmtId="169" formatCode="_ * #,##0_ ;_ * \-#,##0_ ;_ * &quot;0&quot;??_ ;_ @_ "/>
    <numFmt numFmtId="170" formatCode="_([$€]\ * #,##0.00_);_([$€]\ * \(#,##0.00\);_([$€]\ * &quot;-&quot;??_);_(@_)"/>
    <numFmt numFmtId="171" formatCode="[$-280A]d&quot; de &quot;mmmm&quot; de &quot;yyyy;@"/>
    <numFmt numFmtId="172" formatCode="0.0000"/>
    <numFmt numFmtId="173" formatCode="0.000"/>
    <numFmt numFmtId="174" formatCode="0.0"/>
    <numFmt numFmtId="175" formatCode="#,##0.0;[Red]\-#,##0.0"/>
    <numFmt numFmtId="176" formatCode="0.00000000"/>
    <numFmt numFmtId="177" formatCode="0.0000000000"/>
    <numFmt numFmtId="178" formatCode="0.000000"/>
    <numFmt numFmtId="179" formatCode="0.00000"/>
    <numFmt numFmtId="180" formatCode="###,###,###,###.00000"/>
    <numFmt numFmtId="181" formatCode="###,###,###,###.000000"/>
    <numFmt numFmtId="182" formatCode="0.00000000000000000000"/>
    <numFmt numFmtId="183" formatCode="#,##0.000000000;[Red]\-#,##0.000000000"/>
    <numFmt numFmtId="184" formatCode="#,##0.000000000000000;[Red]\-#,##0.000000000000000"/>
    <numFmt numFmtId="185" formatCode="0.0000000"/>
    <numFmt numFmtId="186" formatCode="0.000000000"/>
    <numFmt numFmtId="187" formatCode="0.00000000000"/>
    <numFmt numFmtId="188" formatCode="0.000000000000"/>
    <numFmt numFmtId="189" formatCode="###,###,###,###.000"/>
    <numFmt numFmtId="190" formatCode="#,##0.00000;[Red]\-#,##0.00000"/>
    <numFmt numFmtId="191" formatCode="#,##0.00000000;[Red]\-#,##0.00000000"/>
    <numFmt numFmtId="192" formatCode="#,##0.0000000000;[Red]\-#,##0.0000000000"/>
    <numFmt numFmtId="193" formatCode="0.00000000000000"/>
    <numFmt numFmtId="194" formatCode="\-"/>
    <numFmt numFmtId="195" formatCode="###,###,###,###.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0.000000000000000"/>
    <numFmt numFmtId="201" formatCode="###,###,###,###.00000000"/>
    <numFmt numFmtId="202" formatCode="###,###,###,###.000000000"/>
    <numFmt numFmtId="203" formatCode="###,###,###,###.00000000000"/>
    <numFmt numFmtId="204" formatCode="#,##0.000;[Red]\-#,##0.000"/>
    <numFmt numFmtId="205" formatCode="###,###,###,###.000000000000"/>
    <numFmt numFmtId="206" formatCode="#,##0.0000;[Red]\-#,##0.0000"/>
    <numFmt numFmtId="207" formatCode="#,##0.000000;[Red]\-#,##0.000000"/>
    <numFmt numFmtId="208" formatCode="#,##0.00000000000;[Red]\-#,##0.00000000000"/>
    <numFmt numFmtId="209" formatCode="#,##0.000000000000;[Red]\-#,##0.000000000000"/>
    <numFmt numFmtId="210" formatCode="_ * #,##0.0_ ;_ * \-#,##0.0_ ;_ * &quot;-&quot;?_ ;_ @_ "/>
    <numFmt numFmtId="211" formatCode="[$-280A]dddd\,\ dd&quot; de &quot;mmmm&quot; de &quot;yyyy"/>
    <numFmt numFmtId="212" formatCode="[$-280A]hh:mm:ss\ AM/PM"/>
    <numFmt numFmtId="213" formatCode="#,##0.0000000000000;[Red]\-#,##0.0000000000000"/>
    <numFmt numFmtId="214" formatCode="#,##0.00000000000000;[Red]\-#,##0.00000000000000"/>
    <numFmt numFmtId="215" formatCode="###,###,###,###.00"/>
    <numFmt numFmtId="216" formatCode="###,###,###,###.0000"/>
    <numFmt numFmtId="217" formatCode="_ * #,##0.000_ ;_ * \-#,##0.000_ ;_ * &quot;-&quot;??_ ;_ @_ "/>
    <numFmt numFmtId="218" formatCode="_ * #,##0.0000_ ;_ * \-#,##0.0000_ ;_ * &quot;-&quot;??_ ;_ @_ "/>
    <numFmt numFmtId="219" formatCode="_ * #,##0.00000_ ;_ * \-#,##0.00000_ ;_ * &quot;-&quot;??_ ;_ @_ "/>
    <numFmt numFmtId="220" formatCode="_ * #,##0.000000_ ;_ * \-#,##0.000000_ ;_ * &quot;-&quot;??_ ;_ @_ "/>
    <numFmt numFmtId="221" formatCode="_ * #,##0.0000000_ ;_ * \-#,##0.0000000_ ;_ * &quot;-&quot;??_ ;_ @_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5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9"/>
      <name val="Arial"/>
      <family val="2"/>
    </font>
    <font>
      <b/>
      <u val="single"/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sz val="11"/>
      <color theme="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6" fillId="28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0" borderId="0" applyNumberFormat="0" applyBorder="0" applyAlignment="0" applyProtection="0"/>
    <xf numFmtId="17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1" fillId="20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6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56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24" fillId="32" borderId="0" xfId="46" applyFont="1" applyFill="1" applyAlignment="1" applyProtection="1">
      <alignment vertical="center"/>
      <protection/>
    </xf>
    <xf numFmtId="0" fontId="24" fillId="32" borderId="0" xfId="46" applyFont="1" applyFill="1" applyAlignment="1" applyProtection="1">
      <alignment/>
      <protection/>
    </xf>
    <xf numFmtId="0" fontId="10" fillId="32" borderId="0" xfId="0" applyFont="1" applyFill="1" applyAlignment="1">
      <alignment vertical="center"/>
    </xf>
    <xf numFmtId="14" fontId="24" fillId="32" borderId="0" xfId="46" applyNumberFormat="1" applyFont="1" applyFill="1" applyAlignment="1" applyProtection="1">
      <alignment horizontal="left" vertical="center"/>
      <protection/>
    </xf>
    <xf numFmtId="0" fontId="24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5" fillId="32" borderId="0" xfId="0" applyFont="1" applyFill="1" applyAlignment="1">
      <alignment/>
    </xf>
    <xf numFmtId="0" fontId="1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1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2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38" fontId="15" fillId="32" borderId="13" xfId="49" applyNumberFormat="1" applyFont="1" applyFill="1" applyBorder="1" applyAlignment="1">
      <alignment horizontal="right" vertical="center" indent="4"/>
    </xf>
    <xf numFmtId="38" fontId="15" fillId="32" borderId="13" xfId="49" applyNumberFormat="1" applyFont="1" applyFill="1" applyBorder="1" applyAlignment="1">
      <alignment horizontal="right" vertical="center" indent="3"/>
    </xf>
    <xf numFmtId="0" fontId="14" fillId="32" borderId="12" xfId="0" applyFont="1" applyFill="1" applyBorder="1" applyAlignment="1">
      <alignment horizontal="left" vertical="center" indent="2"/>
    </xf>
    <xf numFmtId="38" fontId="14" fillId="32" borderId="13" xfId="49" applyNumberFormat="1" applyFont="1" applyFill="1" applyBorder="1" applyAlignment="1">
      <alignment horizontal="right" vertical="center" indent="4"/>
    </xf>
    <xf numFmtId="38" fontId="14" fillId="32" borderId="13" xfId="49" applyNumberFormat="1" applyFont="1" applyFill="1" applyBorder="1" applyAlignment="1">
      <alignment horizontal="right" vertical="center" indent="3"/>
    </xf>
    <xf numFmtId="38" fontId="10" fillId="32" borderId="13" xfId="49" applyNumberFormat="1" applyFont="1" applyFill="1" applyBorder="1" applyAlignment="1">
      <alignment horizontal="right" vertical="center" indent="4"/>
    </xf>
    <xf numFmtId="38" fontId="10" fillId="32" borderId="13" xfId="49" applyNumberFormat="1" applyFont="1" applyFill="1" applyBorder="1" applyAlignment="1">
      <alignment horizontal="right" vertical="center" indent="3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5" fillId="32" borderId="12" xfId="0" applyFont="1" applyFill="1" applyBorder="1" applyAlignment="1">
      <alignment horizontal="left" vertical="center" wrapText="1" readingOrder="1"/>
    </xf>
    <xf numFmtId="164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Font="1" applyFill="1" applyBorder="1" applyAlignment="1">
      <alignment horizontal="left" vertical="center" wrapText="1" readingOrder="1"/>
    </xf>
    <xf numFmtId="164" fontId="14" fillId="32" borderId="12" xfId="0" applyNumberFormat="1" applyFont="1" applyFill="1" applyBorder="1" applyAlignment="1">
      <alignment horizontal="right" vertical="center" indent="3" readingOrder="1"/>
    </xf>
    <xf numFmtId="0" fontId="8" fillId="32" borderId="12" xfId="0" applyFont="1" applyFill="1" applyBorder="1" applyAlignment="1">
      <alignment horizontal="left" vertical="center" wrapText="1" readingOrder="1"/>
    </xf>
    <xf numFmtId="164" fontId="11" fillId="32" borderId="12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64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64" fontId="10" fillId="32" borderId="0" xfId="0" applyNumberFormat="1" applyFont="1" applyFill="1" applyBorder="1" applyAlignment="1">
      <alignment horizontal="center" vertical="center" readingOrder="1"/>
    </xf>
    <xf numFmtId="164" fontId="14" fillId="32" borderId="12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4" fontId="14" fillId="32" borderId="12" xfId="0" applyNumberFormat="1" applyFont="1" applyFill="1" applyBorder="1" applyAlignment="1">
      <alignment horizontal="right" indent="4" readingOrder="1"/>
    </xf>
    <xf numFmtId="164" fontId="15" fillId="32" borderId="12" xfId="0" applyNumberFormat="1" applyFont="1" applyFill="1" applyBorder="1" applyAlignment="1">
      <alignment horizontal="right" vertical="center" indent="4" readingOrder="1"/>
    </xf>
    <xf numFmtId="164" fontId="14" fillId="32" borderId="15" xfId="0" applyNumberFormat="1" applyFont="1" applyFill="1" applyBorder="1" applyAlignment="1">
      <alignment horizontal="right" textRotation="255" readingOrder="1"/>
    </xf>
    <xf numFmtId="164" fontId="11" fillId="32" borderId="12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65" fontId="10" fillId="32" borderId="12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65" fontId="11" fillId="32" borderId="12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65" fontId="11" fillId="32" borderId="14" xfId="0" applyNumberFormat="1" applyFont="1" applyFill="1" applyBorder="1" applyAlignment="1">
      <alignment horizontal="right" indent="3" readingOrder="1"/>
    </xf>
    <xf numFmtId="165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65" fontId="11" fillId="32" borderId="13" xfId="0" applyNumberFormat="1" applyFont="1" applyFill="1" applyBorder="1" applyAlignment="1">
      <alignment horizontal="right" indent="3" readingOrder="1"/>
    </xf>
    <xf numFmtId="0" fontId="15" fillId="32" borderId="15" xfId="0" applyFont="1" applyFill="1" applyBorder="1" applyAlignment="1">
      <alignment horizontal="left" vertical="center" wrapText="1" indent="1" readingOrder="1"/>
    </xf>
    <xf numFmtId="165" fontId="15" fillId="32" borderId="12" xfId="0" applyNumberFormat="1" applyFont="1" applyFill="1" applyBorder="1" applyAlignment="1">
      <alignment horizontal="right" indent="3" readingOrder="1"/>
    </xf>
    <xf numFmtId="0" fontId="14" fillId="32" borderId="15" xfId="0" applyFont="1" applyFill="1" applyBorder="1" applyAlignment="1">
      <alignment horizontal="left" vertical="center" wrapText="1" indent="3" readingOrder="1"/>
    </xf>
    <xf numFmtId="165" fontId="14" fillId="32" borderId="12" xfId="0" applyNumberFormat="1" applyFont="1" applyFill="1" applyBorder="1" applyAlignment="1">
      <alignment horizontal="right" indent="3" readingOrder="1"/>
    </xf>
    <xf numFmtId="0" fontId="2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43" fontId="12" fillId="32" borderId="0" xfId="49" applyFont="1" applyFill="1" applyBorder="1" applyAlignment="1">
      <alignment vertical="center"/>
    </xf>
    <xf numFmtId="43" fontId="13" fillId="32" borderId="0" xfId="49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2" fillId="32" borderId="0" xfId="0" applyNumberFormat="1" applyFont="1" applyFill="1" applyBorder="1" applyAlignment="1">
      <alignment vertical="center"/>
    </xf>
    <xf numFmtId="43" fontId="13" fillId="32" borderId="0" xfId="0" applyNumberFormat="1" applyFont="1" applyFill="1" applyBorder="1" applyAlignment="1">
      <alignment vertical="center"/>
    </xf>
    <xf numFmtId="168" fontId="20" fillId="32" borderId="0" xfId="49" applyNumberFormat="1" applyFont="1" applyFill="1" applyBorder="1" applyAlignment="1">
      <alignment vertical="center"/>
    </xf>
    <xf numFmtId="169" fontId="12" fillId="32" borderId="0" xfId="49" applyNumberFormat="1" applyFont="1" applyFill="1" applyBorder="1" applyAlignment="1">
      <alignment horizontal="right" vertical="center"/>
    </xf>
    <xf numFmtId="169" fontId="12" fillId="32" borderId="0" xfId="49" applyNumberFormat="1" applyFont="1" applyFill="1" applyBorder="1" applyAlignment="1">
      <alignment horizontal="right" vertical="justify"/>
    </xf>
    <xf numFmtId="169" fontId="12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30" fillId="32" borderId="0" xfId="0" applyFont="1" applyFill="1" applyAlignment="1">
      <alignment/>
    </xf>
    <xf numFmtId="0" fontId="15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192" fontId="21" fillId="32" borderId="0" xfId="0" applyNumberFormat="1" applyFont="1" applyFill="1" applyAlignment="1">
      <alignment/>
    </xf>
    <xf numFmtId="0" fontId="21" fillId="32" borderId="0" xfId="0" applyFont="1" applyFill="1" applyAlignment="1">
      <alignment horizontal="left"/>
    </xf>
    <xf numFmtId="186" fontId="2" fillId="32" borderId="0" xfId="0" applyNumberFormat="1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64" fontId="5" fillId="33" borderId="15" xfId="0" applyNumberFormat="1" applyFont="1" applyFill="1" applyBorder="1" applyAlignment="1">
      <alignment horizontal="right" vertical="center" indent="3" readingOrder="1"/>
    </xf>
    <xf numFmtId="164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64" fontId="10" fillId="33" borderId="15" xfId="0" applyNumberFormat="1" applyFont="1" applyFill="1" applyBorder="1" applyAlignment="1">
      <alignment horizontal="right" vertical="center" indent="3" readingOrder="1"/>
    </xf>
    <xf numFmtId="164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64" fontId="11" fillId="33" borderId="15" xfId="0" applyNumberFormat="1" applyFont="1" applyFill="1" applyBorder="1" applyAlignment="1">
      <alignment horizontal="right" vertical="center" indent="3" readingOrder="1"/>
    </xf>
    <xf numFmtId="164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4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186" fontId="21" fillId="32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38" fontId="14" fillId="33" borderId="0" xfId="0" applyNumberFormat="1" applyFont="1" applyFill="1" applyAlignment="1">
      <alignment/>
    </xf>
    <xf numFmtId="0" fontId="14" fillId="33" borderId="15" xfId="0" applyFont="1" applyFill="1" applyBorder="1" applyAlignment="1">
      <alignment horizontal="left" indent="3"/>
    </xf>
    <xf numFmtId="38" fontId="14" fillId="33" borderId="12" xfId="49" applyNumberFormat="1" applyFont="1" applyFill="1" applyBorder="1" applyAlignment="1">
      <alignment horizontal="right" vertical="center" indent="4"/>
    </xf>
    <xf numFmtId="38" fontId="14" fillId="33" borderId="13" xfId="49" applyNumberFormat="1" applyFont="1" applyFill="1" applyBorder="1" applyAlignment="1">
      <alignment horizontal="right" vertical="center" indent="4"/>
    </xf>
    <xf numFmtId="0" fontId="12" fillId="33" borderId="0" xfId="0" applyFont="1" applyFill="1" applyBorder="1" applyAlignment="1">
      <alignment vertical="center"/>
    </xf>
    <xf numFmtId="43" fontId="13" fillId="33" borderId="0" xfId="49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77" fillId="32" borderId="0" xfId="46" applyFont="1" applyFill="1" applyAlignment="1" applyProtection="1">
      <alignment vertical="center"/>
      <protection/>
    </xf>
    <xf numFmtId="194" fontId="15" fillId="32" borderId="13" xfId="49" applyNumberFormat="1" applyFont="1" applyFill="1" applyBorder="1" applyAlignment="1">
      <alignment horizontal="right" vertical="center" indent="4"/>
    </xf>
    <xf numFmtId="194" fontId="15" fillId="32" borderId="12" xfId="0" applyNumberFormat="1" applyFont="1" applyFill="1" applyBorder="1" applyAlignment="1">
      <alignment horizontal="right" vertical="center" indent="4" readingOrder="1"/>
    </xf>
    <xf numFmtId="194" fontId="11" fillId="32" borderId="12" xfId="0" applyNumberFormat="1" applyFont="1" applyFill="1" applyBorder="1" applyAlignment="1">
      <alignment horizontal="right" indent="3" readingOrder="1"/>
    </xf>
    <xf numFmtId="194" fontId="11" fillId="32" borderId="13" xfId="0" applyNumberFormat="1" applyFont="1" applyFill="1" applyBorder="1" applyAlignment="1">
      <alignment horizontal="right" indent="3" readingOrder="1"/>
    </xf>
    <xf numFmtId="165" fontId="15" fillId="32" borderId="12" xfId="0" applyNumberFormat="1" applyFont="1" applyFill="1" applyBorder="1" applyAlignment="1">
      <alignment horizontal="right" indent="4" readingOrder="1"/>
    </xf>
    <xf numFmtId="165" fontId="14" fillId="32" borderId="12" xfId="0" applyNumberFormat="1" applyFont="1" applyFill="1" applyBorder="1" applyAlignment="1">
      <alignment horizontal="right" indent="4" readingOrder="1"/>
    </xf>
    <xf numFmtId="165" fontId="11" fillId="32" borderId="14" xfId="0" applyNumberFormat="1" applyFont="1" applyFill="1" applyBorder="1" applyAlignment="1">
      <alignment horizontal="right" indent="4" readingOrder="1"/>
    </xf>
    <xf numFmtId="194" fontId="15" fillId="32" borderId="12" xfId="0" applyNumberFormat="1" applyFont="1" applyFill="1" applyBorder="1" applyAlignment="1">
      <alignment horizontal="right" indent="4" readingOrder="1"/>
    </xf>
    <xf numFmtId="165" fontId="11" fillId="32" borderId="13" xfId="0" applyNumberFormat="1" applyFont="1" applyFill="1" applyBorder="1" applyAlignment="1">
      <alignment horizontal="right" indent="4" readingOrder="1"/>
    </xf>
    <xf numFmtId="165" fontId="11" fillId="32" borderId="17" xfId="0" applyNumberFormat="1" applyFont="1" applyFill="1" applyBorder="1" applyAlignment="1">
      <alignment horizontal="right" indent="4" readingOrder="1"/>
    </xf>
    <xf numFmtId="0" fontId="28" fillId="32" borderId="0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right" vertical="center" indent="4" readingOrder="1"/>
    </xf>
    <xf numFmtId="183" fontId="1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14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1" fillId="32" borderId="15" xfId="0" applyFont="1" applyFill="1" applyBorder="1" applyAlignment="1">
      <alignment textRotation="255" readingOrder="1"/>
    </xf>
    <xf numFmtId="43" fontId="21" fillId="32" borderId="0" xfId="49" applyFont="1" applyFill="1" applyAlignment="1">
      <alignment/>
    </xf>
    <xf numFmtId="164" fontId="5" fillId="33" borderId="15" xfId="0" applyNumberFormat="1" applyFont="1" applyFill="1" applyBorder="1" applyAlignment="1">
      <alignment horizontal="right" vertical="center" indent="4" readingOrder="1"/>
    </xf>
    <xf numFmtId="164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2" xfId="49" applyNumberFormat="1" applyFont="1" applyFill="1" applyBorder="1" applyAlignment="1">
      <alignment horizontal="right" vertical="center" indent="4"/>
    </xf>
    <xf numFmtId="179" fontId="12" fillId="32" borderId="0" xfId="0" applyNumberFormat="1" applyFont="1" applyFill="1" applyBorder="1" applyAlignment="1">
      <alignment vertical="center"/>
    </xf>
    <xf numFmtId="191" fontId="21" fillId="32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6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93" fontId="21" fillId="33" borderId="0" xfId="0" applyNumberFormat="1" applyFont="1" applyFill="1" applyAlignment="1">
      <alignment/>
    </xf>
    <xf numFmtId="1" fontId="5" fillId="33" borderId="15" xfId="0" applyNumberFormat="1" applyFont="1" applyFill="1" applyBorder="1" applyAlignment="1">
      <alignment horizontal="right" vertical="center" indent="4" readingOrder="1"/>
    </xf>
    <xf numFmtId="194" fontId="5" fillId="33" borderId="15" xfId="0" applyNumberFormat="1" applyFont="1" applyFill="1" applyBorder="1" applyAlignment="1">
      <alignment horizontal="right" vertical="center" indent="4" readingOrder="1"/>
    </xf>
    <xf numFmtId="164" fontId="5" fillId="33" borderId="12" xfId="0" applyNumberFormat="1" applyFont="1" applyFill="1" applyBorder="1" applyAlignment="1">
      <alignment horizontal="right" vertical="center" indent="4" readingOrder="1"/>
    </xf>
    <xf numFmtId="164" fontId="11" fillId="33" borderId="12" xfId="0" applyNumberFormat="1" applyFont="1" applyFill="1" applyBorder="1" applyAlignment="1">
      <alignment horizontal="right" vertical="center" indent="4" readingOrder="1"/>
    </xf>
    <xf numFmtId="0" fontId="14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91" fontId="14" fillId="33" borderId="0" xfId="0" applyNumberFormat="1" applyFont="1" applyFill="1" applyAlignment="1">
      <alignment/>
    </xf>
    <xf numFmtId="184" fontId="14" fillId="33" borderId="0" xfId="0" applyNumberFormat="1" applyFont="1" applyFill="1" applyAlignment="1">
      <alignment/>
    </xf>
    <xf numFmtId="38" fontId="5" fillId="33" borderId="12" xfId="49" applyNumberFormat="1" applyFont="1" applyFill="1" applyBorder="1" applyAlignment="1">
      <alignment horizontal="right" vertical="center" indent="5"/>
    </xf>
    <xf numFmtId="38" fontId="14" fillId="33" borderId="12" xfId="49" applyNumberFormat="1" applyFont="1" applyFill="1" applyBorder="1" applyAlignment="1">
      <alignment horizontal="right" vertical="center" indent="5"/>
    </xf>
    <xf numFmtId="0" fontId="67" fillId="32" borderId="0" xfId="46" applyFill="1" applyAlignment="1" applyProtection="1">
      <alignment/>
      <protection/>
    </xf>
    <xf numFmtId="164" fontId="21" fillId="33" borderId="0" xfId="0" applyNumberFormat="1" applyFont="1" applyFill="1" applyAlignment="1">
      <alignment/>
    </xf>
    <xf numFmtId="168" fontId="13" fillId="32" borderId="0" xfId="49" applyNumberFormat="1" applyFont="1" applyFill="1" applyBorder="1" applyAlignment="1">
      <alignment vertical="center"/>
    </xf>
    <xf numFmtId="185" fontId="13" fillId="32" borderId="0" xfId="49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3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3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194" fontId="14" fillId="32" borderId="12" xfId="0" applyNumberFormat="1" applyFont="1" applyFill="1" applyBorder="1" applyAlignment="1">
      <alignment horizontal="right" indent="4" readingOrder="1"/>
    </xf>
    <xf numFmtId="0" fontId="10" fillId="33" borderId="12" xfId="0" applyFont="1" applyFill="1" applyBorder="1" applyAlignment="1">
      <alignment horizontal="center" vertical="center" wrapText="1" readingOrder="1"/>
    </xf>
    <xf numFmtId="164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" fontId="5" fillId="33" borderId="12" xfId="0" applyNumberFormat="1" applyFont="1" applyFill="1" applyBorder="1" applyAlignment="1">
      <alignment horizontal="right" vertical="center" indent="4" readingOrder="1"/>
    </xf>
    <xf numFmtId="194" fontId="5" fillId="33" borderId="12" xfId="0" applyNumberFormat="1" applyFont="1" applyFill="1" applyBorder="1" applyAlignment="1">
      <alignment horizontal="right" vertical="center" indent="4" readingOrder="1"/>
    </xf>
    <xf numFmtId="164" fontId="10" fillId="33" borderId="12" xfId="0" applyNumberFormat="1" applyFont="1" applyFill="1" applyBorder="1" applyAlignment="1">
      <alignment horizontal="right" vertical="center" indent="4" readingOrder="1"/>
    </xf>
    <xf numFmtId="43" fontId="21" fillId="33" borderId="0" xfId="0" applyNumberFormat="1" applyFont="1" applyFill="1" applyAlignment="1">
      <alignment/>
    </xf>
    <xf numFmtId="178" fontId="21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180" fontId="14" fillId="32" borderId="0" xfId="0" applyNumberFormat="1" applyFont="1" applyFill="1" applyBorder="1" applyAlignment="1">
      <alignment horizontal="right" indent="3" readingOrder="1"/>
    </xf>
    <xf numFmtId="180" fontId="21" fillId="33" borderId="0" xfId="0" applyNumberFormat="1" applyFont="1" applyFill="1" applyAlignment="1">
      <alignment/>
    </xf>
    <xf numFmtId="38" fontId="12" fillId="33" borderId="0" xfId="0" applyNumberFormat="1" applyFont="1" applyFill="1" applyBorder="1" applyAlignment="1">
      <alignment horizontal="left" vertical="center" wrapText="1" indent="1"/>
    </xf>
    <xf numFmtId="178" fontId="13" fillId="32" borderId="0" xfId="0" applyNumberFormat="1" applyFont="1" applyFill="1" applyBorder="1" applyAlignment="1">
      <alignment vertical="center"/>
    </xf>
    <xf numFmtId="166" fontId="13" fillId="32" borderId="0" xfId="49" applyNumberFormat="1" applyFont="1" applyFill="1" applyBorder="1" applyAlignment="1">
      <alignment vertical="center"/>
    </xf>
    <xf numFmtId="172" fontId="21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66" fontId="2" fillId="33" borderId="0" xfId="49" applyNumberFormat="1" applyFont="1" applyFill="1" applyBorder="1" applyAlignment="1">
      <alignment vertical="center"/>
    </xf>
    <xf numFmtId="167" fontId="2" fillId="33" borderId="20" xfId="59" applyNumberFormat="1" applyFont="1" applyFill="1" applyBorder="1" applyAlignment="1">
      <alignment horizontal="center" vertical="center"/>
    </xf>
    <xf numFmtId="167" fontId="2" fillId="33" borderId="0" xfId="59" applyNumberFormat="1" applyFont="1" applyFill="1" applyBorder="1" applyAlignment="1">
      <alignment horizontal="left" vertical="center" indent="4"/>
    </xf>
    <xf numFmtId="167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66" fontId="6" fillId="33" borderId="22" xfId="49" applyNumberFormat="1" applyFont="1" applyFill="1" applyBorder="1" applyAlignment="1">
      <alignment vertical="center"/>
    </xf>
    <xf numFmtId="167" fontId="6" fillId="33" borderId="23" xfId="59" applyNumberFormat="1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center" vertical="center"/>
    </xf>
    <xf numFmtId="167" fontId="6" fillId="33" borderId="23" xfId="59" applyNumberFormat="1" applyFont="1" applyFill="1" applyBorder="1" applyAlignment="1">
      <alignment horizontal="right" vertical="center" indent="4"/>
    </xf>
    <xf numFmtId="176" fontId="12" fillId="33" borderId="0" xfId="0" applyNumberFormat="1" applyFont="1" applyFill="1" applyBorder="1" applyAlignment="1">
      <alignment vertical="center"/>
    </xf>
    <xf numFmtId="0" fontId="26" fillId="33" borderId="19" xfId="0" applyFont="1" applyFill="1" applyBorder="1" applyAlignment="1">
      <alignment horizontal="center" vertical="center" wrapText="1"/>
    </xf>
    <xf numFmtId="166" fontId="26" fillId="33" borderId="24" xfId="49" applyNumberFormat="1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6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166" fontId="12" fillId="33" borderId="0" xfId="49" applyNumberFormat="1" applyFont="1" applyFill="1" applyBorder="1" applyAlignment="1">
      <alignment vertical="center"/>
    </xf>
    <xf numFmtId="167" fontId="12" fillId="33" borderId="20" xfId="59" applyNumberFormat="1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4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center"/>
    </xf>
    <xf numFmtId="167" fontId="12" fillId="33" borderId="20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166" fontId="26" fillId="33" borderId="22" xfId="49" applyNumberFormat="1" applyFont="1" applyFill="1" applyBorder="1" applyAlignment="1">
      <alignment vertical="center"/>
    </xf>
    <xf numFmtId="167" fontId="26" fillId="33" borderId="23" xfId="59" applyNumberFormat="1" applyFont="1" applyFill="1" applyBorder="1" applyAlignment="1">
      <alignment horizontal="center" vertical="center"/>
    </xf>
    <xf numFmtId="167" fontId="26" fillId="33" borderId="0" xfId="59" applyNumberFormat="1" applyFont="1" applyFill="1" applyBorder="1" applyAlignment="1">
      <alignment horizontal="center" vertic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top"/>
    </xf>
    <xf numFmtId="167" fontId="12" fillId="33" borderId="20" xfId="0" applyNumberFormat="1" applyFont="1" applyFill="1" applyBorder="1" applyAlignment="1">
      <alignment horizontal="center" vertical="top"/>
    </xf>
    <xf numFmtId="174" fontId="12" fillId="33" borderId="0" xfId="49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74" fontId="12" fillId="33" borderId="0" xfId="0" applyNumberFormat="1" applyFont="1" applyFill="1" applyBorder="1" applyAlignment="1">
      <alignment vertical="center"/>
    </xf>
    <xf numFmtId="166" fontId="12" fillId="33" borderId="0" xfId="0" applyNumberFormat="1" applyFont="1" applyFill="1" applyBorder="1" applyAlignment="1">
      <alignment horizontal="right" vertical="center"/>
    </xf>
    <xf numFmtId="166" fontId="26" fillId="33" borderId="22" xfId="0" applyNumberFormat="1" applyFont="1" applyFill="1" applyBorder="1" applyAlignment="1">
      <alignment vertical="center"/>
    </xf>
    <xf numFmtId="167" fontId="26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top"/>
    </xf>
    <xf numFmtId="0" fontId="12" fillId="33" borderId="24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5"/>
    </xf>
    <xf numFmtId="198" fontId="12" fillId="33" borderId="0" xfId="0" applyNumberFormat="1" applyFont="1" applyFill="1" applyBorder="1" applyAlignment="1">
      <alignment vertical="center"/>
    </xf>
    <xf numFmtId="186" fontId="12" fillId="32" borderId="0" xfId="49" applyNumberFormat="1" applyFont="1" applyFill="1" applyBorder="1" applyAlignment="1">
      <alignment vertical="center"/>
    </xf>
    <xf numFmtId="193" fontId="76" fillId="0" borderId="0" xfId="0" applyNumberFormat="1" applyFont="1" applyAlignment="1">
      <alignment/>
    </xf>
    <xf numFmtId="200" fontId="6" fillId="33" borderId="0" xfId="49" applyNumberFormat="1" applyFont="1" applyFill="1" applyBorder="1" applyAlignment="1">
      <alignment vertical="center"/>
    </xf>
    <xf numFmtId="173" fontId="78" fillId="33" borderId="0" xfId="0" applyNumberFormat="1" applyFont="1" applyFill="1" applyAlignment="1">
      <alignment horizontal="right"/>
    </xf>
    <xf numFmtId="174" fontId="26" fillId="33" borderId="20" xfId="49" applyNumberFormat="1" applyFont="1" applyFill="1" applyBorder="1" applyAlignment="1">
      <alignment horizontal="center" vertical="center"/>
    </xf>
    <xf numFmtId="166" fontId="12" fillId="33" borderId="22" xfId="49" applyNumberFormat="1" applyFont="1" applyFill="1" applyBorder="1" applyAlignment="1">
      <alignment vertical="center"/>
    </xf>
    <xf numFmtId="174" fontId="26" fillId="33" borderId="23" xfId="49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21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5" fillId="33" borderId="15" xfId="0" applyFont="1" applyFill="1" applyBorder="1" applyAlignment="1">
      <alignment horizontal="left" vertical="center" wrapText="1" indent="1" readingOrder="1"/>
    </xf>
    <xf numFmtId="165" fontId="15" fillId="33" borderId="12" xfId="0" applyNumberFormat="1" applyFont="1" applyFill="1" applyBorder="1" applyAlignment="1">
      <alignment horizontal="right" indent="3" readingOrder="1"/>
    </xf>
    <xf numFmtId="0" fontId="14" fillId="33" borderId="15" xfId="0" applyFont="1" applyFill="1" applyBorder="1" applyAlignment="1">
      <alignment horizontal="left" vertical="center" wrapText="1" indent="3" readingOrder="1"/>
    </xf>
    <xf numFmtId="165" fontId="14" fillId="33" borderId="12" xfId="0" applyNumberFormat="1" applyFont="1" applyFill="1" applyBorder="1" applyAlignment="1">
      <alignment horizontal="right" indent="3" readingOrder="1"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56" applyFont="1" applyFill="1" applyAlignment="1">
      <alignment vertical="center"/>
      <protection/>
    </xf>
    <xf numFmtId="164" fontId="14" fillId="33" borderId="0" xfId="0" applyNumberFormat="1" applyFont="1" applyFill="1" applyAlignment="1">
      <alignment/>
    </xf>
    <xf numFmtId="0" fontId="31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164" fontId="14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14" fillId="33" borderId="0" xfId="0" applyNumberFormat="1" applyFont="1" applyFill="1" applyAlignment="1">
      <alignment horizontal="right" indent="4"/>
    </xf>
    <xf numFmtId="0" fontId="79" fillId="33" borderId="0" xfId="46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4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64" fontId="11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right" indent="4"/>
    </xf>
    <xf numFmtId="164" fontId="14" fillId="33" borderId="0" xfId="0" applyNumberFormat="1" applyFont="1" applyFill="1" applyAlignment="1">
      <alignment vertical="center"/>
    </xf>
    <xf numFmtId="164" fontId="15" fillId="33" borderId="16" xfId="49" applyNumberFormat="1" applyFont="1" applyFill="1" applyBorder="1" applyAlignment="1">
      <alignment horizontal="right"/>
    </xf>
    <xf numFmtId="164" fontId="15" fillId="33" borderId="27" xfId="49" applyNumberFormat="1" applyFont="1" applyFill="1" applyBorder="1" applyAlignment="1">
      <alignment horizontal="right" indent="1"/>
    </xf>
    <xf numFmtId="164" fontId="15" fillId="33" borderId="17" xfId="49" applyNumberFormat="1" applyFont="1" applyFill="1" applyBorder="1" applyAlignment="1">
      <alignment horizontal="right" indent="1"/>
    </xf>
    <xf numFmtId="164" fontId="15" fillId="33" borderId="16" xfId="49" applyNumberFormat="1" applyFont="1" applyFill="1" applyBorder="1" applyAlignment="1">
      <alignment horizontal="right" indent="1"/>
    </xf>
    <xf numFmtId="0" fontId="15" fillId="33" borderId="18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right" indent="4"/>
      <protection/>
    </xf>
    <xf numFmtId="1" fontId="15" fillId="33" borderId="11" xfId="0" applyNumberFormat="1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center"/>
      <protection/>
    </xf>
    <xf numFmtId="164" fontId="14" fillId="33" borderId="0" xfId="0" applyNumberFormat="1" applyFont="1" applyFill="1" applyBorder="1" applyAlignment="1">
      <alignment/>
    </xf>
    <xf numFmtId="164" fontId="5" fillId="33" borderId="15" xfId="49" applyNumberFormat="1" applyFont="1" applyFill="1" applyBorder="1" applyAlignment="1">
      <alignment horizontal="center"/>
    </xf>
    <xf numFmtId="164" fontId="5" fillId="33" borderId="13" xfId="49" applyNumberFormat="1" applyFont="1" applyFill="1" applyBorder="1" applyAlignment="1">
      <alignment horizontal="center"/>
    </xf>
    <xf numFmtId="194" fontId="14" fillId="33" borderId="15" xfId="49" applyNumberFormat="1" applyFont="1" applyFill="1" applyBorder="1" applyAlignment="1">
      <alignment/>
    </xf>
    <xf numFmtId="194" fontId="14" fillId="33" borderId="0" xfId="49" applyNumberFormat="1" applyFont="1" applyFill="1" applyBorder="1" applyAlignment="1">
      <alignment horizontal="right" indent="1"/>
    </xf>
    <xf numFmtId="194" fontId="14" fillId="33" borderId="13" xfId="49" applyNumberFormat="1" applyFont="1" applyFill="1" applyBorder="1" applyAlignment="1">
      <alignment horizontal="right" indent="1"/>
    </xf>
    <xf numFmtId="164" fontId="14" fillId="33" borderId="15" xfId="49" applyNumberFormat="1" applyFont="1" applyFill="1" applyBorder="1" applyAlignment="1">
      <alignment horizontal="right" indent="1"/>
    </xf>
    <xf numFmtId="164" fontId="14" fillId="33" borderId="0" xfId="49" applyNumberFormat="1" applyFont="1" applyFill="1" applyBorder="1" applyAlignment="1">
      <alignment horizontal="right" indent="1"/>
    </xf>
    <xf numFmtId="164" fontId="14" fillId="33" borderId="13" xfId="49" applyNumberFormat="1" applyFont="1" applyFill="1" applyBorder="1" applyAlignment="1">
      <alignment horizontal="right" indent="1"/>
    </xf>
    <xf numFmtId="173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64" fontId="14" fillId="33" borderId="15" xfId="49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17" xfId="0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27" xfId="0" applyNumberFormat="1" applyFont="1" applyFill="1" applyBorder="1" applyAlignment="1">
      <alignment horizontal="right" indent="4"/>
    </xf>
    <xf numFmtId="164" fontId="14" fillId="33" borderId="17" xfId="0" applyNumberFormat="1" applyFont="1" applyFill="1" applyBorder="1" applyAlignment="1">
      <alignment horizontal="center"/>
    </xf>
    <xf numFmtId="164" fontId="14" fillId="33" borderId="16" xfId="0" applyNumberFormat="1" applyFont="1" applyFill="1" applyBorder="1" applyAlignment="1">
      <alignment horizontal="right"/>
    </xf>
    <xf numFmtId="164" fontId="14" fillId="33" borderId="16" xfId="0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89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 indent="4"/>
    </xf>
    <xf numFmtId="178" fontId="14" fillId="33" borderId="0" xfId="0" applyNumberFormat="1" applyFont="1" applyFill="1" applyAlignment="1">
      <alignment horizontal="center"/>
    </xf>
    <xf numFmtId="185" fontId="14" fillId="33" borderId="0" xfId="0" applyNumberFormat="1" applyFont="1" applyFill="1" applyAlignment="1">
      <alignment/>
    </xf>
    <xf numFmtId="0" fontId="15" fillId="33" borderId="18" xfId="0" applyFont="1" applyFill="1" applyBorder="1" applyAlignment="1" applyProtection="1">
      <alignment/>
      <protection/>
    </xf>
    <xf numFmtId="185" fontId="14" fillId="33" borderId="0" xfId="0" applyNumberFormat="1" applyFont="1" applyFill="1" applyAlignment="1">
      <alignment horizontal="center"/>
    </xf>
    <xf numFmtId="172" fontId="14" fillId="33" borderId="0" xfId="0" applyNumberFormat="1" applyFont="1" applyFill="1" applyAlignment="1">
      <alignment horizontal="center"/>
    </xf>
    <xf numFmtId="187" fontId="21" fillId="33" borderId="0" xfId="0" applyNumberFormat="1" applyFont="1" applyFill="1" applyAlignment="1">
      <alignment/>
    </xf>
    <xf numFmtId="188" fontId="21" fillId="33" borderId="0" xfId="0" applyNumberFormat="1" applyFont="1" applyFill="1" applyAlignment="1">
      <alignment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64" fontId="14" fillId="33" borderId="15" xfId="0" applyNumberFormat="1" applyFont="1" applyFill="1" applyBorder="1" applyAlignment="1">
      <alignment horizontal="right" vertical="center" indent="3" readingOrder="1"/>
    </xf>
    <xf numFmtId="164" fontId="14" fillId="33" borderId="12" xfId="0" applyNumberFormat="1" applyFont="1" applyFill="1" applyBorder="1" applyAlignment="1">
      <alignment horizontal="right" vertical="center" indent="3" readingOrder="1"/>
    </xf>
    <xf numFmtId="194" fontId="11" fillId="33" borderId="15" xfId="0" applyNumberFormat="1" applyFont="1" applyFill="1" applyBorder="1" applyAlignment="1">
      <alignment horizontal="right" vertical="center" indent="3" readingOrder="1"/>
    </xf>
    <xf numFmtId="194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164" fontId="5" fillId="33" borderId="0" xfId="49" applyNumberFormat="1" applyFont="1" applyFill="1" applyBorder="1" applyAlignment="1">
      <alignment horizontal="center"/>
    </xf>
    <xf numFmtId="164" fontId="6" fillId="33" borderId="0" xfId="49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/>
    </xf>
    <xf numFmtId="202" fontId="11" fillId="33" borderId="0" xfId="0" applyNumberFormat="1" applyFont="1" applyFill="1" applyAlignment="1">
      <alignment horizontal="center"/>
    </xf>
    <xf numFmtId="203" fontId="21" fillId="33" borderId="0" xfId="0" applyNumberFormat="1" applyFont="1" applyFill="1" applyAlignment="1">
      <alignment/>
    </xf>
    <xf numFmtId="196" fontId="14" fillId="33" borderId="0" xfId="49" applyNumberFormat="1" applyFont="1" applyFill="1" applyBorder="1" applyAlignment="1">
      <alignment horizontal="right" vertical="center" indent="4"/>
    </xf>
    <xf numFmtId="192" fontId="14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197" fontId="14" fillId="33" borderId="0" xfId="0" applyNumberFormat="1" applyFont="1" applyFill="1" applyAlignment="1">
      <alignment/>
    </xf>
    <xf numFmtId="164" fontId="14" fillId="32" borderId="12" xfId="0" applyNumberFormat="1" applyFont="1" applyFill="1" applyBorder="1" applyAlignment="1">
      <alignment horizontal="right" vertical="center" indent="4" readingOrder="1"/>
    </xf>
    <xf numFmtId="0" fontId="12" fillId="33" borderId="0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horizontal="left" vertical="center" wrapText="1"/>
    </xf>
    <xf numFmtId="177" fontId="12" fillId="32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Alignment="1">
      <alignment horizontal="center"/>
    </xf>
    <xf numFmtId="187" fontId="14" fillId="33" borderId="0" xfId="0" applyNumberFormat="1" applyFont="1" applyFill="1" applyAlignment="1">
      <alignment/>
    </xf>
    <xf numFmtId="38" fontId="21" fillId="32" borderId="0" xfId="0" applyNumberFormat="1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29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21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left"/>
    </xf>
    <xf numFmtId="176" fontId="21" fillId="32" borderId="0" xfId="0" applyNumberFormat="1" applyFont="1" applyFill="1" applyAlignment="1">
      <alignment/>
    </xf>
    <xf numFmtId="0" fontId="4" fillId="33" borderId="0" xfId="0" applyFont="1" applyFill="1" applyAlignment="1" applyProtection="1">
      <alignment wrapText="1"/>
      <protection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0" fillId="33" borderId="0" xfId="49" applyFont="1" applyFill="1" applyAlignment="1">
      <alignment horizont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43" fontId="8" fillId="0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8" fontId="14" fillId="33" borderId="0" xfId="49" applyNumberFormat="1" applyFont="1" applyFill="1" applyBorder="1" applyAlignment="1">
      <alignment horizontal="right" vertical="center" indent="4"/>
    </xf>
    <xf numFmtId="177" fontId="14" fillId="33" borderId="0" xfId="0" applyNumberFormat="1" applyFont="1" applyFill="1" applyAlignment="1">
      <alignment/>
    </xf>
    <xf numFmtId="204" fontId="14" fillId="33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33" borderId="21" xfId="0" applyFont="1" applyFill="1" applyBorder="1" applyAlignment="1">
      <alignment horizontal="center" vertical="center"/>
    </xf>
    <xf numFmtId="185" fontId="21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65" fontId="21" fillId="32" borderId="0" xfId="0" applyNumberFormat="1" applyFont="1" applyFill="1" applyAlignment="1">
      <alignment/>
    </xf>
    <xf numFmtId="180" fontId="21" fillId="33" borderId="0" xfId="0" applyNumberFormat="1" applyFont="1" applyFill="1" applyAlignment="1">
      <alignment/>
    </xf>
    <xf numFmtId="179" fontId="21" fillId="33" borderId="0" xfId="0" applyNumberFormat="1" applyFont="1" applyFill="1" applyAlignment="1">
      <alignment/>
    </xf>
    <xf numFmtId="176" fontId="14" fillId="33" borderId="0" xfId="0" applyNumberFormat="1" applyFont="1" applyFill="1" applyAlignment="1">
      <alignment/>
    </xf>
    <xf numFmtId="0" fontId="21" fillId="33" borderId="0" xfId="0" applyFont="1" applyFill="1" applyAlignment="1">
      <alignment horizontal="left"/>
    </xf>
    <xf numFmtId="0" fontId="14" fillId="33" borderId="0" xfId="0" applyNumberFormat="1" applyFont="1" applyFill="1" applyAlignment="1">
      <alignment horizontal="center"/>
    </xf>
    <xf numFmtId="186" fontId="14" fillId="33" borderId="0" xfId="0" applyNumberFormat="1" applyFont="1" applyFill="1" applyAlignment="1">
      <alignment horizontal="center"/>
    </xf>
    <xf numFmtId="176" fontId="6" fillId="33" borderId="0" xfId="49" applyNumberFormat="1" applyFont="1" applyFill="1" applyBorder="1" applyAlignment="1">
      <alignment vertical="center"/>
    </xf>
    <xf numFmtId="0" fontId="21" fillId="33" borderId="0" xfId="0" applyFont="1" applyFill="1" applyAlignment="1">
      <alignment/>
    </xf>
    <xf numFmtId="181" fontId="21" fillId="33" borderId="0" xfId="0" applyNumberFormat="1" applyFont="1" applyFill="1" applyAlignment="1">
      <alignment/>
    </xf>
    <xf numFmtId="164" fontId="11" fillId="33" borderId="0" xfId="0" applyNumberFormat="1" applyFont="1" applyFill="1" applyBorder="1" applyAlignment="1">
      <alignment horizontal="right" vertical="center" indent="3" readingOrder="1"/>
    </xf>
    <xf numFmtId="189" fontId="21" fillId="33" borderId="0" xfId="0" applyNumberFormat="1" applyFont="1" applyFill="1" applyAlignment="1">
      <alignment/>
    </xf>
    <xf numFmtId="176" fontId="21" fillId="33" borderId="0" xfId="0" applyNumberFormat="1" applyFont="1" applyFill="1" applyAlignment="1">
      <alignment/>
    </xf>
    <xf numFmtId="201" fontId="21" fillId="33" borderId="0" xfId="0" applyNumberFormat="1" applyFont="1" applyFill="1" applyAlignment="1">
      <alignment/>
    </xf>
    <xf numFmtId="197" fontId="21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/>
    </xf>
    <xf numFmtId="183" fontId="21" fillId="32" borderId="0" xfId="0" applyNumberFormat="1" applyFont="1" applyFill="1" applyAlignment="1">
      <alignment/>
    </xf>
    <xf numFmtId="187" fontId="2" fillId="33" borderId="0" xfId="49" applyNumberFormat="1" applyFont="1" applyFill="1" applyAlignment="1">
      <alignment vertical="center"/>
    </xf>
    <xf numFmtId="186" fontId="10" fillId="33" borderId="0" xfId="0" applyNumberFormat="1" applyFont="1" applyFill="1" applyBorder="1" applyAlignment="1">
      <alignment horizontal="right" vertical="center" indent="1" readingOrder="1"/>
    </xf>
    <xf numFmtId="209" fontId="14" fillId="33" borderId="0" xfId="0" applyNumberFormat="1" applyFont="1" applyFill="1" applyAlignment="1">
      <alignment/>
    </xf>
    <xf numFmtId="43" fontId="13" fillId="33" borderId="0" xfId="49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79" fontId="26" fillId="33" borderId="0" xfId="49" applyNumberFormat="1" applyFont="1" applyFill="1" applyBorder="1" applyAlignment="1">
      <alignment vertical="center"/>
    </xf>
    <xf numFmtId="199" fontId="21" fillId="33" borderId="0" xfId="0" applyNumberFormat="1" applyFont="1" applyFill="1" applyAlignment="1">
      <alignment/>
    </xf>
    <xf numFmtId="194" fontId="21" fillId="33" borderId="0" xfId="0" applyNumberFormat="1" applyFont="1" applyFill="1" applyAlignment="1">
      <alignment/>
    </xf>
    <xf numFmtId="0" fontId="21" fillId="32" borderId="0" xfId="0" applyNumberFormat="1" applyFont="1" applyFill="1" applyAlignment="1">
      <alignment/>
    </xf>
    <xf numFmtId="191" fontId="14" fillId="33" borderId="0" xfId="49" applyNumberFormat="1" applyFont="1" applyFill="1" applyBorder="1" applyAlignment="1">
      <alignment horizontal="right" vertical="center" indent="4"/>
    </xf>
    <xf numFmtId="176" fontId="11" fillId="33" borderId="0" xfId="0" applyNumberFormat="1" applyFont="1" applyFill="1" applyAlignment="1">
      <alignment horizontal="center"/>
    </xf>
    <xf numFmtId="186" fontId="11" fillId="33" borderId="0" xfId="0" applyNumberFormat="1" applyFont="1" applyFill="1" applyAlignment="1">
      <alignment horizontal="center"/>
    </xf>
    <xf numFmtId="178" fontId="26" fillId="33" borderId="0" xfId="49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178" fontId="27" fillId="33" borderId="0" xfId="0" applyNumberFormat="1" applyFont="1" applyFill="1" applyBorder="1" applyAlignment="1">
      <alignment vertical="center" wrapText="1"/>
    </xf>
    <xf numFmtId="178" fontId="12" fillId="33" borderId="0" xfId="0" applyNumberFormat="1" applyFont="1" applyFill="1" applyBorder="1" applyAlignment="1">
      <alignment vertical="center"/>
    </xf>
    <xf numFmtId="166" fontId="12" fillId="33" borderId="22" xfId="0" applyNumberFormat="1" applyFont="1" applyFill="1" applyBorder="1" applyAlignment="1">
      <alignment vertical="center"/>
    </xf>
    <xf numFmtId="167" fontId="12" fillId="33" borderId="22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 wrapText="1"/>
    </xf>
    <xf numFmtId="185" fontId="6" fillId="33" borderId="0" xfId="49" applyNumberFormat="1" applyFont="1" applyFill="1" applyBorder="1" applyAlignment="1">
      <alignment vertical="center"/>
    </xf>
    <xf numFmtId="190" fontId="21" fillId="32" borderId="0" xfId="0" applyNumberFormat="1" applyFont="1" applyFill="1" applyAlignment="1">
      <alignment/>
    </xf>
    <xf numFmtId="177" fontId="21" fillId="32" borderId="0" xfId="0" applyNumberFormat="1" applyFont="1" applyFill="1" applyAlignment="1">
      <alignment/>
    </xf>
    <xf numFmtId="176" fontId="2" fillId="32" borderId="0" xfId="0" applyNumberFormat="1" applyFont="1" applyFill="1" applyBorder="1" applyAlignment="1">
      <alignment horizontal="left" vertical="center" wrapText="1" readingOrder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43" fontId="14" fillId="33" borderId="0" xfId="49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Alignment="1">
      <alignment wrapText="1"/>
    </xf>
    <xf numFmtId="186" fontId="26" fillId="33" borderId="0" xfId="49" applyNumberFormat="1" applyFont="1" applyFill="1" applyBorder="1" applyAlignment="1">
      <alignment vertical="center"/>
    </xf>
    <xf numFmtId="191" fontId="21" fillId="32" borderId="0" xfId="0" applyNumberFormat="1" applyFont="1" applyFill="1" applyAlignment="1">
      <alignment/>
    </xf>
    <xf numFmtId="183" fontId="21" fillId="32" borderId="0" xfId="0" applyNumberFormat="1" applyFont="1" applyFill="1" applyAlignment="1">
      <alignment/>
    </xf>
    <xf numFmtId="196" fontId="11" fillId="33" borderId="0" xfId="0" applyNumberFormat="1" applyFont="1" applyFill="1" applyAlignment="1">
      <alignment horizontal="left" vertical="center"/>
    </xf>
    <xf numFmtId="192" fontId="11" fillId="33" borderId="0" xfId="0" applyNumberFormat="1" applyFont="1" applyFill="1" applyAlignment="1">
      <alignment horizontal="left" vertical="center"/>
    </xf>
    <xf numFmtId="1" fontId="2" fillId="33" borderId="0" xfId="0" applyNumberFormat="1" applyFont="1" applyFill="1" applyAlignment="1">
      <alignment horizontal="center"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 applyProtection="1">
      <alignment horizontal="left" vertical="center" wrapText="1"/>
      <protection/>
    </xf>
    <xf numFmtId="207" fontId="14" fillId="33" borderId="0" xfId="0" applyNumberFormat="1" applyFont="1" applyFill="1" applyAlignment="1">
      <alignment/>
    </xf>
    <xf numFmtId="186" fontId="21" fillId="32" borderId="0" xfId="0" applyNumberFormat="1" applyFont="1" applyFill="1" applyAlignment="1">
      <alignment/>
    </xf>
    <xf numFmtId="0" fontId="21" fillId="32" borderId="0" xfId="49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08" fontId="11" fillId="33" borderId="0" xfId="0" applyNumberFormat="1" applyFont="1" applyFill="1" applyAlignment="1">
      <alignment horizontal="right" vertical="center"/>
    </xf>
    <xf numFmtId="190" fontId="14" fillId="33" borderId="0" xfId="0" applyNumberFormat="1" applyFont="1" applyFill="1" applyAlignment="1">
      <alignment/>
    </xf>
    <xf numFmtId="178" fontId="14" fillId="33" borderId="0" xfId="49" applyNumberFormat="1" applyFont="1" applyFill="1" applyAlignment="1">
      <alignment horizontal="center"/>
    </xf>
    <xf numFmtId="185" fontId="12" fillId="32" borderId="0" xfId="0" applyNumberFormat="1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200" fontId="21" fillId="32" borderId="0" xfId="0" applyNumberFormat="1" applyFont="1" applyFill="1" applyBorder="1" applyAlignment="1">
      <alignment/>
    </xf>
    <xf numFmtId="165" fontId="21" fillId="32" borderId="0" xfId="0" applyNumberFormat="1" applyFont="1" applyFill="1" applyBorder="1" applyAlignment="1">
      <alignment/>
    </xf>
    <xf numFmtId="174" fontId="21" fillId="32" borderId="0" xfId="0" applyNumberFormat="1" applyFont="1" applyFill="1" applyBorder="1" applyAlignment="1">
      <alignment/>
    </xf>
    <xf numFmtId="165" fontId="14" fillId="32" borderId="0" xfId="0" applyNumberFormat="1" applyFont="1" applyFill="1" applyBorder="1" applyAlignment="1">
      <alignment horizontal="right" indent="3" readingOrder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5" fontId="21" fillId="33" borderId="0" xfId="0" applyNumberFormat="1" applyFont="1" applyFill="1" applyAlignment="1">
      <alignment/>
    </xf>
    <xf numFmtId="176" fontId="21" fillId="33" borderId="0" xfId="0" applyNumberFormat="1" applyFont="1" applyFill="1" applyAlignment="1">
      <alignment/>
    </xf>
    <xf numFmtId="186" fontId="13" fillId="32" borderId="0" xfId="0" applyNumberFormat="1" applyFont="1" applyFill="1" applyBorder="1" applyAlignment="1">
      <alignment vertical="center"/>
    </xf>
    <xf numFmtId="186" fontId="12" fillId="33" borderId="22" xfId="0" applyNumberFormat="1" applyFont="1" applyFill="1" applyBorder="1" applyAlignment="1">
      <alignment vertical="center"/>
    </xf>
    <xf numFmtId="176" fontId="21" fillId="32" borderId="0" xfId="0" applyNumberFormat="1" applyFont="1" applyFill="1" applyAlignment="1">
      <alignment/>
    </xf>
    <xf numFmtId="178" fontId="2" fillId="33" borderId="0" xfId="0" applyNumberFormat="1" applyFont="1" applyFill="1" applyAlignment="1">
      <alignment horizontal="center"/>
    </xf>
    <xf numFmtId="176" fontId="14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 readingOrder="1"/>
    </xf>
    <xf numFmtId="194" fontId="15" fillId="33" borderId="12" xfId="0" applyNumberFormat="1" applyFont="1" applyFill="1" applyBorder="1" applyAlignment="1">
      <alignment horizontal="right" vertical="center" indent="3" readingOrder="1"/>
    </xf>
    <xf numFmtId="0" fontId="15" fillId="33" borderId="12" xfId="0" applyNumberFormat="1" applyFont="1" applyFill="1" applyBorder="1" applyAlignment="1">
      <alignment horizontal="right" vertical="center" indent="3" readingOrder="1"/>
    </xf>
    <xf numFmtId="0" fontId="14" fillId="33" borderId="12" xfId="0" applyFont="1" applyFill="1" applyBorder="1" applyAlignment="1">
      <alignment horizontal="left" vertical="center" wrapText="1" readingOrder="1"/>
    </xf>
    <xf numFmtId="0" fontId="14" fillId="33" borderId="12" xfId="0" applyNumberFormat="1" applyFont="1" applyFill="1" applyBorder="1" applyAlignment="1">
      <alignment horizontal="right" indent="3" readingOrder="1"/>
    </xf>
    <xf numFmtId="164" fontId="14" fillId="33" borderId="12" xfId="0" applyNumberFormat="1" applyFont="1" applyFill="1" applyBorder="1" applyAlignment="1">
      <alignment horizontal="right" indent="3" readingOrder="1"/>
    </xf>
    <xf numFmtId="164" fontId="15" fillId="33" borderId="12" xfId="0" applyNumberFormat="1" applyFont="1" applyFill="1" applyBorder="1" applyAlignment="1">
      <alignment horizontal="right" vertical="center" indent="3" readingOrder="1"/>
    </xf>
    <xf numFmtId="177" fontId="21" fillId="33" borderId="0" xfId="0" applyNumberFormat="1" applyFont="1" applyFill="1" applyAlignment="1">
      <alignment/>
    </xf>
    <xf numFmtId="186" fontId="12" fillId="32" borderId="0" xfId="0" applyNumberFormat="1" applyFont="1" applyFill="1" applyBorder="1" applyAlignment="1">
      <alignment vertical="center"/>
    </xf>
    <xf numFmtId="0" fontId="59" fillId="33" borderId="0" xfId="0" applyFont="1" applyFill="1" applyAlignment="1">
      <alignment/>
    </xf>
    <xf numFmtId="186" fontId="59" fillId="33" borderId="0" xfId="0" applyNumberFormat="1" applyFont="1" applyFill="1" applyAlignment="1">
      <alignment/>
    </xf>
    <xf numFmtId="185" fontId="59" fillId="33" borderId="0" xfId="0" applyNumberFormat="1" applyFont="1" applyFill="1" applyAlignment="1">
      <alignment/>
    </xf>
    <xf numFmtId="164" fontId="59" fillId="33" borderId="0" xfId="0" applyNumberFormat="1" applyFont="1" applyFill="1" applyAlignment="1">
      <alignment/>
    </xf>
    <xf numFmtId="174" fontId="59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>
      <alignment horizontal="left" vertical="center" wrapText="1"/>
    </xf>
    <xf numFmtId="0" fontId="5" fillId="33" borderId="0" xfId="56" applyFont="1" applyFill="1" applyAlignment="1">
      <alignment horizontal="center" vertical="center" wrapText="1"/>
      <protection/>
    </xf>
    <xf numFmtId="205" fontId="21" fillId="33" borderId="0" xfId="0" applyNumberFormat="1" applyFont="1" applyFill="1" applyAlignment="1">
      <alignment/>
    </xf>
    <xf numFmtId="194" fontId="11" fillId="33" borderId="15" xfId="0" applyNumberFormat="1" applyFont="1" applyFill="1" applyBorder="1" applyAlignment="1">
      <alignment horizontal="right" vertical="center" indent="4" readingOrder="1"/>
    </xf>
    <xf numFmtId="194" fontId="11" fillId="33" borderId="12" xfId="0" applyNumberFormat="1" applyFont="1" applyFill="1" applyBorder="1" applyAlignment="1">
      <alignment horizontal="right" vertical="center" indent="4" readingOrder="1"/>
    </xf>
    <xf numFmtId="0" fontId="59" fillId="33" borderId="0" xfId="0" applyFont="1" applyFill="1" applyBorder="1" applyAlignment="1">
      <alignment horizontal="left"/>
    </xf>
    <xf numFmtId="175" fontId="59" fillId="33" borderId="0" xfId="0" applyNumberFormat="1" applyFont="1" applyFill="1" applyBorder="1" applyAlignment="1">
      <alignment horizontal="left"/>
    </xf>
    <xf numFmtId="207" fontId="59" fillId="33" borderId="0" xfId="0" applyNumberFormat="1" applyFont="1" applyFill="1" applyBorder="1" applyAlignment="1">
      <alignment horizontal="left"/>
    </xf>
    <xf numFmtId="38" fontId="81" fillId="33" borderId="0" xfId="49" applyNumberFormat="1" applyFont="1" applyFill="1" applyBorder="1" applyAlignment="1">
      <alignment vertical="center"/>
    </xf>
    <xf numFmtId="182" fontId="59" fillId="33" borderId="0" xfId="0" applyNumberFormat="1" applyFont="1" applyFill="1" applyBorder="1" applyAlignment="1">
      <alignment horizontal="left"/>
    </xf>
    <xf numFmtId="177" fontId="81" fillId="33" borderId="0" xfId="0" applyNumberFormat="1" applyFont="1" applyFill="1" applyBorder="1" applyAlignment="1">
      <alignment horizontal="left"/>
    </xf>
    <xf numFmtId="177" fontId="59" fillId="33" borderId="0" xfId="0" applyNumberFormat="1" applyFont="1" applyFill="1" applyBorder="1" applyAlignment="1">
      <alignment horizontal="left"/>
    </xf>
    <xf numFmtId="38" fontId="59" fillId="33" borderId="0" xfId="0" applyNumberFormat="1" applyFont="1" applyFill="1" applyBorder="1" applyAlignment="1">
      <alignment horizontal="center"/>
    </xf>
    <xf numFmtId="196" fontId="59" fillId="33" borderId="0" xfId="0" applyNumberFormat="1" applyFont="1" applyFill="1" applyBorder="1" applyAlignment="1">
      <alignment horizontal="left"/>
    </xf>
    <xf numFmtId="172" fontId="59" fillId="33" borderId="0" xfId="0" applyNumberFormat="1" applyFont="1" applyFill="1" applyAlignment="1">
      <alignment/>
    </xf>
    <xf numFmtId="0" fontId="59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176" fontId="59" fillId="33" borderId="0" xfId="0" applyNumberFormat="1" applyFont="1" applyFill="1" applyAlignment="1">
      <alignment/>
    </xf>
    <xf numFmtId="199" fontId="59" fillId="33" borderId="0" xfId="0" applyNumberFormat="1" applyFont="1" applyFill="1" applyAlignment="1">
      <alignment/>
    </xf>
    <xf numFmtId="180" fontId="59" fillId="33" borderId="0" xfId="0" applyNumberFormat="1" applyFont="1" applyFill="1" applyAlignment="1">
      <alignment/>
    </xf>
    <xf numFmtId="195" fontId="59" fillId="33" borderId="0" xfId="0" applyNumberFormat="1" applyFont="1" applyFill="1" applyAlignment="1">
      <alignment/>
    </xf>
    <xf numFmtId="0" fontId="4" fillId="32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left" vertical="center" wrapText="1"/>
      <protection/>
    </xf>
    <xf numFmtId="0" fontId="13" fillId="32" borderId="0" xfId="0" applyFont="1" applyFill="1" applyBorder="1" applyAlignment="1">
      <alignment horizontal="left" vertical="center" wrapText="1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28" fillId="32" borderId="0" xfId="0" applyFont="1" applyFill="1" applyBorder="1" applyAlignment="1">
      <alignment horizontal="center" vertical="center"/>
    </xf>
    <xf numFmtId="171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left" wrapText="1"/>
      <protection/>
    </xf>
    <xf numFmtId="0" fontId="10" fillId="33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32" borderId="10" xfId="0" applyFont="1" applyFill="1" applyBorder="1" applyAlignment="1">
      <alignment horizontal="left" vertical="center" indent="1"/>
    </xf>
    <xf numFmtId="0" fontId="15" fillId="32" borderId="14" xfId="0" applyFont="1" applyFill="1" applyBorder="1" applyAlignment="1">
      <alignment horizontal="left" vertical="center" inden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15" fontId="15" fillId="33" borderId="10" xfId="0" applyNumberFormat="1" applyFont="1" applyFill="1" applyBorder="1" applyAlignment="1" applyProtection="1">
      <alignment horizontal="center" vertical="center" wrapText="1"/>
      <protection/>
    </xf>
    <xf numFmtId="15" fontId="15" fillId="33" borderId="12" xfId="0" applyNumberFormat="1" applyFont="1" applyFill="1" applyBorder="1" applyAlignment="1" applyProtection="1">
      <alignment horizontal="center" vertical="center" wrapText="1"/>
      <protection/>
    </xf>
    <xf numFmtId="15" fontId="15" fillId="33" borderId="14" xfId="0" applyNumberFormat="1" applyFont="1" applyFill="1" applyBorder="1" applyAlignment="1" applyProtection="1">
      <alignment horizontal="center" vertical="center" wrapText="1"/>
      <protection/>
    </xf>
    <xf numFmtId="38" fontId="15" fillId="32" borderId="11" xfId="49" applyNumberFormat="1" applyFont="1" applyFill="1" applyBorder="1" applyAlignment="1">
      <alignment horizontal="right" vertical="center" indent="4"/>
    </xf>
    <xf numFmtId="38" fontId="15" fillId="32" borderId="17" xfId="49" applyNumberFormat="1" applyFont="1" applyFill="1" applyBorder="1" applyAlignment="1">
      <alignment horizontal="right" vertical="center" indent="4"/>
    </xf>
    <xf numFmtId="38" fontId="15" fillId="32" borderId="11" xfId="49" applyNumberFormat="1" applyFont="1" applyFill="1" applyBorder="1" applyAlignment="1">
      <alignment horizontal="right" vertical="center" indent="3"/>
    </xf>
    <xf numFmtId="38" fontId="15" fillId="32" borderId="17" xfId="49" applyNumberFormat="1" applyFont="1" applyFill="1" applyBorder="1" applyAlignment="1">
      <alignment horizontal="right" vertical="center" indent="3"/>
    </xf>
    <xf numFmtId="164" fontId="15" fillId="32" borderId="10" xfId="0" applyNumberFormat="1" applyFont="1" applyFill="1" applyBorder="1" applyAlignment="1">
      <alignment horizontal="right" vertical="center" indent="3" readingOrder="1"/>
    </xf>
    <xf numFmtId="164" fontId="15" fillId="32" borderId="14" xfId="0" applyNumberFormat="1" applyFont="1" applyFill="1" applyBorder="1" applyAlignment="1">
      <alignment horizontal="right" vertical="center" indent="3" readingOrder="1"/>
    </xf>
    <xf numFmtId="15" fontId="15" fillId="33" borderId="10" xfId="0" applyNumberFormat="1" applyFont="1" applyFill="1" applyBorder="1" applyAlignment="1" applyProtection="1">
      <alignment horizontal="center" vertical="center"/>
      <protection/>
    </xf>
    <xf numFmtId="15" fontId="15" fillId="33" borderId="12" xfId="0" applyNumberFormat="1" applyFont="1" applyFill="1" applyBorder="1" applyAlignment="1" applyProtection="1">
      <alignment horizontal="center" vertical="center"/>
      <protection/>
    </xf>
    <xf numFmtId="15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2" borderId="10" xfId="0" applyFont="1" applyFill="1" applyBorder="1" applyAlignment="1">
      <alignment horizontal="left" vertical="center" wrapText="1" indent="1" readingOrder="1"/>
    </xf>
    <xf numFmtId="0" fontId="15" fillId="32" borderId="14" xfId="0" applyFont="1" applyFill="1" applyBorder="1" applyAlignment="1">
      <alignment horizontal="left" vertical="center" wrapText="1" indent="1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3" fillId="32" borderId="0" xfId="0" applyFont="1" applyFill="1" applyBorder="1" applyAlignment="1">
      <alignment horizontal="center" wrapText="1" readingOrder="1"/>
    </xf>
    <xf numFmtId="164" fontId="15" fillId="33" borderId="10" xfId="0" applyNumberFormat="1" applyFont="1" applyFill="1" applyBorder="1" applyAlignment="1">
      <alignment horizontal="right" vertical="center" indent="4" readingOrder="1"/>
    </xf>
    <xf numFmtId="164" fontId="15" fillId="33" borderId="14" xfId="0" applyNumberFormat="1" applyFont="1" applyFill="1" applyBorder="1" applyAlignment="1">
      <alignment horizontal="right" vertical="center" indent="4" readingOrder="1"/>
    </xf>
    <xf numFmtId="165" fontId="15" fillId="32" borderId="10" xfId="0" applyNumberFormat="1" applyFont="1" applyFill="1" applyBorder="1" applyAlignment="1">
      <alignment horizontal="right" vertical="center" indent="4" readingOrder="1"/>
    </xf>
    <xf numFmtId="165" fontId="15" fillId="32" borderId="14" xfId="0" applyNumberFormat="1" applyFont="1" applyFill="1" applyBorder="1" applyAlignment="1">
      <alignment horizontal="right" vertical="center" indent="4" readingOrder="1"/>
    </xf>
    <xf numFmtId="0" fontId="2" fillId="32" borderId="0" xfId="0" applyFont="1" applyFill="1" applyBorder="1" applyAlignment="1">
      <alignment horizontal="left" vertical="center" wrapText="1" readingOrder="1"/>
    </xf>
    <xf numFmtId="165" fontId="15" fillId="32" borderId="10" xfId="0" applyNumberFormat="1" applyFont="1" applyFill="1" applyBorder="1" applyAlignment="1">
      <alignment horizontal="right" vertical="center" indent="3" readingOrder="1"/>
    </xf>
    <xf numFmtId="165" fontId="15" fillId="32" borderId="14" xfId="0" applyNumberFormat="1" applyFont="1" applyFill="1" applyBorder="1" applyAlignment="1">
      <alignment horizontal="right" vertical="center" indent="3" readingOrder="1"/>
    </xf>
    <xf numFmtId="0" fontId="15" fillId="33" borderId="18" xfId="0" applyFont="1" applyFill="1" applyBorder="1" applyAlignment="1">
      <alignment horizontal="left" vertical="center" readingOrder="1"/>
    </xf>
    <xf numFmtId="0" fontId="15" fillId="33" borderId="16" xfId="0" applyFont="1" applyFill="1" applyBorder="1" applyAlignment="1">
      <alignment horizontal="left" vertical="center" readingOrder="1"/>
    </xf>
    <xf numFmtId="164" fontId="15" fillId="33" borderId="10" xfId="0" applyNumberFormat="1" applyFont="1" applyFill="1" applyBorder="1" applyAlignment="1">
      <alignment horizontal="center" vertical="center" readingOrder="1"/>
    </xf>
    <xf numFmtId="164" fontId="15" fillId="33" borderId="14" xfId="0" applyNumberFormat="1" applyFont="1" applyFill="1" applyBorder="1" applyAlignment="1">
      <alignment horizontal="center" vertical="center" readingOrder="1"/>
    </xf>
    <xf numFmtId="0" fontId="15" fillId="33" borderId="10" xfId="0" applyFont="1" applyFill="1" applyBorder="1" applyAlignment="1">
      <alignment horizontal="left" vertical="center" readingOrder="1"/>
    </xf>
    <xf numFmtId="0" fontId="15" fillId="33" borderId="14" xfId="0" applyFont="1" applyFill="1" applyBorder="1" applyAlignment="1">
      <alignment horizontal="left" vertical="center" readingOrder="1"/>
    </xf>
    <xf numFmtId="0" fontId="11" fillId="33" borderId="0" xfId="0" applyFont="1" applyFill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8" fontId="15" fillId="33" borderId="10" xfId="49" applyNumberFormat="1" applyFont="1" applyFill="1" applyBorder="1" applyAlignment="1">
      <alignment horizontal="right" vertical="center" indent="4"/>
    </xf>
    <xf numFmtId="38" fontId="15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64" fontId="15" fillId="33" borderId="11" xfId="0" applyNumberFormat="1" applyFont="1" applyFill="1" applyBorder="1" applyAlignment="1">
      <alignment horizontal="center" vertical="center"/>
    </xf>
    <xf numFmtId="164" fontId="15" fillId="33" borderId="17" xfId="0" applyNumberFormat="1" applyFont="1" applyFill="1" applyBorder="1" applyAlignment="1">
      <alignment horizontal="center" vertical="center"/>
    </xf>
    <xf numFmtId="164" fontId="15" fillId="33" borderId="11" xfId="0" applyNumberFormat="1" applyFont="1" applyFill="1" applyBorder="1" applyAlignment="1">
      <alignment horizontal="right" vertical="center" indent="1"/>
    </xf>
    <xf numFmtId="164" fontId="15" fillId="33" borderId="17" xfId="0" applyNumberFormat="1" applyFont="1" applyFill="1" applyBorder="1" applyAlignment="1">
      <alignment horizontal="right" vertical="center" indent="1"/>
    </xf>
    <xf numFmtId="164" fontId="15" fillId="33" borderId="32" xfId="0" applyNumberFormat="1" applyFont="1" applyFill="1" applyBorder="1" applyAlignment="1">
      <alignment horizontal="center" vertical="center"/>
    </xf>
    <xf numFmtId="164" fontId="15" fillId="33" borderId="33" xfId="0" applyNumberFormat="1" applyFont="1" applyFill="1" applyBorder="1" applyAlignment="1">
      <alignment horizontal="center" vertical="center"/>
    </xf>
    <xf numFmtId="164" fontId="15" fillId="33" borderId="34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center" vertical="center"/>
    </xf>
    <xf numFmtId="164" fontId="15" fillId="33" borderId="16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vertical="center"/>
    </xf>
    <xf numFmtId="164" fontId="15" fillId="33" borderId="16" xfId="0" applyNumberFormat="1" applyFont="1" applyFill="1" applyBorder="1" applyAlignment="1">
      <alignment vertical="center"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right" vertical="center"/>
    </xf>
    <xf numFmtId="164" fontId="15" fillId="33" borderId="16" xfId="0" applyNumberFormat="1" applyFont="1" applyFill="1" applyBorder="1" applyAlignment="1">
      <alignment horizontal="right" vertical="center"/>
    </xf>
    <xf numFmtId="164" fontId="15" fillId="33" borderId="28" xfId="0" applyNumberFormat="1" applyFont="1" applyFill="1" applyBorder="1" applyAlignment="1">
      <alignment horizontal="right" vertical="center" indent="1"/>
    </xf>
    <xf numFmtId="164" fontId="15" fillId="33" borderId="27" xfId="0" applyNumberFormat="1" applyFont="1" applyFill="1" applyBorder="1" applyAlignment="1">
      <alignment horizontal="right" vertical="center" indent="1"/>
    </xf>
    <xf numFmtId="164" fontId="15" fillId="33" borderId="18" xfId="0" applyNumberFormat="1" applyFont="1" applyFill="1" applyBorder="1" applyAlignment="1">
      <alignment horizontal="right" vertical="center" indent="1"/>
    </xf>
    <xf numFmtId="164" fontId="15" fillId="33" borderId="16" xfId="0" applyNumberFormat="1" applyFont="1" applyFill="1" applyBorder="1" applyAlignment="1">
      <alignment horizontal="right" vertical="center" indent="1"/>
    </xf>
    <xf numFmtId="164" fontId="15" fillId="33" borderId="28" xfId="0" applyNumberFormat="1" applyFont="1" applyFill="1" applyBorder="1" applyAlignment="1">
      <alignment horizontal="right" vertical="center"/>
    </xf>
    <xf numFmtId="164" fontId="15" fillId="33" borderId="27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0.945853764083976</c:v>
                </c:pt>
                <c:pt idx="1">
                  <c:v>0.05414623591602399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Cuadros'!$H$21:$H$34</c:f>
              <c:strCache>
                <c:ptCount val="14"/>
                <c:pt idx="0">
                  <c:v>  MEF  1/</c:v>
                </c:pt>
                <c:pt idx="1">
                  <c:v>BBVA Continental-Scotiabank-Sindic.</c:v>
                </c:pt>
                <c:pt idx="2">
                  <c:v>Bco. Interameric. Desarrollo (BID)</c:v>
                </c:pt>
                <c:pt idx="3">
                  <c:v>Bco. Internacional de  Reconstrucción y Fomento (BIRF)</c:v>
                </c:pt>
                <c:pt idx="4">
                  <c:v>  Bco. Scotiabank</c:v>
                </c:pt>
                <c:pt idx="5">
                  <c:v>  Bco. Agropecuario</c:v>
                </c:pt>
                <c:pt idx="6">
                  <c:v>  Bco. de Comercio</c:v>
                </c:pt>
                <c:pt idx="7">
                  <c:v>  BBVA B. Continental</c:v>
                </c:pt>
                <c:pt idx="8">
                  <c:v>  Bco. Internacional del Perú</c:v>
                </c:pt>
                <c:pt idx="9">
                  <c:v>  Caja Metropolitano de Lima</c:v>
                </c:pt>
                <c:pt idx="10">
                  <c:v>  Bco. Financiero</c:v>
                </c:pt>
                <c:pt idx="11">
                  <c:v>  Bco. de Crédito</c:v>
                </c:pt>
                <c:pt idx="12">
                  <c:v>  Bco. de la Nación</c:v>
                </c:pt>
                <c:pt idx="13">
                  <c:v>  Bonistas</c:v>
                </c:pt>
              </c:strCache>
            </c:strRef>
          </c:cat>
          <c:val>
            <c:numRef>
              <c:f>'Resumen Cuadros'!$K$21:$K$34</c:f>
              <c:numCache>
                <c:ptCount val="14"/>
                <c:pt idx="0">
                  <c:v>0.8044016253994226</c:v>
                </c:pt>
                <c:pt idx="1">
                  <c:v>0.10220630330275253</c:v>
                </c:pt>
                <c:pt idx="2">
                  <c:v>0.035712186654014724</c:v>
                </c:pt>
                <c:pt idx="3">
                  <c:v>0.018434049262009256</c:v>
                </c:pt>
                <c:pt idx="4">
                  <c:v>0.0077739331946684</c:v>
                </c:pt>
                <c:pt idx="5">
                  <c:v>0.007257478365211095</c:v>
                </c:pt>
                <c:pt idx="6">
                  <c:v>0.005106951429820316</c:v>
                </c:pt>
                <c:pt idx="7">
                  <c:v>0.005853690836033887</c:v>
                </c:pt>
                <c:pt idx="8">
                  <c:v>0.0003264235976615838</c:v>
                </c:pt>
                <c:pt idx="9">
                  <c:v>0.0010047189591727412</c:v>
                </c:pt>
                <c:pt idx="10">
                  <c:v>0.00023365536073979541</c:v>
                </c:pt>
                <c:pt idx="11">
                  <c:v>0</c:v>
                </c:pt>
                <c:pt idx="12">
                  <c:v>0.011688983638492826</c:v>
                </c:pt>
                <c:pt idx="13">
                  <c:v>0</c:v>
                </c:pt>
              </c:numCache>
            </c:numRef>
          </c:val>
        </c:ser>
        <c:gapWidth val="100"/>
        <c:axId val="13978547"/>
        <c:axId val="58698060"/>
      </c:barChart>
      <c:catAx>
        <c:axId val="13978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3978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0.6190698205041358</c:v>
                </c:pt>
                <c:pt idx="1">
                  <c:v>0.38093017949586416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135"/>
          <c:w val="0.645"/>
          <c:h val="0.7625"/>
        </c:manualLayout>
      </c:layout>
      <c:pieChart>
        <c:varyColors val="1"/>
        <c:ser>
          <c:idx val="0"/>
          <c:order val="0"/>
          <c:tx>
            <c:strRef>
              <c:f>'Resumen Cuadros'!$B$34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Cuadros'!$B$36:$B$39</c:f>
              <c:strCache>
                <c:ptCount val="4"/>
                <c:pt idx="0">
                  <c:v>Nuevos 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Cuadros'!$E$36:$E$39</c:f>
              <c:numCache>
                <c:ptCount val="4"/>
                <c:pt idx="0">
                  <c:v>0.7320263637321951</c:v>
                </c:pt>
                <c:pt idx="1">
                  <c:v>0.13411636975072688</c:v>
                </c:pt>
                <c:pt idx="2">
                  <c:v>0.11965921800752957</c:v>
                </c:pt>
                <c:pt idx="3">
                  <c:v>0.014198048509548486</c:v>
                </c:pt>
              </c:numCache>
            </c:numRef>
          </c:val>
        </c:ser>
        <c:firstSliceAng val="9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Cuadros'!$E$47:$E$48</c:f>
              <c:numCache>
                <c:ptCount val="2"/>
                <c:pt idx="0">
                  <c:v>0.9769320027734458</c:v>
                </c:pt>
                <c:pt idx="1">
                  <c:v>0.0230679972265541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5,5%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0.8044016253994228</c:v>
                </c:pt>
                <c:pt idx="1">
                  <c:v>0.14145213868455325</c:v>
                </c:pt>
                <c:pt idx="2">
                  <c:v>0.054146235916023994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Cuadros'!$I$42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'Resumen Cuadros'!$H$43:$H$49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'Resumen Cuadros'!$I$43:$I$49</c:f>
              <c:numCache>
                <c:ptCount val="7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46.15591779</c:v>
                </c:pt>
              </c:numCache>
            </c:numRef>
          </c:val>
        </c:ser>
        <c:ser>
          <c:idx val="1"/>
          <c:order val="1"/>
          <c:tx>
            <c:strRef>
              <c:f>'Resumen Cuadros'!$J$42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'Resumen Cuadros'!$H$43:$H$49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'Resumen Cuadros'!$J$43:$J$49</c:f>
              <c:numCache>
                <c:ptCount val="7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806.2748561899999</c:v>
                </c:pt>
              </c:numCache>
            </c:numRef>
          </c:val>
        </c:ser>
        <c:overlap val="-25"/>
        <c:axId val="58520493"/>
        <c:axId val="56922390"/>
      </c:bar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delete val="1"/>
        <c:majorTickMark val="out"/>
        <c:minorTickMark val="none"/>
        <c:tickLblPos val="nextTo"/>
        <c:crossAx val="5852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Serv'!$B$15:$C$44</c:f>
              <c:multiLvlStrCache/>
            </c:multiLvlStrRef>
          </c:cat>
          <c:val>
            <c:numRef>
              <c:f>'Total de Proy Serv'!$J$15:$J$41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Serv'!$B$15:$B$41</c:f>
              <c:numCache/>
            </c:numRef>
          </c:cat>
          <c:val>
            <c:numRef>
              <c:f>'Total de Proy Serv'!$M$15:$M$41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Serv'!$B$15:$B$41</c:f>
              <c:numCache/>
            </c:numRef>
          </c:cat>
          <c:val>
            <c:numRef>
              <c:f>'Total de Proy Serv'!$G$15:$G$41</c:f>
              <c:numCache/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10848"/>
        <c:crosses val="autoZero"/>
        <c:auto val="1"/>
        <c:lblOffset val="100"/>
        <c:tickLblSkip val="2"/>
        <c:tickMarkSkip val="2"/>
        <c:noMultiLvlLbl val="0"/>
      </c:catAx>
      <c:valAx>
        <c:axId val="47310848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463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675"/>
          <c:w val="0.20325"/>
          <c:h val="0.2392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chart" Target="/xl/charts/chart9.xml" /><Relationship Id="rId6" Type="http://schemas.openxmlformats.org/officeDocument/2006/relationships/hyperlink" Target="#Indice!A1" /><Relationship Id="rId7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9</xdr:col>
      <xdr:colOff>361950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11</xdr:row>
      <xdr:rowOff>19050</xdr:rowOff>
    </xdr:from>
    <xdr:to>
      <xdr:col>21</xdr:col>
      <xdr:colOff>714375</xdr:colOff>
      <xdr:row>28</xdr:row>
      <xdr:rowOff>76200</xdr:rowOff>
    </xdr:to>
    <xdr:graphicFrame>
      <xdr:nvGraphicFramePr>
        <xdr:cNvPr id="3" name="4 Gráfico"/>
        <xdr:cNvGraphicFramePr/>
      </xdr:nvGraphicFramePr>
      <xdr:xfrm>
        <a:off x="10601325" y="2257425"/>
        <a:ext cx="6600825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4" name="Picture 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457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95250</xdr:rowOff>
    </xdr:from>
    <xdr:to>
      <xdr:col>7</xdr:col>
      <xdr:colOff>657225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5250"/>
          <a:ext cx="4381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219075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286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371475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619125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191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28575</xdr:colOff>
      <xdr:row>2</xdr:row>
      <xdr:rowOff>28575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0"/>
          <a:ext cx="4572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657225</xdr:colOff>
      <xdr:row>38</xdr:row>
      <xdr:rowOff>200025</xdr:rowOff>
    </xdr:from>
    <xdr:to>
      <xdr:col>12</xdr:col>
      <xdr:colOff>657225</xdr:colOff>
      <xdr:row>50</xdr:row>
      <xdr:rowOff>161925</xdr:rowOff>
    </xdr:to>
    <xdr:graphicFrame>
      <xdr:nvGraphicFramePr>
        <xdr:cNvPr id="8" name="10 Gráfico"/>
        <xdr:cNvGraphicFramePr/>
      </xdr:nvGraphicFramePr>
      <xdr:xfrm>
        <a:off x="7467600" y="9344025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5</xdr:col>
      <xdr:colOff>971550</xdr:colOff>
      <xdr:row>52</xdr:row>
      <xdr:rowOff>133350</xdr:rowOff>
    </xdr:to>
    <xdr:graphicFrame>
      <xdr:nvGraphicFramePr>
        <xdr:cNvPr id="10" name="11 Gráfico"/>
        <xdr:cNvGraphicFramePr/>
      </xdr:nvGraphicFramePr>
      <xdr:xfrm>
        <a:off x="371475" y="9744075"/>
        <a:ext cx="5181600" cy="3000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38100</xdr:rowOff>
    </xdr:from>
    <xdr:to>
      <xdr:col>3</xdr:col>
      <xdr:colOff>1162050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8100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752475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0" ht="24.75" customHeight="1">
      <c r="B6" s="532" t="s">
        <v>12</v>
      </c>
      <c r="C6" s="532"/>
      <c r="D6" s="532"/>
      <c r="E6" s="532"/>
      <c r="F6" s="532"/>
      <c r="G6" s="532"/>
      <c r="H6" s="532"/>
      <c r="I6" s="532"/>
      <c r="J6" s="532"/>
    </row>
    <row r="7" spans="2:10" ht="24.75" customHeight="1">
      <c r="B7" s="533" t="s">
        <v>310</v>
      </c>
      <c r="C7" s="533"/>
      <c r="D7" s="533"/>
      <c r="E7" s="533"/>
      <c r="F7" s="533"/>
      <c r="G7" s="533"/>
      <c r="H7" s="533"/>
      <c r="I7" s="533"/>
      <c r="J7" s="533"/>
    </row>
    <row r="8" spans="2:8" ht="19.5" customHeight="1">
      <c r="B8" s="3"/>
      <c r="C8" s="3"/>
      <c r="D8" s="4"/>
      <c r="E8" s="5"/>
      <c r="F8" s="5"/>
      <c r="G8" s="6"/>
      <c r="H8" s="6"/>
    </row>
    <row r="9" spans="2:8" ht="19.5" customHeight="1">
      <c r="B9" s="7"/>
      <c r="C9" s="7"/>
      <c r="D9" s="8" t="s">
        <v>67</v>
      </c>
      <c r="E9" s="5"/>
      <c r="F9" s="5"/>
      <c r="G9" s="6"/>
      <c r="H9" s="6"/>
    </row>
    <row r="10" spans="3:8" ht="19.5" customHeight="1">
      <c r="C10" s="7"/>
      <c r="D10" s="9" t="s">
        <v>60</v>
      </c>
      <c r="E10" s="5"/>
      <c r="F10" s="5"/>
      <c r="G10" s="6"/>
      <c r="H10" s="6"/>
    </row>
    <row r="11" spans="3:8" ht="19.5" customHeight="1">
      <c r="C11" s="7"/>
      <c r="D11" s="8" t="s">
        <v>61</v>
      </c>
      <c r="E11" s="5"/>
      <c r="F11" s="5"/>
      <c r="G11" s="6"/>
      <c r="H11" s="6"/>
    </row>
    <row r="12" spans="3:8" ht="9.75" customHeight="1">
      <c r="C12" s="7"/>
      <c r="D12" s="8"/>
      <c r="E12" s="5"/>
      <c r="F12" s="5"/>
      <c r="G12" s="6"/>
      <c r="H12" s="6"/>
    </row>
    <row r="13" spans="2:8" ht="19.5" customHeight="1">
      <c r="B13" s="10" t="s">
        <v>23</v>
      </c>
      <c r="C13" s="10" t="s">
        <v>1</v>
      </c>
      <c r="D13" s="134" t="s">
        <v>274</v>
      </c>
      <c r="E13" s="5"/>
      <c r="F13" s="5"/>
      <c r="G13" s="6"/>
      <c r="H13" s="6"/>
    </row>
    <row r="14" spans="2:8" ht="19.5" customHeight="1">
      <c r="B14" s="10" t="s">
        <v>24</v>
      </c>
      <c r="C14" s="10" t="s">
        <v>1</v>
      </c>
      <c r="D14" s="8" t="s">
        <v>110</v>
      </c>
      <c r="E14" s="5"/>
      <c r="F14" s="5"/>
      <c r="G14" s="6"/>
      <c r="H14" s="6"/>
    </row>
    <row r="15" spans="2:8" ht="19.5" customHeight="1">
      <c r="B15" s="10" t="s">
        <v>25</v>
      </c>
      <c r="C15" s="10" t="s">
        <v>1</v>
      </c>
      <c r="D15" s="11" t="s">
        <v>70</v>
      </c>
      <c r="E15" s="5"/>
      <c r="F15" s="5"/>
      <c r="G15" s="6"/>
      <c r="H15" s="6"/>
    </row>
    <row r="16" spans="2:8" ht="19.5" customHeight="1">
      <c r="B16" s="10" t="s">
        <v>26</v>
      </c>
      <c r="C16" s="10" t="s">
        <v>1</v>
      </c>
      <c r="D16" s="8" t="s">
        <v>170</v>
      </c>
      <c r="E16" s="5"/>
      <c r="F16" s="5"/>
      <c r="G16" s="6"/>
      <c r="H16" s="6"/>
    </row>
    <row r="17" spans="2:8" ht="19.5" customHeight="1">
      <c r="B17" s="10" t="s">
        <v>27</v>
      </c>
      <c r="C17" s="10" t="s">
        <v>1</v>
      </c>
      <c r="D17" s="8" t="s">
        <v>129</v>
      </c>
      <c r="E17" s="5"/>
      <c r="F17" s="5"/>
      <c r="G17" s="6"/>
      <c r="H17" s="6"/>
    </row>
    <row r="18" spans="2:8" ht="19.5" customHeight="1">
      <c r="B18" s="10" t="s">
        <v>28</v>
      </c>
      <c r="C18" s="10"/>
      <c r="D18" s="12" t="s">
        <v>169</v>
      </c>
      <c r="E18" s="5"/>
      <c r="F18" s="5"/>
      <c r="G18" s="6"/>
      <c r="H18" s="6"/>
    </row>
    <row r="19" spans="2:4" ht="19.5" customHeight="1">
      <c r="B19" s="10" t="s">
        <v>168</v>
      </c>
      <c r="C19" s="10" t="s">
        <v>1</v>
      </c>
      <c r="D19" s="8" t="s">
        <v>275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9" location="Portada!A1" display="PORTADA"/>
    <hyperlink ref="D10" location="'Resumen Cuadros'!A1" display="RESUMEN DE CUADR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C17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.140625" style="124" customWidth="1"/>
    <col min="2" max="2" width="73.00390625" style="124" customWidth="1"/>
    <col min="3" max="4" width="22.7109375" style="124" customWidth="1"/>
    <col min="5" max="5" width="11.421875" style="124" customWidth="1"/>
    <col min="6" max="6" width="13.8515625" style="124" bestFit="1" customWidth="1"/>
    <col min="7" max="7" width="9.8515625" style="124" customWidth="1"/>
    <col min="8" max="8" width="19.7109375" style="124" customWidth="1"/>
    <col min="9" max="9" width="17.28125" style="124" customWidth="1"/>
    <col min="10" max="16384" width="11.421875" style="124" customWidth="1"/>
  </cols>
  <sheetData>
    <row r="1" ht="15"/>
    <row r="2" ht="15"/>
    <row r="3" ht="15"/>
    <row r="5" spans="2:4" ht="15.75" customHeight="1">
      <c r="B5" s="162" t="s">
        <v>28</v>
      </c>
      <c r="C5" s="162"/>
      <c r="D5" s="162"/>
    </row>
    <row r="6" spans="2:4" ht="15.75" customHeight="1">
      <c r="B6" s="566" t="s">
        <v>167</v>
      </c>
      <c r="C6" s="566"/>
      <c r="D6" s="566"/>
    </row>
    <row r="7" spans="2:4" ht="15.75" customHeight="1">
      <c r="B7" s="556" t="s">
        <v>88</v>
      </c>
      <c r="C7" s="556"/>
      <c r="D7" s="556"/>
    </row>
    <row r="8" spans="2:4" ht="15.75" customHeight="1">
      <c r="B8" s="556" t="s">
        <v>169</v>
      </c>
      <c r="C8" s="556"/>
      <c r="D8" s="556"/>
    </row>
    <row r="9" spans="2:7" ht="15" customHeight="1">
      <c r="B9" s="557" t="str">
        <f>+Acreedor!B80</f>
        <v>Al 30 de setiembre de 2015</v>
      </c>
      <c r="C9" s="557"/>
      <c r="D9" s="480"/>
      <c r="G9" s="404"/>
    </row>
    <row r="10" spans="2:4" ht="7.5" customHeight="1">
      <c r="B10" s="466"/>
      <c r="C10" s="466"/>
      <c r="D10" s="481"/>
    </row>
    <row r="11" spans="2:4" ht="12" customHeight="1">
      <c r="B11" s="598" t="s">
        <v>149</v>
      </c>
      <c r="C11" s="601" t="s">
        <v>68</v>
      </c>
      <c r="D11" s="604" t="s">
        <v>69</v>
      </c>
    </row>
    <row r="12" spans="2:4" ht="12" customHeight="1">
      <c r="B12" s="599"/>
      <c r="C12" s="602"/>
      <c r="D12" s="605"/>
    </row>
    <row r="13" spans="2:7" ht="12" customHeight="1">
      <c r="B13" s="600"/>
      <c r="C13" s="603"/>
      <c r="D13" s="606"/>
      <c r="G13" s="277">
        <v>3.223</v>
      </c>
    </row>
    <row r="14" spans="2:4" ht="11.25" customHeight="1">
      <c r="B14" s="185"/>
      <c r="C14" s="173"/>
      <c r="D14" s="186"/>
    </row>
    <row r="15" spans="2:6" ht="20.25" customHeight="1">
      <c r="B15" s="187" t="s">
        <v>190</v>
      </c>
      <c r="C15" s="159">
        <f>SUM(C17:C30)</f>
        <v>525374.95753</v>
      </c>
      <c r="D15" s="188">
        <f>SUM(D17:D30)</f>
        <v>1693283.4881191903</v>
      </c>
      <c r="E15" s="467"/>
      <c r="F15" s="413"/>
    </row>
    <row r="16" spans="2:4" ht="7.5" customHeight="1">
      <c r="B16" s="189"/>
      <c r="C16" s="159"/>
      <c r="D16" s="188"/>
    </row>
    <row r="17" spans="2:4" ht="16.5" customHeight="1">
      <c r="B17" s="128" t="s">
        <v>153</v>
      </c>
      <c r="C17" s="129">
        <v>83945.12722000001</v>
      </c>
      <c r="D17" s="130">
        <f aca="true" t="shared" si="0" ref="D17:D30">+C17*$G$13</f>
        <v>270555.14503006</v>
      </c>
    </row>
    <row r="18" spans="2:4" ht="16.5" customHeight="1">
      <c r="B18" s="128" t="s">
        <v>199</v>
      </c>
      <c r="C18" s="129">
        <v>68097.91876000002</v>
      </c>
      <c r="D18" s="130">
        <f t="shared" si="0"/>
        <v>219479.59216348003</v>
      </c>
    </row>
    <row r="19" spans="2:9" ht="16.5" customHeight="1">
      <c r="B19" s="128" t="s">
        <v>229</v>
      </c>
      <c r="C19" s="129">
        <v>66267.13685000001</v>
      </c>
      <c r="D19" s="130">
        <f t="shared" si="0"/>
        <v>213578.98206755</v>
      </c>
      <c r="I19" s="402"/>
    </row>
    <row r="20" spans="2:9" ht="16.5" customHeight="1">
      <c r="B20" s="128" t="s">
        <v>150</v>
      </c>
      <c r="C20" s="129">
        <v>62932.1785</v>
      </c>
      <c r="D20" s="130">
        <f t="shared" si="0"/>
        <v>202830.4113055</v>
      </c>
      <c r="H20" s="402"/>
      <c r="I20" s="403"/>
    </row>
    <row r="21" spans="2:9" ht="16.5" customHeight="1">
      <c r="B21" s="128" t="s">
        <v>286</v>
      </c>
      <c r="C21" s="129">
        <v>56485.82422</v>
      </c>
      <c r="D21" s="130">
        <f t="shared" si="0"/>
        <v>182053.81146106</v>
      </c>
      <c r="H21" s="403"/>
      <c r="I21" s="403"/>
    </row>
    <row r="22" spans="2:9" ht="16.5" customHeight="1">
      <c r="B22" s="128" t="s">
        <v>151</v>
      </c>
      <c r="C22" s="129">
        <v>52147.771629999996</v>
      </c>
      <c r="D22" s="130">
        <f t="shared" si="0"/>
        <v>168072.26796348998</v>
      </c>
      <c r="H22" s="403"/>
      <c r="I22" s="403"/>
    </row>
    <row r="23" spans="2:8" ht="16.5" customHeight="1">
      <c r="B23" s="128" t="s">
        <v>152</v>
      </c>
      <c r="C23" s="129">
        <v>45491.99295</v>
      </c>
      <c r="D23" s="130">
        <f t="shared" si="0"/>
        <v>146620.69327785</v>
      </c>
      <c r="H23" s="403"/>
    </row>
    <row r="24" spans="2:8" ht="16.5" customHeight="1">
      <c r="B24" s="128" t="s">
        <v>175</v>
      </c>
      <c r="C24" s="129">
        <v>38571.227929999994</v>
      </c>
      <c r="D24" s="130">
        <f t="shared" si="0"/>
        <v>124315.06761838998</v>
      </c>
      <c r="H24" s="403"/>
    </row>
    <row r="25" spans="2:8" ht="16.5" customHeight="1">
      <c r="B25" s="128" t="s">
        <v>200</v>
      </c>
      <c r="C25" s="129">
        <v>35926.652409999995</v>
      </c>
      <c r="D25" s="130">
        <f t="shared" si="0"/>
        <v>115791.60071742997</v>
      </c>
      <c r="H25" s="403"/>
    </row>
    <row r="26" spans="2:9" ht="16.5" customHeight="1">
      <c r="B26" s="128" t="s">
        <v>261</v>
      </c>
      <c r="C26" s="129">
        <v>10066.82519</v>
      </c>
      <c r="D26" s="130">
        <f t="shared" si="0"/>
        <v>32445.377587369996</v>
      </c>
      <c r="I26" s="402"/>
    </row>
    <row r="27" spans="2:4" ht="16.5" customHeight="1">
      <c r="B27" s="128" t="s">
        <v>227</v>
      </c>
      <c r="C27" s="129">
        <v>2230.74984</v>
      </c>
      <c r="D27" s="130">
        <f t="shared" si="0"/>
        <v>7189.70673432</v>
      </c>
    </row>
    <row r="28" spans="2:8" ht="16.5" customHeight="1">
      <c r="B28" s="128" t="s">
        <v>253</v>
      </c>
      <c r="C28" s="129">
        <v>1601.4659199999999</v>
      </c>
      <c r="D28" s="130">
        <f t="shared" si="0"/>
        <v>5161.524660159999</v>
      </c>
      <c r="H28" s="402"/>
    </row>
    <row r="29" spans="2:9" ht="16.5" customHeight="1">
      <c r="B29" s="128" t="s">
        <v>201</v>
      </c>
      <c r="C29" s="129">
        <v>990.57429</v>
      </c>
      <c r="D29" s="130">
        <f t="shared" si="0"/>
        <v>3192.62093667</v>
      </c>
      <c r="I29" s="403"/>
    </row>
    <row r="30" spans="2:9" ht="16.5" customHeight="1">
      <c r="B30" s="128" t="s">
        <v>228</v>
      </c>
      <c r="C30" s="129">
        <v>619.51182</v>
      </c>
      <c r="D30" s="130">
        <f t="shared" si="0"/>
        <v>1996.6865958599997</v>
      </c>
      <c r="I30" s="127"/>
    </row>
    <row r="31" spans="2:4" ht="13.5" customHeight="1">
      <c r="B31" s="128"/>
      <c r="C31" s="129"/>
      <c r="D31" s="130"/>
    </row>
    <row r="32" spans="2:9" s="406" customFormat="1" ht="15" customHeight="1">
      <c r="B32" s="190" t="s">
        <v>191</v>
      </c>
      <c r="C32" s="159">
        <f>SUM(C34:C106)</f>
        <v>307391.94572</v>
      </c>
      <c r="D32" s="159">
        <f>SUM(D34:D106)</f>
        <v>990724.2410555604</v>
      </c>
      <c r="E32" s="124"/>
      <c r="F32" s="124"/>
      <c r="G32" s="124"/>
      <c r="H32" s="124"/>
      <c r="I32" s="124"/>
    </row>
    <row r="33" spans="2:9" s="406" customFormat="1" ht="7.5" customHeight="1">
      <c r="B33" s="191"/>
      <c r="C33" s="159"/>
      <c r="D33" s="188"/>
      <c r="E33" s="124"/>
      <c r="F33" s="124"/>
      <c r="G33" s="124"/>
      <c r="H33" s="454"/>
      <c r="I33" s="124"/>
    </row>
    <row r="34" spans="2:9" s="406" customFormat="1" ht="16.5" customHeight="1">
      <c r="B34" s="128" t="s">
        <v>154</v>
      </c>
      <c r="C34" s="129">
        <v>133279.71602</v>
      </c>
      <c r="D34" s="130">
        <f aca="true" t="shared" si="1" ref="D34:D65">+C34*$G$13</f>
        <v>429560.52473246</v>
      </c>
      <c r="E34" s="124"/>
      <c r="F34" s="405"/>
      <c r="G34" s="124"/>
      <c r="H34" s="124"/>
      <c r="I34" s="124"/>
    </row>
    <row r="35" spans="2:9" s="406" customFormat="1" ht="16.5" customHeight="1">
      <c r="B35" s="128" t="s">
        <v>219</v>
      </c>
      <c r="C35" s="129">
        <v>20258.05669</v>
      </c>
      <c r="D35" s="130">
        <f t="shared" si="1"/>
        <v>65291.71671187</v>
      </c>
      <c r="E35" s="124"/>
      <c r="F35" s="405"/>
      <c r="G35" s="124"/>
      <c r="H35" s="124"/>
      <c r="I35" s="124"/>
    </row>
    <row r="36" spans="2:9" s="406" customFormat="1" ht="17.25" customHeight="1">
      <c r="B36" s="128" t="s">
        <v>255</v>
      </c>
      <c r="C36" s="129">
        <v>14606.58339</v>
      </c>
      <c r="D36" s="130">
        <f t="shared" si="1"/>
        <v>47077.01826597</v>
      </c>
      <c r="E36" s="124"/>
      <c r="F36" s="405"/>
      <c r="G36" s="124"/>
      <c r="H36" s="124"/>
      <c r="I36" s="124"/>
    </row>
    <row r="37" spans="2:9" s="406" customFormat="1" ht="16.5" customHeight="1">
      <c r="B37" s="128" t="s">
        <v>293</v>
      </c>
      <c r="C37" s="129">
        <v>13118.38395</v>
      </c>
      <c r="D37" s="130">
        <f t="shared" si="1"/>
        <v>42280.55147085</v>
      </c>
      <c r="E37" s="124"/>
      <c r="F37" s="405"/>
      <c r="G37" s="124"/>
      <c r="H37" s="124"/>
      <c r="I37" s="124"/>
    </row>
    <row r="38" spans="2:9" s="406" customFormat="1" ht="16.5" customHeight="1">
      <c r="B38" s="128" t="s">
        <v>218</v>
      </c>
      <c r="C38" s="129">
        <v>8337.56505</v>
      </c>
      <c r="D38" s="130">
        <f t="shared" si="1"/>
        <v>26871.972156149997</v>
      </c>
      <c r="E38" s="124"/>
      <c r="F38" s="405"/>
      <c r="G38" s="124"/>
      <c r="H38" s="124"/>
      <c r="I38" s="124"/>
    </row>
    <row r="39" spans="2:9" s="406" customFormat="1" ht="16.5" customHeight="1">
      <c r="B39" s="128" t="s">
        <v>263</v>
      </c>
      <c r="C39" s="129">
        <v>7683.72779</v>
      </c>
      <c r="D39" s="130">
        <f t="shared" si="1"/>
        <v>24764.654667169998</v>
      </c>
      <c r="E39" s="124"/>
      <c r="F39" s="405"/>
      <c r="G39" s="124"/>
      <c r="H39" s="124"/>
      <c r="I39" s="124"/>
    </row>
    <row r="40" spans="2:9" s="406" customFormat="1" ht="16.5" customHeight="1">
      <c r="B40" s="128" t="s">
        <v>155</v>
      </c>
      <c r="C40" s="129">
        <v>6510.8933</v>
      </c>
      <c r="D40" s="130">
        <f t="shared" si="1"/>
        <v>20984.6091059</v>
      </c>
      <c r="E40" s="124"/>
      <c r="F40" s="127"/>
      <c r="G40" s="124"/>
      <c r="H40" s="124"/>
      <c r="I40" s="124"/>
    </row>
    <row r="41" spans="2:9" s="406" customFormat="1" ht="16.5" customHeight="1">
      <c r="B41" s="128" t="s">
        <v>297</v>
      </c>
      <c r="C41" s="129">
        <v>6167.58368</v>
      </c>
      <c r="D41" s="130">
        <f t="shared" si="1"/>
        <v>19878.12220064</v>
      </c>
      <c r="E41" s="124"/>
      <c r="F41" s="127"/>
      <c r="G41" s="124"/>
      <c r="H41" s="124"/>
      <c r="I41" s="124"/>
    </row>
    <row r="42" spans="2:9" s="406" customFormat="1" ht="16.5" customHeight="1">
      <c r="B42" s="128" t="s">
        <v>249</v>
      </c>
      <c r="C42" s="129">
        <v>5902.5374</v>
      </c>
      <c r="D42" s="130">
        <f t="shared" si="1"/>
        <v>19023.8780402</v>
      </c>
      <c r="E42" s="124"/>
      <c r="F42" s="127"/>
      <c r="G42" s="402"/>
      <c r="H42" s="455"/>
      <c r="I42" s="124"/>
    </row>
    <row r="43" spans="2:9" s="406" customFormat="1" ht="16.5" customHeight="1">
      <c r="B43" s="128" t="s">
        <v>273</v>
      </c>
      <c r="C43" s="129">
        <v>5480.39917</v>
      </c>
      <c r="D43" s="130">
        <f t="shared" si="1"/>
        <v>17663.326524909997</v>
      </c>
      <c r="E43" s="124"/>
      <c r="F43" s="127"/>
      <c r="G43" s="402"/>
      <c r="H43" s="455"/>
      <c r="I43" s="124"/>
    </row>
    <row r="44" spans="2:9" s="406" customFormat="1" ht="16.5" customHeight="1">
      <c r="B44" s="128" t="s">
        <v>224</v>
      </c>
      <c r="C44" s="129">
        <v>4720.132799999999</v>
      </c>
      <c r="D44" s="130">
        <f t="shared" si="1"/>
        <v>15212.988014399998</v>
      </c>
      <c r="E44" s="124"/>
      <c r="F44" s="127"/>
      <c r="G44" s="124"/>
      <c r="H44" s="124"/>
      <c r="I44" s="124"/>
    </row>
    <row r="45" spans="2:9" s="406" customFormat="1" ht="16.5" customHeight="1">
      <c r="B45" s="128" t="s">
        <v>304</v>
      </c>
      <c r="C45" s="129">
        <v>4668.0747</v>
      </c>
      <c r="D45" s="130">
        <f t="shared" si="1"/>
        <v>15045.2047581</v>
      </c>
      <c r="E45" s="124"/>
      <c r="F45" s="127"/>
      <c r="G45" s="124"/>
      <c r="H45" s="124"/>
      <c r="I45" s="124"/>
    </row>
    <row r="46" spans="2:9" s="406" customFormat="1" ht="16.5" customHeight="1">
      <c r="B46" s="128" t="s">
        <v>288</v>
      </c>
      <c r="C46" s="129">
        <v>4623.36602</v>
      </c>
      <c r="D46" s="130">
        <f t="shared" si="1"/>
        <v>14901.10868246</v>
      </c>
      <c r="E46" s="124"/>
      <c r="F46" s="127"/>
      <c r="G46" s="124"/>
      <c r="H46" s="124"/>
      <c r="I46" s="124"/>
    </row>
    <row r="47" spans="2:9" s="406" customFormat="1" ht="16.5" customHeight="1">
      <c r="B47" s="128" t="s">
        <v>161</v>
      </c>
      <c r="C47" s="129">
        <v>3014.0954699999998</v>
      </c>
      <c r="D47" s="130">
        <f t="shared" si="1"/>
        <v>9714.429699809998</v>
      </c>
      <c r="E47" s="124"/>
      <c r="F47" s="127"/>
      <c r="G47" s="124"/>
      <c r="H47" s="124"/>
      <c r="I47" s="124"/>
    </row>
    <row r="48" spans="2:9" s="406" customFormat="1" ht="16.5" customHeight="1">
      <c r="B48" s="128" t="s">
        <v>260</v>
      </c>
      <c r="C48" s="129">
        <v>2971.02621</v>
      </c>
      <c r="D48" s="130">
        <f t="shared" si="1"/>
        <v>9575.61747483</v>
      </c>
      <c r="E48" s="124"/>
      <c r="F48" s="127"/>
      <c r="G48" s="124"/>
      <c r="H48" s="124"/>
      <c r="I48" s="124"/>
    </row>
    <row r="49" spans="2:9" s="406" customFormat="1" ht="16.5" customHeight="1">
      <c r="B49" s="128" t="s">
        <v>265</v>
      </c>
      <c r="C49" s="129">
        <v>2609.2828799999997</v>
      </c>
      <c r="D49" s="130">
        <f t="shared" si="1"/>
        <v>8409.718722239999</v>
      </c>
      <c r="E49" s="124"/>
      <c r="F49" s="405"/>
      <c r="G49" s="124"/>
      <c r="H49" s="124"/>
      <c r="I49" s="124"/>
    </row>
    <row r="50" spans="2:9" s="406" customFormat="1" ht="16.5" customHeight="1">
      <c r="B50" s="128" t="s">
        <v>193</v>
      </c>
      <c r="C50" s="129">
        <v>2592.57877</v>
      </c>
      <c r="D50" s="130">
        <f t="shared" si="1"/>
        <v>8355.88137571</v>
      </c>
      <c r="E50" s="124"/>
      <c r="F50" s="405"/>
      <c r="G50" s="124"/>
      <c r="H50" s="124"/>
      <c r="I50" s="124"/>
    </row>
    <row r="51" spans="2:9" s="406" customFormat="1" ht="16.5" customHeight="1">
      <c r="B51" s="128" t="s">
        <v>163</v>
      </c>
      <c r="C51" s="129">
        <v>2543.1018400000003</v>
      </c>
      <c r="D51" s="130">
        <f t="shared" si="1"/>
        <v>8196.417230320001</v>
      </c>
      <c r="E51" s="124"/>
      <c r="F51" s="405"/>
      <c r="G51" s="124"/>
      <c r="H51" s="124"/>
      <c r="I51" s="124"/>
    </row>
    <row r="52" spans="2:9" s="406" customFormat="1" ht="16.5" customHeight="1">
      <c r="B52" s="128" t="s">
        <v>266</v>
      </c>
      <c r="C52" s="129">
        <v>2362.27508</v>
      </c>
      <c r="D52" s="130">
        <f t="shared" si="1"/>
        <v>7613.612582839999</v>
      </c>
      <c r="E52" s="124"/>
      <c r="F52" s="405"/>
      <c r="G52" s="124"/>
      <c r="H52" s="124"/>
      <c r="I52" s="124"/>
    </row>
    <row r="53" spans="2:9" s="406" customFormat="1" ht="16.5" customHeight="1">
      <c r="B53" s="128" t="s">
        <v>159</v>
      </c>
      <c r="C53" s="129">
        <v>2011.45546</v>
      </c>
      <c r="D53" s="130">
        <f t="shared" si="1"/>
        <v>6482.92094758</v>
      </c>
      <c r="E53" s="124"/>
      <c r="F53" s="405"/>
      <c r="G53" s="124"/>
      <c r="H53" s="124"/>
      <c r="I53" s="124"/>
    </row>
    <row r="54" spans="2:9" s="406" customFormat="1" ht="16.5" customHeight="1">
      <c r="B54" s="128" t="s">
        <v>158</v>
      </c>
      <c r="C54" s="129">
        <v>1998.16632</v>
      </c>
      <c r="D54" s="130">
        <f t="shared" si="1"/>
        <v>6440.09004936</v>
      </c>
      <c r="E54" s="124"/>
      <c r="F54" s="405"/>
      <c r="G54" s="124"/>
      <c r="H54" s="124"/>
      <c r="I54" s="124"/>
    </row>
    <row r="55" spans="2:9" s="406" customFormat="1" ht="16.5" customHeight="1">
      <c r="B55" s="128" t="s">
        <v>157</v>
      </c>
      <c r="C55" s="129">
        <v>1996.4078</v>
      </c>
      <c r="D55" s="130">
        <f t="shared" si="1"/>
        <v>6434.422339399999</v>
      </c>
      <c r="E55" s="124"/>
      <c r="F55" s="405"/>
      <c r="G55" s="124"/>
      <c r="H55" s="124"/>
      <c r="I55" s="124"/>
    </row>
    <row r="56" spans="2:9" s="406" customFormat="1" ht="16.5" customHeight="1">
      <c r="B56" s="128" t="s">
        <v>171</v>
      </c>
      <c r="C56" s="129">
        <v>1807.84937</v>
      </c>
      <c r="D56" s="130">
        <f t="shared" si="1"/>
        <v>5826.69851951</v>
      </c>
      <c r="E56" s="124"/>
      <c r="F56" s="405"/>
      <c r="G56" s="124"/>
      <c r="H56" s="124"/>
      <c r="I56" s="124"/>
    </row>
    <row r="57" spans="2:9" s="406" customFormat="1" ht="16.5" customHeight="1">
      <c r="B57" s="128" t="s">
        <v>292</v>
      </c>
      <c r="C57" s="129">
        <v>1778.84143</v>
      </c>
      <c r="D57" s="130">
        <f t="shared" si="1"/>
        <v>5733.20592889</v>
      </c>
      <c r="E57" s="124"/>
      <c r="F57" s="405"/>
      <c r="G57" s="124"/>
      <c r="H57" s="124"/>
      <c r="I57" s="124"/>
    </row>
    <row r="58" spans="2:9" s="406" customFormat="1" ht="16.5" customHeight="1">
      <c r="B58" s="128" t="s">
        <v>289</v>
      </c>
      <c r="C58" s="129">
        <v>1645.35915</v>
      </c>
      <c r="D58" s="130">
        <f t="shared" si="1"/>
        <v>5302.99254045</v>
      </c>
      <c r="E58" s="124"/>
      <c r="F58" s="405"/>
      <c r="G58" s="124"/>
      <c r="H58" s="124"/>
      <c r="I58" s="124"/>
    </row>
    <row r="59" spans="2:9" s="406" customFormat="1" ht="16.5" customHeight="1">
      <c r="B59" s="128" t="s">
        <v>160</v>
      </c>
      <c r="C59" s="129">
        <v>1644.0403999999999</v>
      </c>
      <c r="D59" s="130">
        <f t="shared" si="1"/>
        <v>5298.7422092</v>
      </c>
      <c r="E59" s="124"/>
      <c r="F59" s="405"/>
      <c r="G59" s="124"/>
      <c r="H59" s="124"/>
      <c r="I59" s="124"/>
    </row>
    <row r="60" spans="2:9" s="406" customFormat="1" ht="16.5" customHeight="1">
      <c r="B60" s="128" t="s">
        <v>295</v>
      </c>
      <c r="C60" s="129">
        <v>1577.05005</v>
      </c>
      <c r="D60" s="130">
        <f t="shared" si="1"/>
        <v>5082.83231115</v>
      </c>
      <c r="E60" s="124"/>
      <c r="F60" s="405"/>
      <c r="G60" s="124"/>
      <c r="H60" s="124"/>
      <c r="I60" s="124"/>
    </row>
    <row r="61" spans="2:9" s="406" customFormat="1" ht="16.5" customHeight="1">
      <c r="B61" s="128" t="s">
        <v>156</v>
      </c>
      <c r="C61" s="129">
        <v>1540.6123899999998</v>
      </c>
      <c r="D61" s="130">
        <f t="shared" si="1"/>
        <v>4965.393732969999</v>
      </c>
      <c r="E61" s="124"/>
      <c r="F61" s="405"/>
      <c r="G61" s="124"/>
      <c r="H61" s="124"/>
      <c r="I61" s="124"/>
    </row>
    <row r="62" spans="2:9" s="406" customFormat="1" ht="16.5" customHeight="1">
      <c r="B62" s="128" t="s">
        <v>272</v>
      </c>
      <c r="C62" s="129">
        <v>1538.49967</v>
      </c>
      <c r="D62" s="130">
        <f t="shared" si="1"/>
        <v>4958.584436409999</v>
      </c>
      <c r="E62" s="124"/>
      <c r="F62" s="405"/>
      <c r="G62" s="124"/>
      <c r="H62" s="124"/>
      <c r="I62" s="124"/>
    </row>
    <row r="63" spans="2:9" s="406" customFormat="1" ht="16.5" customHeight="1">
      <c r="B63" s="128" t="s">
        <v>259</v>
      </c>
      <c r="C63" s="129">
        <v>1461.8162</v>
      </c>
      <c r="D63" s="130">
        <f t="shared" si="1"/>
        <v>4711.4336126</v>
      </c>
      <c r="E63" s="124"/>
      <c r="F63" s="405"/>
      <c r="G63" s="124"/>
      <c r="H63" s="124"/>
      <c r="I63" s="124"/>
    </row>
    <row r="64" spans="2:9" s="406" customFormat="1" ht="16.5" customHeight="1">
      <c r="B64" s="128" t="s">
        <v>204</v>
      </c>
      <c r="C64" s="129">
        <v>1360.8891700000001</v>
      </c>
      <c r="D64" s="130">
        <f t="shared" si="1"/>
        <v>4386.14579491</v>
      </c>
      <c r="E64" s="124"/>
      <c r="F64" s="405"/>
      <c r="G64" s="124"/>
      <c r="H64" s="124"/>
      <c r="I64" s="124"/>
    </row>
    <row r="65" spans="2:9" s="406" customFormat="1" ht="16.5" customHeight="1">
      <c r="B65" s="128" t="s">
        <v>296</v>
      </c>
      <c r="C65" s="129">
        <v>1335.96262</v>
      </c>
      <c r="D65" s="130">
        <f t="shared" si="1"/>
        <v>4305.80752426</v>
      </c>
      <c r="E65" s="124"/>
      <c r="F65" s="405"/>
      <c r="G65" s="124"/>
      <c r="H65" s="124"/>
      <c r="I65" s="124"/>
    </row>
    <row r="66" spans="2:9" s="406" customFormat="1" ht="16.5" customHeight="1">
      <c r="B66" s="128" t="s">
        <v>174</v>
      </c>
      <c r="C66" s="129">
        <v>1197.1889099999999</v>
      </c>
      <c r="D66" s="130">
        <f aca="true" t="shared" si="2" ref="D66:D97">+C66*$G$13</f>
        <v>3858.539856929999</v>
      </c>
      <c r="E66" s="124"/>
      <c r="F66" s="405"/>
      <c r="G66" s="124"/>
      <c r="H66" s="124"/>
      <c r="I66" s="124"/>
    </row>
    <row r="67" spans="2:9" s="406" customFormat="1" ht="16.5" customHeight="1">
      <c r="B67" s="128" t="s">
        <v>194</v>
      </c>
      <c r="C67" s="129">
        <v>1179.68866</v>
      </c>
      <c r="D67" s="130">
        <f t="shared" si="2"/>
        <v>3802.13655118</v>
      </c>
      <c r="E67" s="124"/>
      <c r="F67" s="405"/>
      <c r="G67" s="124"/>
      <c r="H67" s="124"/>
      <c r="I67" s="124"/>
    </row>
    <row r="68" spans="2:9" s="406" customFormat="1" ht="16.5" customHeight="1">
      <c r="B68" s="128" t="s">
        <v>287</v>
      </c>
      <c r="C68" s="129">
        <v>1165.86307</v>
      </c>
      <c r="D68" s="130">
        <f t="shared" si="2"/>
        <v>3757.5766746100003</v>
      </c>
      <c r="E68" s="124"/>
      <c r="F68" s="405"/>
      <c r="G68" s="124"/>
      <c r="H68" s="124"/>
      <c r="I68" s="124"/>
    </row>
    <row r="69" spans="2:9" s="406" customFormat="1" ht="16.5" customHeight="1">
      <c r="B69" s="128" t="s">
        <v>316</v>
      </c>
      <c r="C69" s="129">
        <v>1134.65199</v>
      </c>
      <c r="D69" s="130">
        <f t="shared" si="2"/>
        <v>3656.98336377</v>
      </c>
      <c r="E69" s="124"/>
      <c r="F69" s="405"/>
      <c r="G69" s="124"/>
      <c r="H69" s="124"/>
      <c r="I69" s="124"/>
    </row>
    <row r="70" spans="2:9" s="406" customFormat="1" ht="16.5" customHeight="1">
      <c r="B70" s="128" t="s">
        <v>305</v>
      </c>
      <c r="C70" s="129">
        <v>1088.51056</v>
      </c>
      <c r="D70" s="130">
        <f t="shared" si="2"/>
        <v>3508.26953488</v>
      </c>
      <c r="E70" s="124"/>
      <c r="F70" s="405"/>
      <c r="G70" s="124"/>
      <c r="H70" s="124"/>
      <c r="I70" s="124"/>
    </row>
    <row r="71" spans="2:9" s="406" customFormat="1" ht="16.5" customHeight="1">
      <c r="B71" s="128" t="s">
        <v>164</v>
      </c>
      <c r="C71" s="129">
        <v>1032.7882299999999</v>
      </c>
      <c r="D71" s="130">
        <f t="shared" si="2"/>
        <v>3328.6764652899997</v>
      </c>
      <c r="E71" s="124"/>
      <c r="F71" s="405"/>
      <c r="G71" s="124"/>
      <c r="H71" s="124"/>
      <c r="I71" s="124"/>
    </row>
    <row r="72" spans="2:9" s="406" customFormat="1" ht="16.5" customHeight="1">
      <c r="B72" s="128" t="s">
        <v>264</v>
      </c>
      <c r="C72" s="129">
        <v>963.2456999999999</v>
      </c>
      <c r="D72" s="130">
        <f t="shared" si="2"/>
        <v>3104.5408910999995</v>
      </c>
      <c r="E72" s="124"/>
      <c r="F72" s="405"/>
      <c r="G72" s="124"/>
      <c r="H72" s="124"/>
      <c r="I72" s="124"/>
    </row>
    <row r="73" spans="2:9" s="406" customFormat="1" ht="16.5" customHeight="1">
      <c r="B73" s="128" t="s">
        <v>245</v>
      </c>
      <c r="C73" s="129">
        <v>941.0533</v>
      </c>
      <c r="D73" s="130">
        <f t="shared" si="2"/>
        <v>3033.0147859</v>
      </c>
      <c r="E73" s="456"/>
      <c r="F73" s="405"/>
      <c r="G73" s="124"/>
      <c r="H73" s="124"/>
      <c r="I73" s="124"/>
    </row>
    <row r="74" spans="2:9" s="406" customFormat="1" ht="16.5" customHeight="1">
      <c r="B74" s="128" t="s">
        <v>317</v>
      </c>
      <c r="C74" s="129">
        <v>896.74984</v>
      </c>
      <c r="D74" s="130">
        <f t="shared" si="2"/>
        <v>2890.2247343199997</v>
      </c>
      <c r="E74" s="124"/>
      <c r="F74" s="405"/>
      <c r="G74" s="124"/>
      <c r="H74" s="124"/>
      <c r="I74" s="124"/>
    </row>
    <row r="75" spans="2:9" s="406" customFormat="1" ht="16.5" customHeight="1">
      <c r="B75" s="128" t="s">
        <v>223</v>
      </c>
      <c r="C75" s="129">
        <v>759.4474200000001</v>
      </c>
      <c r="D75" s="130">
        <f t="shared" si="2"/>
        <v>2447.69903466</v>
      </c>
      <c r="E75" s="124"/>
      <c r="F75" s="405"/>
      <c r="G75" s="124"/>
      <c r="H75" s="124"/>
      <c r="I75" s="124"/>
    </row>
    <row r="76" spans="2:9" s="406" customFormat="1" ht="16.5" customHeight="1">
      <c r="B76" s="128" t="s">
        <v>225</v>
      </c>
      <c r="C76" s="129">
        <v>746.8101300000001</v>
      </c>
      <c r="D76" s="130">
        <f t="shared" si="2"/>
        <v>2406.96904899</v>
      </c>
      <c r="E76" s="124"/>
      <c r="F76" s="405"/>
      <c r="G76" s="124"/>
      <c r="H76" s="124"/>
      <c r="I76" s="124"/>
    </row>
    <row r="77" spans="2:9" s="406" customFormat="1" ht="16.5" customHeight="1">
      <c r="B77" s="128" t="s">
        <v>318</v>
      </c>
      <c r="C77" s="129">
        <v>728.59249</v>
      </c>
      <c r="D77" s="130">
        <f t="shared" si="2"/>
        <v>2348.25359527</v>
      </c>
      <c r="E77" s="124"/>
      <c r="F77" s="405"/>
      <c r="G77" s="124"/>
      <c r="H77" s="124"/>
      <c r="I77" s="124"/>
    </row>
    <row r="78" spans="2:9" s="406" customFormat="1" ht="16.5" customHeight="1">
      <c r="B78" s="128" t="s">
        <v>244</v>
      </c>
      <c r="C78" s="129">
        <v>699.8123800000001</v>
      </c>
      <c r="D78" s="130">
        <f t="shared" si="2"/>
        <v>2255.49530074</v>
      </c>
      <c r="E78" s="124"/>
      <c r="F78" s="405"/>
      <c r="G78" s="124"/>
      <c r="H78" s="124"/>
      <c r="I78" s="124"/>
    </row>
    <row r="79" spans="2:9" s="406" customFormat="1" ht="16.5" customHeight="1">
      <c r="B79" s="128" t="s">
        <v>243</v>
      </c>
      <c r="C79" s="129">
        <v>691.91155</v>
      </c>
      <c r="D79" s="130">
        <f t="shared" si="2"/>
        <v>2230.03092565</v>
      </c>
      <c r="E79" s="124"/>
      <c r="F79" s="405"/>
      <c r="G79" s="124"/>
      <c r="H79" s="124"/>
      <c r="I79" s="124"/>
    </row>
    <row r="80" spans="2:9" s="406" customFormat="1" ht="16.5" customHeight="1">
      <c r="B80" s="128" t="s">
        <v>267</v>
      </c>
      <c r="C80" s="129">
        <v>656.6158399999999</v>
      </c>
      <c r="D80" s="130">
        <f t="shared" si="2"/>
        <v>2116.27285232</v>
      </c>
      <c r="E80" s="124"/>
      <c r="F80" s="405"/>
      <c r="G80" s="124"/>
      <c r="H80" s="124"/>
      <c r="I80" s="124"/>
    </row>
    <row r="81" spans="2:9" s="406" customFormat="1" ht="16.5" customHeight="1">
      <c r="B81" s="128" t="s">
        <v>197</v>
      </c>
      <c r="C81" s="129">
        <v>631.10346</v>
      </c>
      <c r="D81" s="130">
        <f t="shared" si="2"/>
        <v>2034.04645158</v>
      </c>
      <c r="E81" s="124"/>
      <c r="F81" s="405"/>
      <c r="G81" s="124"/>
      <c r="H81" s="124"/>
      <c r="I81" s="124"/>
    </row>
    <row r="82" spans="2:9" s="406" customFormat="1" ht="16.5" customHeight="1">
      <c r="B82" s="128" t="s">
        <v>283</v>
      </c>
      <c r="C82" s="129">
        <v>617.05385</v>
      </c>
      <c r="D82" s="130">
        <f t="shared" si="2"/>
        <v>1988.76455855</v>
      </c>
      <c r="E82" s="124"/>
      <c r="F82" s="405"/>
      <c r="G82" s="124"/>
      <c r="H82" s="124"/>
      <c r="I82" s="124"/>
    </row>
    <row r="83" spans="2:9" s="406" customFormat="1" ht="16.5" customHeight="1">
      <c r="B83" s="128" t="s">
        <v>162</v>
      </c>
      <c r="C83" s="129">
        <v>610.37673</v>
      </c>
      <c r="D83" s="130">
        <f t="shared" si="2"/>
        <v>1967.2442007899997</v>
      </c>
      <c r="E83" s="124"/>
      <c r="F83" s="405"/>
      <c r="G83" s="124"/>
      <c r="H83" s="124"/>
      <c r="I83" s="124"/>
    </row>
    <row r="84" spans="2:9" s="406" customFormat="1" ht="16.5" customHeight="1">
      <c r="B84" s="128" t="s">
        <v>298</v>
      </c>
      <c r="C84" s="129">
        <v>601.22132</v>
      </c>
      <c r="D84" s="130">
        <f t="shared" si="2"/>
        <v>1937.7363143599998</v>
      </c>
      <c r="E84" s="124"/>
      <c r="F84" s="405"/>
      <c r="G84" s="124"/>
      <c r="H84" s="124"/>
      <c r="I84" s="124"/>
    </row>
    <row r="85" spans="2:9" s="406" customFormat="1" ht="16.5" customHeight="1">
      <c r="B85" s="128" t="s">
        <v>290</v>
      </c>
      <c r="C85" s="129">
        <v>592.31993</v>
      </c>
      <c r="D85" s="130">
        <f t="shared" si="2"/>
        <v>1909.0471343899999</v>
      </c>
      <c r="E85" s="124"/>
      <c r="F85" s="405"/>
      <c r="G85" s="124"/>
      <c r="H85" s="124"/>
      <c r="I85" s="124"/>
    </row>
    <row r="86" spans="2:9" s="406" customFormat="1" ht="16.5" customHeight="1">
      <c r="B86" s="128" t="s">
        <v>240</v>
      </c>
      <c r="C86" s="129">
        <v>591.37568</v>
      </c>
      <c r="D86" s="130">
        <f t="shared" si="2"/>
        <v>1906.00381664</v>
      </c>
      <c r="E86" s="124"/>
      <c r="F86" s="405"/>
      <c r="G86" s="124"/>
      <c r="H86" s="124"/>
      <c r="I86" s="124"/>
    </row>
    <row r="87" spans="2:9" s="406" customFormat="1" ht="16.5" customHeight="1">
      <c r="B87" s="128" t="s">
        <v>165</v>
      </c>
      <c r="C87" s="129">
        <v>586.50238</v>
      </c>
      <c r="D87" s="130">
        <f t="shared" si="2"/>
        <v>1890.29717074</v>
      </c>
      <c r="E87" s="124"/>
      <c r="F87" s="405"/>
      <c r="G87" s="124"/>
      <c r="H87" s="124"/>
      <c r="I87" s="124"/>
    </row>
    <row r="88" spans="2:9" s="406" customFormat="1" ht="16.5" customHeight="1">
      <c r="B88" s="128" t="s">
        <v>202</v>
      </c>
      <c r="C88" s="129">
        <v>580.2819499999999</v>
      </c>
      <c r="D88" s="130">
        <f t="shared" si="2"/>
        <v>1870.2487248499997</v>
      </c>
      <c r="E88" s="124"/>
      <c r="F88" s="405"/>
      <c r="G88" s="124"/>
      <c r="H88" s="124"/>
      <c r="I88" s="124"/>
    </row>
    <row r="89" spans="2:9" s="406" customFormat="1" ht="16.5" customHeight="1">
      <c r="B89" s="128" t="s">
        <v>226</v>
      </c>
      <c r="C89" s="129">
        <v>555.53088</v>
      </c>
      <c r="D89" s="130">
        <f t="shared" si="2"/>
        <v>1790.47602624</v>
      </c>
      <c r="E89" s="124"/>
      <c r="F89" s="405"/>
      <c r="G89" s="124"/>
      <c r="H89" s="124"/>
      <c r="I89" s="124"/>
    </row>
    <row r="90" spans="2:9" s="406" customFormat="1" ht="16.5" customHeight="1">
      <c r="B90" s="128" t="s">
        <v>250</v>
      </c>
      <c r="C90" s="129">
        <v>509.02164</v>
      </c>
      <c r="D90" s="130">
        <f t="shared" si="2"/>
        <v>1640.57674572</v>
      </c>
      <c r="E90" s="124"/>
      <c r="F90" s="405"/>
      <c r="G90" s="124"/>
      <c r="H90" s="124"/>
      <c r="I90" s="124"/>
    </row>
    <row r="91" spans="2:9" s="406" customFormat="1" ht="16.5" customHeight="1">
      <c r="B91" s="128" t="s">
        <v>279</v>
      </c>
      <c r="C91" s="129">
        <v>480.04802</v>
      </c>
      <c r="D91" s="130">
        <f t="shared" si="2"/>
        <v>1547.19476846</v>
      </c>
      <c r="E91" s="124"/>
      <c r="F91" s="405"/>
      <c r="G91" s="124"/>
      <c r="H91" s="124"/>
      <c r="I91" s="124"/>
    </row>
    <row r="92" spans="2:9" s="406" customFormat="1" ht="16.5" customHeight="1">
      <c r="B92" s="128" t="s">
        <v>306</v>
      </c>
      <c r="C92" s="129">
        <v>447.11003000000005</v>
      </c>
      <c r="D92" s="130">
        <f t="shared" si="2"/>
        <v>1441.03562669</v>
      </c>
      <c r="E92" s="124"/>
      <c r="F92" s="405"/>
      <c r="G92" s="124"/>
      <c r="H92" s="124"/>
      <c r="I92" s="124"/>
    </row>
    <row r="93" spans="2:9" s="406" customFormat="1" ht="16.5" customHeight="1">
      <c r="B93" s="128" t="s">
        <v>251</v>
      </c>
      <c r="C93" s="129">
        <v>401.55987</v>
      </c>
      <c r="D93" s="130">
        <f t="shared" si="2"/>
        <v>1294.2274610099998</v>
      </c>
      <c r="E93" s="124"/>
      <c r="F93" s="405"/>
      <c r="G93" s="124"/>
      <c r="H93" s="124"/>
      <c r="I93" s="124"/>
    </row>
    <row r="94" spans="2:9" s="406" customFormat="1" ht="16.5" customHeight="1">
      <c r="B94" s="128" t="s">
        <v>262</v>
      </c>
      <c r="C94" s="129">
        <v>394.263</v>
      </c>
      <c r="D94" s="130">
        <f t="shared" si="2"/>
        <v>1270.709649</v>
      </c>
      <c r="E94" s="124"/>
      <c r="F94" s="405"/>
      <c r="G94" s="124"/>
      <c r="H94" s="124"/>
      <c r="I94" s="124"/>
    </row>
    <row r="95" spans="2:9" s="406" customFormat="1" ht="16.5" customHeight="1">
      <c r="B95" s="128" t="s">
        <v>319</v>
      </c>
      <c r="C95" s="129">
        <v>393.00251000000003</v>
      </c>
      <c r="D95" s="130">
        <f t="shared" si="2"/>
        <v>1266.64708973</v>
      </c>
      <c r="E95" s="124"/>
      <c r="F95" s="405"/>
      <c r="G95" s="124"/>
      <c r="H95" s="124"/>
      <c r="I95" s="124"/>
    </row>
    <row r="96" spans="2:9" s="406" customFormat="1" ht="16.5" customHeight="1">
      <c r="B96" s="128" t="s">
        <v>203</v>
      </c>
      <c r="C96" s="129">
        <v>389.41121000000004</v>
      </c>
      <c r="D96" s="130">
        <f t="shared" si="2"/>
        <v>1255.0723298300002</v>
      </c>
      <c r="E96" s="124"/>
      <c r="F96" s="405"/>
      <c r="G96" s="124"/>
      <c r="H96" s="124"/>
      <c r="I96" s="124"/>
    </row>
    <row r="97" spans="2:9" s="406" customFormat="1" ht="16.5" customHeight="1">
      <c r="B97" s="128" t="s">
        <v>220</v>
      </c>
      <c r="C97" s="129">
        <v>382.73052</v>
      </c>
      <c r="D97" s="130">
        <f t="shared" si="2"/>
        <v>1233.54046596</v>
      </c>
      <c r="E97" s="124"/>
      <c r="F97" s="405"/>
      <c r="G97" s="124"/>
      <c r="H97" s="124"/>
      <c r="I97" s="124"/>
    </row>
    <row r="98" spans="2:9" s="406" customFormat="1" ht="16.5" customHeight="1">
      <c r="B98" s="128" t="s">
        <v>320</v>
      </c>
      <c r="C98" s="129">
        <v>370.69833</v>
      </c>
      <c r="D98" s="130">
        <f aca="true" t="shared" si="3" ref="D98:D106">+C98*$G$13</f>
        <v>1194.76071759</v>
      </c>
      <c r="E98" s="124"/>
      <c r="F98" s="405"/>
      <c r="G98" s="124"/>
      <c r="H98" s="124"/>
      <c r="I98" s="124"/>
    </row>
    <row r="99" spans="2:9" s="406" customFormat="1" ht="16.5" customHeight="1">
      <c r="B99" s="128" t="s">
        <v>321</v>
      </c>
      <c r="C99" s="129">
        <v>364.1083</v>
      </c>
      <c r="D99" s="130">
        <f t="shared" si="3"/>
        <v>1173.5210508999999</v>
      </c>
      <c r="E99" s="124"/>
      <c r="F99" s="405"/>
      <c r="G99" s="124"/>
      <c r="H99" s="124"/>
      <c r="I99" s="124"/>
    </row>
    <row r="100" spans="2:9" s="406" customFormat="1" ht="16.5" customHeight="1">
      <c r="B100" s="128" t="s">
        <v>322</v>
      </c>
      <c r="C100" s="129">
        <v>362.54251</v>
      </c>
      <c r="D100" s="130">
        <f t="shared" si="3"/>
        <v>1168.47450973</v>
      </c>
      <c r="E100" s="124"/>
      <c r="F100" s="405"/>
      <c r="G100" s="124"/>
      <c r="H100" s="124"/>
      <c r="I100" s="124"/>
    </row>
    <row r="101" spans="2:9" s="406" customFormat="1" ht="16.5" customHeight="1">
      <c r="B101" s="128" t="s">
        <v>323</v>
      </c>
      <c r="C101" s="129">
        <v>355.1595</v>
      </c>
      <c r="D101" s="130">
        <f t="shared" si="3"/>
        <v>1144.6790684999999</v>
      </c>
      <c r="E101" s="124"/>
      <c r="F101" s="405"/>
      <c r="G101" s="124"/>
      <c r="H101" s="124"/>
      <c r="I101" s="124"/>
    </row>
    <row r="102" spans="2:9" s="406" customFormat="1" ht="16.5" customHeight="1">
      <c r="B102" s="128" t="s">
        <v>324</v>
      </c>
      <c r="C102" s="129">
        <v>348.50392</v>
      </c>
      <c r="D102" s="130">
        <f t="shared" si="3"/>
        <v>1123.2281341599999</v>
      </c>
      <c r="E102" s="124"/>
      <c r="F102" s="405"/>
      <c r="G102" s="124"/>
      <c r="H102" s="124"/>
      <c r="I102" s="124"/>
    </row>
    <row r="103" spans="2:9" s="406" customFormat="1" ht="16.5" customHeight="1">
      <c r="B103" s="128" t="s">
        <v>325</v>
      </c>
      <c r="C103" s="129">
        <v>347.08395</v>
      </c>
      <c r="D103" s="130">
        <f t="shared" si="3"/>
        <v>1118.65157085</v>
      </c>
      <c r="E103" s="124"/>
      <c r="F103" s="405"/>
      <c r="G103" s="124"/>
      <c r="H103" s="124"/>
      <c r="I103" s="124"/>
    </row>
    <row r="104" spans="2:9" s="406" customFormat="1" ht="16.5" customHeight="1">
      <c r="B104" s="128" t="s">
        <v>326</v>
      </c>
      <c r="C104" s="129">
        <v>330.5892</v>
      </c>
      <c r="D104" s="130">
        <f t="shared" si="3"/>
        <v>1065.4889916</v>
      </c>
      <c r="E104" s="124"/>
      <c r="F104" s="405"/>
      <c r="G104" s="124"/>
      <c r="H104" s="124"/>
      <c r="I104" s="124"/>
    </row>
    <row r="105" spans="2:9" s="406" customFormat="1" ht="16.5" customHeight="1">
      <c r="B105" s="128" t="s">
        <v>327</v>
      </c>
      <c r="C105" s="129">
        <v>319.10060999999996</v>
      </c>
      <c r="D105" s="130">
        <f t="shared" si="3"/>
        <v>1028.46126603</v>
      </c>
      <c r="E105" s="124"/>
      <c r="F105" s="405"/>
      <c r="G105" s="124"/>
      <c r="H105" s="124"/>
      <c r="I105" s="124"/>
    </row>
    <row r="106" spans="2:6" ht="16.5" customHeight="1">
      <c r="B106" s="128" t="s">
        <v>147</v>
      </c>
      <c r="C106" s="129">
        <v>8801.986109999998</v>
      </c>
      <c r="D106" s="130">
        <f t="shared" si="3"/>
        <v>28368.801232529993</v>
      </c>
      <c r="F106" s="127"/>
    </row>
    <row r="107" spans="2:4" ht="7.5" customHeight="1">
      <c r="B107" s="151"/>
      <c r="C107" s="129"/>
      <c r="D107" s="130"/>
    </row>
    <row r="108" spans="2:4" ht="15" customHeight="1">
      <c r="B108" s="609" t="s">
        <v>16</v>
      </c>
      <c r="C108" s="607">
        <f>+C32+C15</f>
        <v>832766.90325</v>
      </c>
      <c r="D108" s="607">
        <f>+D32+D15</f>
        <v>2684007.729174751</v>
      </c>
    </row>
    <row r="109" spans="2:4" s="125" customFormat="1" ht="15" customHeight="1">
      <c r="B109" s="610"/>
      <c r="C109" s="608"/>
      <c r="D109" s="608"/>
    </row>
    <row r="110" spans="2:4" ht="7.5" customHeight="1">
      <c r="B110" s="152"/>
      <c r="C110" s="153"/>
      <c r="D110" s="153"/>
    </row>
    <row r="111" spans="2:29" s="122" customFormat="1" ht="15">
      <c r="B111" s="148" t="s">
        <v>209</v>
      </c>
      <c r="C111" s="471"/>
      <c r="D111" s="470"/>
      <c r="E111" s="414"/>
      <c r="F111" s="414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</row>
    <row r="112" spans="2:29" s="122" customFormat="1" ht="15">
      <c r="B112" s="148" t="s">
        <v>217</v>
      </c>
      <c r="C112" s="460"/>
      <c r="D112" s="461"/>
      <c r="E112" s="414"/>
      <c r="F112" s="414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</row>
    <row r="113" spans="2:29" s="122" customFormat="1" ht="15" customHeight="1">
      <c r="B113" s="154" t="s">
        <v>215</v>
      </c>
      <c r="C113" s="397"/>
      <c r="D113" s="209"/>
      <c r="E113" s="209"/>
      <c r="F113" s="209"/>
      <c r="G113" s="209"/>
      <c r="H113" s="209"/>
      <c r="I113" s="209"/>
      <c r="J113" s="209"/>
      <c r="K113" s="209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</row>
    <row r="114" spans="2:29" s="122" customFormat="1" ht="15" customHeight="1">
      <c r="B114" s="597" t="s">
        <v>216</v>
      </c>
      <c r="C114" s="597"/>
      <c r="D114" s="597"/>
      <c r="E114" s="209"/>
      <c r="F114" s="209"/>
      <c r="G114" s="511"/>
      <c r="H114" s="511"/>
      <c r="I114" s="511"/>
      <c r="J114" s="511"/>
      <c r="K114" s="494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</row>
    <row r="115" spans="2:29" s="122" customFormat="1" ht="15">
      <c r="B115" s="597" t="s">
        <v>328</v>
      </c>
      <c r="C115" s="597"/>
      <c r="D115" s="597"/>
      <c r="E115" s="414"/>
      <c r="F115" s="414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</row>
    <row r="116" spans="2:4" ht="15" customHeight="1">
      <c r="B116" s="149"/>
      <c r="C116" s="436"/>
      <c r="D116" s="436"/>
    </row>
    <row r="117" spans="2:4" ht="15" customHeight="1">
      <c r="B117" s="149"/>
      <c r="C117" s="369"/>
      <c r="D117" s="369"/>
    </row>
    <row r="118" spans="2:4" ht="15" customHeight="1">
      <c r="B118" s="149"/>
      <c r="C118" s="150"/>
      <c r="D118" s="150"/>
    </row>
    <row r="119" spans="3:4" ht="15" customHeight="1">
      <c r="C119" s="147"/>
      <c r="D119" s="147"/>
    </row>
    <row r="120" spans="2:5" ht="15.75" customHeight="1">
      <c r="B120" s="162" t="s">
        <v>180</v>
      </c>
      <c r="C120" s="174"/>
      <c r="D120" s="174"/>
      <c r="E120" s="127"/>
    </row>
    <row r="121" spans="2:4" ht="15.75" customHeight="1">
      <c r="B121" s="195" t="s">
        <v>167</v>
      </c>
      <c r="C121" s="175"/>
      <c r="D121" s="175"/>
    </row>
    <row r="122" spans="2:4" ht="15.75" customHeight="1">
      <c r="B122" s="450" t="s">
        <v>92</v>
      </c>
      <c r="C122" s="175"/>
      <c r="D122" s="175"/>
    </row>
    <row r="123" spans="2:4" ht="15.75" customHeight="1">
      <c r="B123" s="450" t="s">
        <v>169</v>
      </c>
      <c r="C123" s="175"/>
      <c r="D123" s="175"/>
    </row>
    <row r="124" spans="2:4" ht="15" customHeight="1">
      <c r="B124" s="557" t="str">
        <f>+B9</f>
        <v>Al 30 de setiembre de 2015</v>
      </c>
      <c r="C124" s="557"/>
      <c r="D124" s="174"/>
    </row>
    <row r="125" spans="2:4" ht="9" customHeight="1">
      <c r="B125" s="451"/>
      <c r="C125" s="451"/>
      <c r="D125" s="481"/>
    </row>
    <row r="126" spans="2:4" ht="12" customHeight="1">
      <c r="B126" s="615" t="s">
        <v>166</v>
      </c>
      <c r="C126" s="601" t="s">
        <v>68</v>
      </c>
      <c r="D126" s="604" t="s">
        <v>69</v>
      </c>
    </row>
    <row r="127" spans="2:4" ht="12" customHeight="1">
      <c r="B127" s="616"/>
      <c r="C127" s="602"/>
      <c r="D127" s="605"/>
    </row>
    <row r="128" spans="2:4" ht="12" customHeight="1">
      <c r="B128" s="617"/>
      <c r="C128" s="603"/>
      <c r="D128" s="606"/>
    </row>
    <row r="129" spans="2:4" ht="7.5" customHeight="1">
      <c r="B129" s="453"/>
      <c r="C129" s="452"/>
      <c r="D129" s="483"/>
    </row>
    <row r="130" spans="2:4" ht="7.5" customHeight="1">
      <c r="B130" s="185"/>
      <c r="C130" s="176"/>
      <c r="D130" s="192"/>
    </row>
    <row r="131" spans="2:4" ht="16.5" customHeight="1">
      <c r="B131" s="187" t="s">
        <v>258</v>
      </c>
      <c r="C131" s="179">
        <f>SUM(C133:C133)</f>
        <v>2339.20871</v>
      </c>
      <c r="D131" s="188">
        <f>SUM(D133:D133)</f>
        <v>7539.26967233</v>
      </c>
    </row>
    <row r="132" spans="2:4" ht="7.5" customHeight="1">
      <c r="B132" s="189"/>
      <c r="C132" s="179"/>
      <c r="D132" s="188"/>
    </row>
    <row r="133" spans="2:4" ht="16.5" customHeight="1">
      <c r="B133" s="128" t="s">
        <v>151</v>
      </c>
      <c r="C133" s="180">
        <v>2339.20871</v>
      </c>
      <c r="D133" s="130">
        <f>+C133*$G$13</f>
        <v>7539.26967233</v>
      </c>
    </row>
    <row r="134" spans="2:4" ht="16.5" customHeight="1">
      <c r="B134" s="128"/>
      <c r="C134" s="180"/>
      <c r="D134" s="130"/>
    </row>
    <row r="135" spans="2:4" ht="16.5" customHeight="1">
      <c r="B135" s="190" t="s">
        <v>208</v>
      </c>
      <c r="C135" s="179">
        <f>SUM(C137:C154)</f>
        <v>17324.66202</v>
      </c>
      <c r="D135" s="188">
        <f>SUM(D137:D154)</f>
        <v>55837.385690459996</v>
      </c>
    </row>
    <row r="136" spans="2:4" ht="6" customHeight="1">
      <c r="B136" s="191"/>
      <c r="C136" s="179"/>
      <c r="D136" s="130"/>
    </row>
    <row r="137" spans="2:7" ht="16.5" customHeight="1">
      <c r="B137" s="128" t="s">
        <v>256</v>
      </c>
      <c r="C137" s="180">
        <v>3510.65081</v>
      </c>
      <c r="D137" s="130">
        <f aca="true" t="shared" si="4" ref="D137:D154">+C137*$G$13</f>
        <v>11314.82756063</v>
      </c>
      <c r="G137" s="405"/>
    </row>
    <row r="138" spans="2:7" ht="16.5" customHeight="1">
      <c r="B138" s="128" t="s">
        <v>299</v>
      </c>
      <c r="C138" s="180">
        <v>1221.55441</v>
      </c>
      <c r="D138" s="130">
        <f t="shared" si="4"/>
        <v>3937.0698634299997</v>
      </c>
      <c r="G138" s="405"/>
    </row>
    <row r="139" spans="2:7" ht="16.5" customHeight="1">
      <c r="B139" s="128" t="s">
        <v>300</v>
      </c>
      <c r="C139" s="180">
        <v>942.64909</v>
      </c>
      <c r="D139" s="130">
        <f t="shared" si="4"/>
        <v>3038.15801707</v>
      </c>
      <c r="G139" s="405"/>
    </row>
    <row r="140" spans="2:7" ht="16.5" customHeight="1">
      <c r="B140" s="128" t="s">
        <v>287</v>
      </c>
      <c r="C140" s="180">
        <v>930.8098</v>
      </c>
      <c r="D140" s="130">
        <f t="shared" si="4"/>
        <v>2999.9999854</v>
      </c>
      <c r="G140" s="405"/>
    </row>
    <row r="141" spans="2:7" ht="16.5" customHeight="1">
      <c r="B141" s="128" t="s">
        <v>329</v>
      </c>
      <c r="C141" s="180">
        <v>822.21533</v>
      </c>
      <c r="D141" s="130">
        <f t="shared" si="4"/>
        <v>2650.0000085899997</v>
      </c>
      <c r="G141" s="405"/>
    </row>
    <row r="142" spans="2:7" ht="16.5" customHeight="1">
      <c r="B142" s="128" t="s">
        <v>330</v>
      </c>
      <c r="C142" s="180">
        <v>747.81424</v>
      </c>
      <c r="D142" s="130">
        <f t="shared" si="4"/>
        <v>2410.20529552</v>
      </c>
      <c r="G142" s="405"/>
    </row>
    <row r="143" spans="2:7" ht="16.5" customHeight="1">
      <c r="B143" s="128" t="s">
        <v>301</v>
      </c>
      <c r="C143" s="180">
        <v>736.9319399999999</v>
      </c>
      <c r="D143" s="130">
        <f t="shared" si="4"/>
        <v>2375.1316426199996</v>
      </c>
      <c r="G143" s="405"/>
    </row>
    <row r="144" spans="2:7" ht="16.5" customHeight="1">
      <c r="B144" s="128" t="s">
        <v>308</v>
      </c>
      <c r="C144" s="180">
        <v>681.70809</v>
      </c>
      <c r="D144" s="130">
        <f t="shared" si="4"/>
        <v>2197.14517407</v>
      </c>
      <c r="G144" s="405"/>
    </row>
    <row r="145" spans="2:7" ht="16.5" customHeight="1">
      <c r="B145" s="128" t="s">
        <v>307</v>
      </c>
      <c r="C145" s="180">
        <v>675.31514</v>
      </c>
      <c r="D145" s="130">
        <f t="shared" si="4"/>
        <v>2176.54069622</v>
      </c>
      <c r="G145" s="405"/>
    </row>
    <row r="146" spans="2:7" ht="16.5" customHeight="1">
      <c r="B146" s="128" t="s">
        <v>309</v>
      </c>
      <c r="C146" s="180">
        <v>569.7243100000001</v>
      </c>
      <c r="D146" s="130">
        <f t="shared" si="4"/>
        <v>1836.22145113</v>
      </c>
      <c r="G146" s="405"/>
    </row>
    <row r="147" spans="2:7" ht="16.5" customHeight="1">
      <c r="B147" s="128" t="s">
        <v>302</v>
      </c>
      <c r="C147" s="180">
        <v>519.36514</v>
      </c>
      <c r="D147" s="130">
        <f t="shared" si="4"/>
        <v>1673.9138462199999</v>
      </c>
      <c r="G147" s="405"/>
    </row>
    <row r="148" spans="2:7" ht="16.5" customHeight="1">
      <c r="B148" s="128" t="s">
        <v>331</v>
      </c>
      <c r="C148" s="180">
        <v>497.71096</v>
      </c>
      <c r="D148" s="130">
        <f t="shared" si="4"/>
        <v>1604.12242408</v>
      </c>
      <c r="G148" s="405"/>
    </row>
    <row r="149" spans="2:7" ht="16.5" customHeight="1">
      <c r="B149" s="128" t="s">
        <v>332</v>
      </c>
      <c r="C149" s="180">
        <v>475.01727999999997</v>
      </c>
      <c r="D149" s="130">
        <f t="shared" si="4"/>
        <v>1530.9806934399999</v>
      </c>
      <c r="G149" s="405"/>
    </row>
    <row r="150" spans="2:7" ht="16.5" customHeight="1">
      <c r="B150" s="128" t="s">
        <v>291</v>
      </c>
      <c r="C150" s="180">
        <v>338.70340000000004</v>
      </c>
      <c r="D150" s="130">
        <f t="shared" si="4"/>
        <v>1091.6410582</v>
      </c>
      <c r="G150" s="405"/>
    </row>
    <row r="151" spans="2:7" ht="16.5" customHeight="1">
      <c r="B151" s="128" t="s">
        <v>333</v>
      </c>
      <c r="C151" s="180">
        <v>329.46409</v>
      </c>
      <c r="D151" s="130">
        <f t="shared" si="4"/>
        <v>1061.86276207</v>
      </c>
      <c r="G151" s="405"/>
    </row>
    <row r="152" spans="2:7" ht="16.5" customHeight="1">
      <c r="B152" s="128" t="s">
        <v>241</v>
      </c>
      <c r="C152" s="180">
        <v>325.06126</v>
      </c>
      <c r="D152" s="130">
        <f t="shared" si="4"/>
        <v>1047.67244098</v>
      </c>
      <c r="G152" s="405"/>
    </row>
    <row r="153" spans="2:7" ht="16.5" customHeight="1">
      <c r="B153" s="128" t="s">
        <v>334</v>
      </c>
      <c r="C153" s="180">
        <v>303.41933</v>
      </c>
      <c r="D153" s="130">
        <f t="shared" si="4"/>
        <v>977.92050059</v>
      </c>
      <c r="G153" s="405"/>
    </row>
    <row r="154" spans="2:4" ht="16.5" customHeight="1">
      <c r="B154" s="128" t="s">
        <v>147</v>
      </c>
      <c r="C154" s="180">
        <v>3696.5474</v>
      </c>
      <c r="D154" s="130">
        <f t="shared" si="4"/>
        <v>11913.9722702</v>
      </c>
    </row>
    <row r="155" spans="2:4" ht="9" customHeight="1">
      <c r="B155" s="151"/>
      <c r="C155" s="180"/>
      <c r="D155" s="130"/>
    </row>
    <row r="156" spans="2:4" ht="15" customHeight="1">
      <c r="B156" s="609" t="s">
        <v>16</v>
      </c>
      <c r="C156" s="611">
        <f>+C131+C135</f>
        <v>19663.87073</v>
      </c>
      <c r="D156" s="613">
        <f>+D131+D135</f>
        <v>63376.65536279</v>
      </c>
    </row>
    <row r="157" spans="2:4" s="126" customFormat="1" ht="15" customHeight="1">
      <c r="B157" s="610"/>
      <c r="C157" s="612"/>
      <c r="D157" s="614"/>
    </row>
    <row r="158" spans="2:4" ht="5.25" customHeight="1">
      <c r="B158" s="193"/>
      <c r="C158" s="153"/>
      <c r="D158" s="153"/>
    </row>
    <row r="159" spans="2:29" s="122" customFormat="1" ht="15">
      <c r="B159" s="154" t="s">
        <v>335</v>
      </c>
      <c r="C159" s="167"/>
      <c r="D159" s="16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</row>
    <row r="160" spans="2:4" ht="7.5" customHeight="1">
      <c r="B160" s="194"/>
      <c r="C160" s="472"/>
      <c r="D160" s="472"/>
    </row>
    <row r="161" spans="2:3" ht="12.75" customHeight="1">
      <c r="B161" s="148" t="s">
        <v>210</v>
      </c>
      <c r="C161" s="127"/>
    </row>
    <row r="162" spans="2:4" ht="12.75" customHeight="1">
      <c r="B162" s="148"/>
      <c r="C162" s="429"/>
      <c r="D162" s="177"/>
    </row>
    <row r="163" spans="3:4" ht="15">
      <c r="C163" s="370"/>
      <c r="D163" s="370"/>
    </row>
    <row r="164" spans="3:4" ht="15">
      <c r="C164" s="370"/>
      <c r="D164" s="370"/>
    </row>
    <row r="165" spans="3:4" ht="15">
      <c r="C165" s="177"/>
      <c r="D165" s="177"/>
    </row>
    <row r="166" spans="3:4" ht="15">
      <c r="C166" s="127"/>
      <c r="D166" s="127"/>
    </row>
    <row r="168" ht="15">
      <c r="D168" s="127"/>
    </row>
    <row r="169" ht="15">
      <c r="C169" s="178"/>
    </row>
    <row r="170" ht="15">
      <c r="D170" s="147"/>
    </row>
  </sheetData>
  <sheetProtection/>
  <mergeCells count="19">
    <mergeCell ref="C108:C109"/>
    <mergeCell ref="B156:B157"/>
    <mergeCell ref="C156:C157"/>
    <mergeCell ref="D156:D157"/>
    <mergeCell ref="B115:D115"/>
    <mergeCell ref="B124:C124"/>
    <mergeCell ref="B126:B128"/>
    <mergeCell ref="C126:C128"/>
    <mergeCell ref="D126:D128"/>
    <mergeCell ref="B7:D7"/>
    <mergeCell ref="B9:C9"/>
    <mergeCell ref="B114:D114"/>
    <mergeCell ref="B6:D6"/>
    <mergeCell ref="B8:D8"/>
    <mergeCell ref="B11:B13"/>
    <mergeCell ref="C11:C13"/>
    <mergeCell ref="D11:D13"/>
    <mergeCell ref="D108:D109"/>
    <mergeCell ref="B108:B109"/>
  </mergeCells>
  <printOptions/>
  <pageMargins left="1.62" right="0.1968503937007874" top="0.74" bottom="0.4724409448818898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102"/>
  <sheetViews>
    <sheetView zoomScale="70" zoomScaleNormal="70" zoomScalePageLayoutView="0" workbookViewId="0" topLeftCell="A1">
      <selection activeCell="A1" sqref="A1"/>
    </sheetView>
  </sheetViews>
  <sheetFormatPr defaultColWidth="10.8515625" defaultRowHeight="15"/>
  <cols>
    <col min="1" max="1" width="2.140625" style="292" customWidth="1"/>
    <col min="2" max="2" width="14.28125" style="292" customWidth="1"/>
    <col min="3" max="3" width="2.7109375" style="292" hidden="1" customWidth="1"/>
    <col min="4" max="4" width="3.28125" style="292" customWidth="1"/>
    <col min="5" max="5" width="13.7109375" style="295" customWidth="1"/>
    <col min="6" max="6" width="15.57421875" style="292" customWidth="1"/>
    <col min="7" max="7" width="15.57421875" style="295" customWidth="1"/>
    <col min="8" max="8" width="14.421875" style="295" customWidth="1"/>
    <col min="9" max="9" width="15.421875" style="299" customWidth="1"/>
    <col min="10" max="10" width="15.57421875" style="295" customWidth="1"/>
    <col min="11" max="11" width="14.421875" style="295" customWidth="1"/>
    <col min="12" max="12" width="14.57421875" style="295" customWidth="1"/>
    <col min="13" max="13" width="16.00390625" style="295" customWidth="1"/>
    <col min="14" max="14" width="10.8515625" style="292" customWidth="1"/>
    <col min="15" max="15" width="15.57421875" style="292" customWidth="1"/>
    <col min="16" max="16" width="11.7109375" style="292" bestFit="1" customWidth="1"/>
    <col min="17" max="17" width="10.7109375" style="292" customWidth="1"/>
    <col min="18" max="23" width="10.8515625" style="292" customWidth="1"/>
    <col min="24" max="24" width="19.28125" style="292" customWidth="1"/>
    <col min="25" max="16384" width="10.8515625" style="292" customWidth="1"/>
  </cols>
  <sheetData>
    <row r="1" ht="15"/>
    <row r="2" ht="15"/>
    <row r="3" ht="15"/>
    <row r="5" spans="2:9" ht="18.75">
      <c r="B5" s="293" t="s">
        <v>168</v>
      </c>
      <c r="C5" s="294"/>
      <c r="D5" s="294"/>
      <c r="I5" s="296"/>
    </row>
    <row r="6" spans="2:12" ht="19.5">
      <c r="B6" s="297" t="s">
        <v>90</v>
      </c>
      <c r="C6" s="298"/>
      <c r="D6" s="298"/>
      <c r="L6" s="300" t="s">
        <v>104</v>
      </c>
    </row>
    <row r="7" spans="2:4" ht="16.5">
      <c r="B7" s="301" t="s">
        <v>108</v>
      </c>
      <c r="C7" s="296"/>
      <c r="D7" s="296"/>
    </row>
    <row r="8" spans="2:4" ht="16.5">
      <c r="B8" s="301" t="s">
        <v>275</v>
      </c>
      <c r="C8" s="296"/>
      <c r="D8" s="296"/>
    </row>
    <row r="9" spans="2:12" ht="16.5">
      <c r="B9" s="301" t="s">
        <v>313</v>
      </c>
      <c r="C9" s="296"/>
      <c r="D9" s="296"/>
      <c r="L9" s="302"/>
    </row>
    <row r="10" spans="2:13" s="303" customFormat="1" ht="16.5">
      <c r="B10" s="304" t="s">
        <v>105</v>
      </c>
      <c r="C10" s="305"/>
      <c r="D10" s="305"/>
      <c r="E10" s="306"/>
      <c r="G10" s="306"/>
      <c r="H10" s="306"/>
      <c r="I10" s="307"/>
      <c r="J10" s="306"/>
      <c r="K10" s="306"/>
      <c r="L10" s="306"/>
      <c r="M10" s="306"/>
    </row>
    <row r="11" ht="12" customHeight="1"/>
    <row r="12" spans="2:13" s="308" customFormat="1" ht="19.5" customHeight="1">
      <c r="B12" s="618" t="s">
        <v>144</v>
      </c>
      <c r="C12" s="619"/>
      <c r="D12" s="362"/>
      <c r="E12" s="626" t="s">
        <v>142</v>
      </c>
      <c r="F12" s="627"/>
      <c r="G12" s="628"/>
      <c r="H12" s="626" t="s">
        <v>143</v>
      </c>
      <c r="I12" s="627"/>
      <c r="J12" s="628"/>
      <c r="K12" s="626" t="s">
        <v>38</v>
      </c>
      <c r="L12" s="627"/>
      <c r="M12" s="628"/>
    </row>
    <row r="13" spans="2:13" ht="19.5" customHeight="1">
      <c r="B13" s="620"/>
      <c r="C13" s="621"/>
      <c r="D13" s="363"/>
      <c r="E13" s="309" t="s">
        <v>106</v>
      </c>
      <c r="F13" s="310" t="s">
        <v>107</v>
      </c>
      <c r="G13" s="311" t="s">
        <v>38</v>
      </c>
      <c r="H13" s="312" t="s">
        <v>106</v>
      </c>
      <c r="I13" s="310" t="s">
        <v>107</v>
      </c>
      <c r="J13" s="311" t="s">
        <v>38</v>
      </c>
      <c r="K13" s="312" t="s">
        <v>106</v>
      </c>
      <c r="L13" s="310" t="s">
        <v>107</v>
      </c>
      <c r="M13" s="311" t="s">
        <v>38</v>
      </c>
    </row>
    <row r="14" spans="2:13" ht="9.75" customHeight="1">
      <c r="B14" s="313"/>
      <c r="C14" s="314"/>
      <c r="D14" s="317"/>
      <c r="E14" s="313"/>
      <c r="F14" s="315"/>
      <c r="G14" s="316"/>
      <c r="H14" s="313"/>
      <c r="I14" s="315"/>
      <c r="J14" s="316"/>
      <c r="K14" s="313"/>
      <c r="L14" s="317"/>
      <c r="M14" s="316"/>
    </row>
    <row r="15" spans="1:24" ht="15" customHeight="1" hidden="1">
      <c r="A15" s="318"/>
      <c r="B15" s="319">
        <v>2013</v>
      </c>
      <c r="C15" s="320"/>
      <c r="D15" s="364"/>
      <c r="E15" s="321">
        <v>0</v>
      </c>
      <c r="F15" s="322">
        <v>0</v>
      </c>
      <c r="G15" s="323">
        <f aca="true" t="shared" si="0" ref="G15:G41">+F15+E15</f>
        <v>0</v>
      </c>
      <c r="H15" s="324">
        <v>0</v>
      </c>
      <c r="I15" s="325">
        <v>0</v>
      </c>
      <c r="J15" s="326">
        <f aca="true" t="shared" si="1" ref="J15:J41">+H15+I15</f>
        <v>0</v>
      </c>
      <c r="K15" s="324">
        <f>+E15+H15</f>
        <v>0</v>
      </c>
      <c r="L15" s="325">
        <f>+F15+I15</f>
        <v>0</v>
      </c>
      <c r="M15" s="326">
        <f>+K15+L15</f>
        <v>0</v>
      </c>
      <c r="P15" s="327"/>
      <c r="X15" s="328"/>
    </row>
    <row r="16" spans="2:24" ht="15" customHeight="1">
      <c r="B16" s="319">
        <v>2015</v>
      </c>
      <c r="C16" s="320"/>
      <c r="D16" s="365" t="s">
        <v>252</v>
      </c>
      <c r="E16" s="329">
        <v>1752.93039</v>
      </c>
      <c r="F16" s="325">
        <v>73.0864</v>
      </c>
      <c r="G16" s="326">
        <f t="shared" si="0"/>
        <v>1826.01679</v>
      </c>
      <c r="H16" s="324">
        <v>29612.27743000004</v>
      </c>
      <c r="I16" s="325">
        <v>4280.195849999999</v>
      </c>
      <c r="J16" s="326">
        <f t="shared" si="1"/>
        <v>33892.473280000035</v>
      </c>
      <c r="K16" s="324">
        <f aca="true" t="shared" si="2" ref="K16:L41">+E16+H16</f>
        <v>31365.20782000004</v>
      </c>
      <c r="L16" s="325">
        <f t="shared" si="2"/>
        <v>4353.282249999999</v>
      </c>
      <c r="M16" s="326">
        <f aca="true" t="shared" si="3" ref="M16:M41">+K16+L16</f>
        <v>35718.490070000036</v>
      </c>
      <c r="P16" s="327"/>
      <c r="X16" s="328"/>
    </row>
    <row r="17" spans="2:24" ht="15" customHeight="1">
      <c r="B17" s="319">
        <v>2016</v>
      </c>
      <c r="C17" s="320"/>
      <c r="D17" s="364"/>
      <c r="E17" s="329">
        <v>5437.274359999999</v>
      </c>
      <c r="F17" s="325">
        <v>777.5264000000001</v>
      </c>
      <c r="G17" s="326">
        <f t="shared" si="0"/>
        <v>6214.800759999999</v>
      </c>
      <c r="H17" s="324">
        <v>124840.79541999994</v>
      </c>
      <c r="I17" s="325">
        <v>16754.81112</v>
      </c>
      <c r="J17" s="326">
        <f t="shared" si="1"/>
        <v>141595.60653999995</v>
      </c>
      <c r="K17" s="324">
        <f t="shared" si="2"/>
        <v>130278.06977999993</v>
      </c>
      <c r="L17" s="325">
        <f t="shared" si="2"/>
        <v>17532.337519999997</v>
      </c>
      <c r="M17" s="326">
        <f t="shared" si="3"/>
        <v>147810.40729999993</v>
      </c>
      <c r="P17" s="327"/>
      <c r="X17" s="328"/>
    </row>
    <row r="18" spans="2:24" ht="15" customHeight="1">
      <c r="B18" s="319">
        <v>2017</v>
      </c>
      <c r="C18" s="320"/>
      <c r="D18" s="364"/>
      <c r="E18" s="329">
        <v>5026.60552</v>
      </c>
      <c r="F18" s="325">
        <v>1000.09307</v>
      </c>
      <c r="G18" s="326">
        <f t="shared" si="0"/>
        <v>6026.69859</v>
      </c>
      <c r="H18" s="324">
        <v>89496.24356999979</v>
      </c>
      <c r="I18" s="325">
        <v>12705.790690000002</v>
      </c>
      <c r="J18" s="326">
        <f t="shared" si="1"/>
        <v>102202.03425999978</v>
      </c>
      <c r="K18" s="324">
        <f t="shared" si="2"/>
        <v>94522.84908999979</v>
      </c>
      <c r="L18" s="325">
        <f t="shared" si="2"/>
        <v>13705.883760000002</v>
      </c>
      <c r="M18" s="326">
        <f t="shared" si="3"/>
        <v>108228.73284999978</v>
      </c>
      <c r="P18" s="327"/>
      <c r="X18" s="328"/>
    </row>
    <row r="19" spans="2:24" ht="15" customHeight="1">
      <c r="B19" s="319">
        <v>2018</v>
      </c>
      <c r="C19" s="320"/>
      <c r="D19" s="364"/>
      <c r="E19" s="329">
        <v>4614.5552099999995</v>
      </c>
      <c r="F19" s="325">
        <v>1029.63314</v>
      </c>
      <c r="G19" s="326">
        <f t="shared" si="0"/>
        <v>5644.188349999999</v>
      </c>
      <c r="H19" s="324">
        <v>80314.00705000003</v>
      </c>
      <c r="I19" s="325">
        <v>9516.669910000006</v>
      </c>
      <c r="J19" s="326">
        <f t="shared" si="1"/>
        <v>89830.67696000004</v>
      </c>
      <c r="K19" s="324">
        <f t="shared" si="2"/>
        <v>84928.56226000004</v>
      </c>
      <c r="L19" s="325">
        <f t="shared" si="2"/>
        <v>10546.303050000006</v>
      </c>
      <c r="M19" s="326">
        <f t="shared" si="3"/>
        <v>95474.86531000004</v>
      </c>
      <c r="P19" s="327"/>
      <c r="X19" s="328"/>
    </row>
    <row r="20" spans="2:24" ht="15" customHeight="1">
      <c r="B20" s="319">
        <v>2019</v>
      </c>
      <c r="C20" s="320"/>
      <c r="D20" s="364"/>
      <c r="E20" s="329">
        <v>4208.66845</v>
      </c>
      <c r="F20" s="325">
        <v>910.46509</v>
      </c>
      <c r="G20" s="326">
        <f t="shared" si="0"/>
        <v>5119.13354</v>
      </c>
      <c r="H20" s="324">
        <v>49660.38255</v>
      </c>
      <c r="I20" s="325">
        <v>7475.897230000001</v>
      </c>
      <c r="J20" s="326">
        <f t="shared" si="1"/>
        <v>57136.279780000004</v>
      </c>
      <c r="K20" s="324">
        <f t="shared" si="2"/>
        <v>53869.051</v>
      </c>
      <c r="L20" s="325">
        <f t="shared" si="2"/>
        <v>8386.362320000002</v>
      </c>
      <c r="M20" s="326">
        <f t="shared" si="3"/>
        <v>62255.41332</v>
      </c>
      <c r="P20" s="327"/>
      <c r="X20" s="328"/>
    </row>
    <row r="21" spans="2:24" ht="15" customHeight="1">
      <c r="B21" s="319">
        <v>2020</v>
      </c>
      <c r="C21" s="320"/>
      <c r="D21" s="364"/>
      <c r="E21" s="329">
        <v>3793.49961</v>
      </c>
      <c r="F21" s="325">
        <v>780.71722</v>
      </c>
      <c r="G21" s="326">
        <f t="shared" si="0"/>
        <v>4574.216829999999</v>
      </c>
      <c r="H21" s="324">
        <v>50258.14704</v>
      </c>
      <c r="I21" s="325">
        <v>6486.9837099999995</v>
      </c>
      <c r="J21" s="326">
        <f t="shared" si="1"/>
        <v>56745.130750000004</v>
      </c>
      <c r="K21" s="324">
        <f t="shared" si="2"/>
        <v>54051.64665</v>
      </c>
      <c r="L21" s="325">
        <f t="shared" si="2"/>
        <v>7267.700929999999</v>
      </c>
      <c r="M21" s="326">
        <f t="shared" si="3"/>
        <v>61319.34758</v>
      </c>
      <c r="P21" s="327"/>
      <c r="X21" s="328"/>
    </row>
    <row r="22" spans="2:24" ht="15" customHeight="1">
      <c r="B22" s="319">
        <v>2021</v>
      </c>
      <c r="C22" s="320"/>
      <c r="D22" s="364"/>
      <c r="E22" s="329">
        <v>3383.1128099999996</v>
      </c>
      <c r="F22" s="325">
        <v>661.19507</v>
      </c>
      <c r="G22" s="326">
        <f t="shared" si="0"/>
        <v>4044.3078799999994</v>
      </c>
      <c r="H22" s="324">
        <v>49361.161579999956</v>
      </c>
      <c r="I22" s="325">
        <v>5414.75915</v>
      </c>
      <c r="J22" s="326">
        <f t="shared" si="1"/>
        <v>54775.920729999954</v>
      </c>
      <c r="K22" s="324">
        <f t="shared" si="2"/>
        <v>52744.274389999955</v>
      </c>
      <c r="L22" s="325">
        <f t="shared" si="2"/>
        <v>6075.95422</v>
      </c>
      <c r="M22" s="326">
        <f t="shared" si="3"/>
        <v>58820.228609999955</v>
      </c>
      <c r="P22" s="327"/>
      <c r="X22" s="328"/>
    </row>
    <row r="23" spans="2:24" ht="15" customHeight="1">
      <c r="B23" s="319">
        <v>2022</v>
      </c>
      <c r="C23" s="320"/>
      <c r="D23" s="364"/>
      <c r="E23" s="329">
        <v>2976.2532</v>
      </c>
      <c r="F23" s="325">
        <v>556.59224</v>
      </c>
      <c r="G23" s="326">
        <f t="shared" si="0"/>
        <v>3532.84544</v>
      </c>
      <c r="H23" s="324">
        <v>47477.32322000003</v>
      </c>
      <c r="I23" s="325">
        <v>4346.400939999999</v>
      </c>
      <c r="J23" s="326">
        <f t="shared" si="1"/>
        <v>51823.72416000003</v>
      </c>
      <c r="K23" s="324">
        <f t="shared" si="2"/>
        <v>50453.57642000003</v>
      </c>
      <c r="L23" s="325">
        <f t="shared" si="2"/>
        <v>4902.993179999999</v>
      </c>
      <c r="M23" s="326">
        <f t="shared" si="3"/>
        <v>55356.569600000024</v>
      </c>
      <c r="P23" s="327"/>
      <c r="X23" s="328"/>
    </row>
    <row r="24" spans="2:24" ht="15" customHeight="1">
      <c r="B24" s="319">
        <v>2023</v>
      </c>
      <c r="C24" s="320"/>
      <c r="D24" s="364"/>
      <c r="E24" s="329">
        <v>2560.65389</v>
      </c>
      <c r="F24" s="325">
        <v>464.27497</v>
      </c>
      <c r="G24" s="326">
        <f t="shared" si="0"/>
        <v>3024.92886</v>
      </c>
      <c r="H24" s="324">
        <v>44142.179659999994</v>
      </c>
      <c r="I24" s="325">
        <v>3255.689840000001</v>
      </c>
      <c r="J24" s="326">
        <f t="shared" si="1"/>
        <v>47397.86949999999</v>
      </c>
      <c r="K24" s="324">
        <f t="shared" si="2"/>
        <v>46702.833549999996</v>
      </c>
      <c r="L24" s="325">
        <f t="shared" si="2"/>
        <v>3719.964810000001</v>
      </c>
      <c r="M24" s="326">
        <f t="shared" si="3"/>
        <v>50422.79835999999</v>
      </c>
      <c r="P24" s="327"/>
      <c r="X24" s="328"/>
    </row>
    <row r="25" spans="2:24" ht="15" customHeight="1">
      <c r="B25" s="319">
        <v>2024</v>
      </c>
      <c r="C25" s="320"/>
      <c r="D25" s="364"/>
      <c r="E25" s="329">
        <v>2254.97532</v>
      </c>
      <c r="F25" s="325">
        <v>385.00744</v>
      </c>
      <c r="G25" s="326">
        <f t="shared" si="0"/>
        <v>2639.98276</v>
      </c>
      <c r="H25" s="324">
        <v>29700.296059999993</v>
      </c>
      <c r="I25" s="325">
        <v>2158.3438399999995</v>
      </c>
      <c r="J25" s="326">
        <f t="shared" si="1"/>
        <v>31858.639899999995</v>
      </c>
      <c r="K25" s="324">
        <f t="shared" si="2"/>
        <v>31955.271379999995</v>
      </c>
      <c r="L25" s="325">
        <f t="shared" si="2"/>
        <v>2543.3512799999994</v>
      </c>
      <c r="M25" s="326">
        <f t="shared" si="3"/>
        <v>34498.62265999999</v>
      </c>
      <c r="P25" s="327"/>
      <c r="X25" s="328"/>
    </row>
    <row r="26" spans="2:24" ht="15" customHeight="1">
      <c r="B26" s="319">
        <v>2025</v>
      </c>
      <c r="C26" s="320"/>
      <c r="D26" s="364"/>
      <c r="E26" s="329">
        <v>2254.97532</v>
      </c>
      <c r="F26" s="325">
        <v>311.10902999999996</v>
      </c>
      <c r="G26" s="326">
        <f t="shared" si="0"/>
        <v>2566.08435</v>
      </c>
      <c r="H26" s="324">
        <v>17061.016509999998</v>
      </c>
      <c r="I26" s="325">
        <v>1201.90527</v>
      </c>
      <c r="J26" s="326">
        <f t="shared" si="1"/>
        <v>18262.921779999997</v>
      </c>
      <c r="K26" s="324">
        <f t="shared" si="2"/>
        <v>19315.99183</v>
      </c>
      <c r="L26" s="325">
        <f t="shared" si="2"/>
        <v>1513.0142999999998</v>
      </c>
      <c r="M26" s="326">
        <f t="shared" si="3"/>
        <v>20829.006129999998</v>
      </c>
      <c r="P26" s="327"/>
      <c r="X26" s="328"/>
    </row>
    <row r="27" spans="2:24" ht="15" customHeight="1">
      <c r="B27" s="319">
        <v>2026</v>
      </c>
      <c r="C27" s="320"/>
      <c r="D27" s="364"/>
      <c r="E27" s="329">
        <v>2254.97532</v>
      </c>
      <c r="F27" s="325">
        <v>238.18569</v>
      </c>
      <c r="G27" s="326">
        <f t="shared" si="0"/>
        <v>2493.16101</v>
      </c>
      <c r="H27" s="324">
        <v>6005.56818</v>
      </c>
      <c r="I27" s="325">
        <v>837.39455</v>
      </c>
      <c r="J27" s="326">
        <f t="shared" si="1"/>
        <v>6842.96273</v>
      </c>
      <c r="K27" s="324">
        <f t="shared" si="2"/>
        <v>8260.5435</v>
      </c>
      <c r="L27" s="325">
        <f t="shared" si="2"/>
        <v>1075.58024</v>
      </c>
      <c r="M27" s="326">
        <f t="shared" si="3"/>
        <v>9336.123739999999</v>
      </c>
      <c r="P27" s="327"/>
      <c r="X27" s="328"/>
    </row>
    <row r="28" spans="2:24" ht="15" customHeight="1">
      <c r="B28" s="319">
        <v>2027</v>
      </c>
      <c r="C28" s="320"/>
      <c r="D28" s="364"/>
      <c r="E28" s="329">
        <v>2254.97532</v>
      </c>
      <c r="F28" s="325">
        <v>164.94409000000002</v>
      </c>
      <c r="G28" s="326">
        <f t="shared" si="0"/>
        <v>2419.91941</v>
      </c>
      <c r="H28" s="324">
        <v>3529.204610000001</v>
      </c>
      <c r="I28" s="325">
        <v>701.3427399999998</v>
      </c>
      <c r="J28" s="326">
        <f t="shared" si="1"/>
        <v>4230.547350000001</v>
      </c>
      <c r="K28" s="324">
        <f t="shared" si="2"/>
        <v>5784.179930000001</v>
      </c>
      <c r="L28" s="325">
        <f t="shared" si="2"/>
        <v>866.2868299999998</v>
      </c>
      <c r="M28" s="326">
        <f t="shared" si="3"/>
        <v>6650.466760000001</v>
      </c>
      <c r="P28" s="327"/>
      <c r="X28" s="328"/>
    </row>
    <row r="29" spans="2:24" ht="15" customHeight="1">
      <c r="B29" s="319">
        <v>2028</v>
      </c>
      <c r="C29" s="320"/>
      <c r="D29" s="364"/>
      <c r="E29" s="329">
        <v>2254.97532</v>
      </c>
      <c r="F29" s="325">
        <v>91.75815</v>
      </c>
      <c r="G29" s="326">
        <f t="shared" si="0"/>
        <v>2346.73347</v>
      </c>
      <c r="H29" s="324">
        <v>3349.8846499999995</v>
      </c>
      <c r="I29" s="325">
        <v>609.40124</v>
      </c>
      <c r="J29" s="326">
        <f t="shared" si="1"/>
        <v>3959.2858899999997</v>
      </c>
      <c r="K29" s="324">
        <f t="shared" si="2"/>
        <v>5604.8599699999995</v>
      </c>
      <c r="L29" s="325">
        <f t="shared" si="2"/>
        <v>701.15939</v>
      </c>
      <c r="M29" s="326">
        <f t="shared" si="3"/>
        <v>6306.019359999999</v>
      </c>
      <c r="P29" s="327"/>
      <c r="X29" s="328"/>
    </row>
    <row r="30" spans="2:24" ht="15" customHeight="1">
      <c r="B30" s="319">
        <v>2029</v>
      </c>
      <c r="C30" s="320"/>
      <c r="D30" s="364"/>
      <c r="E30" s="329">
        <v>1127.48775</v>
      </c>
      <c r="F30" s="325">
        <v>18.42553</v>
      </c>
      <c r="G30" s="326">
        <f>+F30+E30</f>
        <v>1145.91328</v>
      </c>
      <c r="H30" s="324">
        <v>3525.1402499999986</v>
      </c>
      <c r="I30" s="325">
        <v>514.6904299999999</v>
      </c>
      <c r="J30" s="326">
        <f t="shared" si="1"/>
        <v>4039.830679999998</v>
      </c>
      <c r="K30" s="324">
        <f t="shared" si="2"/>
        <v>4652.627999999999</v>
      </c>
      <c r="L30" s="325">
        <f t="shared" si="2"/>
        <v>533.1159599999999</v>
      </c>
      <c r="M30" s="326">
        <f t="shared" si="3"/>
        <v>5185.743959999999</v>
      </c>
      <c r="P30" s="327"/>
      <c r="X30" s="328"/>
    </row>
    <row r="31" spans="2:24" ht="15" customHeight="1">
      <c r="B31" s="319">
        <v>2030</v>
      </c>
      <c r="C31" s="320"/>
      <c r="D31" s="364"/>
      <c r="E31" s="321">
        <v>0</v>
      </c>
      <c r="F31" s="322">
        <v>0</v>
      </c>
      <c r="G31" s="323">
        <f t="shared" si="0"/>
        <v>0</v>
      </c>
      <c r="H31" s="324">
        <v>3177.84588</v>
      </c>
      <c r="I31" s="325">
        <v>411.98775999999987</v>
      </c>
      <c r="J31" s="326">
        <f t="shared" si="1"/>
        <v>3589.83364</v>
      </c>
      <c r="K31" s="324">
        <f t="shared" si="2"/>
        <v>3177.84588</v>
      </c>
      <c r="L31" s="325">
        <f t="shared" si="2"/>
        <v>411.98775999999987</v>
      </c>
      <c r="M31" s="326">
        <f t="shared" si="3"/>
        <v>3589.83364</v>
      </c>
      <c r="P31" s="327"/>
      <c r="X31" s="328"/>
    </row>
    <row r="32" spans="2:24" ht="15" customHeight="1">
      <c r="B32" s="319">
        <v>2031</v>
      </c>
      <c r="C32" s="320"/>
      <c r="D32" s="364"/>
      <c r="E32" s="321">
        <v>0</v>
      </c>
      <c r="F32" s="322">
        <v>0</v>
      </c>
      <c r="G32" s="323">
        <f t="shared" si="0"/>
        <v>0</v>
      </c>
      <c r="H32" s="324">
        <v>3045.8629099999994</v>
      </c>
      <c r="I32" s="325">
        <v>299.02232999999995</v>
      </c>
      <c r="J32" s="326">
        <f t="shared" si="1"/>
        <v>3344.885239999999</v>
      </c>
      <c r="K32" s="324">
        <f t="shared" si="2"/>
        <v>3045.8629099999994</v>
      </c>
      <c r="L32" s="325">
        <f t="shared" si="2"/>
        <v>299.02232999999995</v>
      </c>
      <c r="M32" s="326">
        <f t="shared" si="3"/>
        <v>3344.885239999999</v>
      </c>
      <c r="P32" s="327"/>
      <c r="X32" s="328"/>
    </row>
    <row r="33" spans="2:24" ht="15" customHeight="1">
      <c r="B33" s="319">
        <v>2032</v>
      </c>
      <c r="C33" s="320"/>
      <c r="D33" s="364"/>
      <c r="E33" s="321">
        <v>0</v>
      </c>
      <c r="F33" s="322">
        <v>0</v>
      </c>
      <c r="G33" s="323">
        <f t="shared" si="0"/>
        <v>0</v>
      </c>
      <c r="H33" s="324">
        <v>2681.0439800000013</v>
      </c>
      <c r="I33" s="325">
        <v>232.58924999999996</v>
      </c>
      <c r="J33" s="326">
        <f t="shared" si="1"/>
        <v>2913.6332300000013</v>
      </c>
      <c r="K33" s="324">
        <f t="shared" si="2"/>
        <v>2681.0439800000013</v>
      </c>
      <c r="L33" s="325">
        <f t="shared" si="2"/>
        <v>232.58924999999996</v>
      </c>
      <c r="M33" s="326">
        <f t="shared" si="3"/>
        <v>2913.6332300000013</v>
      </c>
      <c r="P33" s="327"/>
      <c r="X33" s="328"/>
    </row>
    <row r="34" spans="2:24" ht="15" customHeight="1">
      <c r="B34" s="319">
        <v>2033</v>
      </c>
      <c r="C34" s="320"/>
      <c r="D34" s="364"/>
      <c r="E34" s="321">
        <v>0</v>
      </c>
      <c r="F34" s="322">
        <v>0</v>
      </c>
      <c r="G34" s="323">
        <f t="shared" si="0"/>
        <v>0</v>
      </c>
      <c r="H34" s="324">
        <v>1580.4475400000001</v>
      </c>
      <c r="I34" s="325">
        <v>88.60425000000001</v>
      </c>
      <c r="J34" s="326">
        <f t="shared" si="1"/>
        <v>1669.0517900000002</v>
      </c>
      <c r="K34" s="324">
        <f t="shared" si="2"/>
        <v>1580.4475400000001</v>
      </c>
      <c r="L34" s="325">
        <f t="shared" si="2"/>
        <v>88.60425000000001</v>
      </c>
      <c r="M34" s="326">
        <f t="shared" si="3"/>
        <v>1669.0517900000002</v>
      </c>
      <c r="P34" s="327"/>
      <c r="X34" s="328"/>
    </row>
    <row r="35" spans="2:24" ht="15" customHeight="1">
      <c r="B35" s="319">
        <v>2034</v>
      </c>
      <c r="C35" s="320"/>
      <c r="D35" s="364"/>
      <c r="E35" s="321">
        <v>0</v>
      </c>
      <c r="F35" s="322">
        <v>0</v>
      </c>
      <c r="G35" s="323">
        <f t="shared" si="0"/>
        <v>0</v>
      </c>
      <c r="H35" s="324">
        <v>613.0839000000001</v>
      </c>
      <c r="I35" s="325">
        <v>61.325</v>
      </c>
      <c r="J35" s="326">
        <f t="shared" si="1"/>
        <v>674.4089000000001</v>
      </c>
      <c r="K35" s="324">
        <f t="shared" si="2"/>
        <v>613.0839000000001</v>
      </c>
      <c r="L35" s="325">
        <f t="shared" si="2"/>
        <v>61.325</v>
      </c>
      <c r="M35" s="326">
        <f t="shared" si="3"/>
        <v>674.4089000000001</v>
      </c>
      <c r="P35" s="327"/>
      <c r="X35" s="328"/>
    </row>
    <row r="36" spans="2:24" ht="15" customHeight="1">
      <c r="B36" s="319">
        <v>2035</v>
      </c>
      <c r="C36" s="320"/>
      <c r="D36" s="364"/>
      <c r="E36" s="321">
        <v>0</v>
      </c>
      <c r="F36" s="322">
        <v>0</v>
      </c>
      <c r="G36" s="323">
        <f t="shared" si="0"/>
        <v>0</v>
      </c>
      <c r="H36" s="324">
        <v>613.0839000000001</v>
      </c>
      <c r="I36" s="325">
        <v>45.88684000000001</v>
      </c>
      <c r="J36" s="326">
        <f t="shared" si="1"/>
        <v>658.9707400000001</v>
      </c>
      <c r="K36" s="324">
        <f t="shared" si="2"/>
        <v>613.0839000000001</v>
      </c>
      <c r="L36" s="325">
        <f t="shared" si="2"/>
        <v>45.88684000000001</v>
      </c>
      <c r="M36" s="326">
        <f t="shared" si="3"/>
        <v>658.9707400000001</v>
      </c>
      <c r="P36" s="327"/>
      <c r="X36" s="328"/>
    </row>
    <row r="37" spans="2:24" ht="15" customHeight="1">
      <c r="B37" s="319">
        <v>2036</v>
      </c>
      <c r="C37" s="320"/>
      <c r="D37" s="364"/>
      <c r="E37" s="321">
        <v>0</v>
      </c>
      <c r="F37" s="322">
        <v>0</v>
      </c>
      <c r="G37" s="323">
        <f t="shared" si="0"/>
        <v>0</v>
      </c>
      <c r="H37" s="324">
        <v>454.25942</v>
      </c>
      <c r="I37" s="325">
        <v>30.448659999999997</v>
      </c>
      <c r="J37" s="326">
        <f t="shared" si="1"/>
        <v>484.70808</v>
      </c>
      <c r="K37" s="324">
        <f t="shared" si="2"/>
        <v>454.25942</v>
      </c>
      <c r="L37" s="325">
        <f t="shared" si="2"/>
        <v>30.448659999999997</v>
      </c>
      <c r="M37" s="326">
        <f t="shared" si="3"/>
        <v>484.70808</v>
      </c>
      <c r="P37" s="327"/>
      <c r="X37" s="328"/>
    </row>
    <row r="38" spans="2:24" ht="15" customHeight="1">
      <c r="B38" s="319">
        <v>2037</v>
      </c>
      <c r="C38" s="320"/>
      <c r="D38" s="364"/>
      <c r="E38" s="321">
        <v>0</v>
      </c>
      <c r="F38" s="322">
        <v>0</v>
      </c>
      <c r="G38" s="323">
        <f t="shared" si="0"/>
        <v>0</v>
      </c>
      <c r="H38" s="324">
        <v>295.43462</v>
      </c>
      <c r="I38" s="325">
        <v>22.1576</v>
      </c>
      <c r="J38" s="326">
        <f t="shared" si="1"/>
        <v>317.59222</v>
      </c>
      <c r="K38" s="324">
        <f t="shared" si="2"/>
        <v>295.43462</v>
      </c>
      <c r="L38" s="325">
        <f t="shared" si="2"/>
        <v>22.1576</v>
      </c>
      <c r="M38" s="326">
        <f t="shared" si="3"/>
        <v>317.59222</v>
      </c>
      <c r="P38" s="327"/>
      <c r="X38" s="328"/>
    </row>
    <row r="39" spans="2:24" ht="15" customHeight="1">
      <c r="B39" s="319">
        <v>2038</v>
      </c>
      <c r="C39" s="320"/>
      <c r="D39" s="364"/>
      <c r="E39" s="321">
        <v>0</v>
      </c>
      <c r="F39" s="322">
        <v>0</v>
      </c>
      <c r="G39" s="323">
        <f t="shared" si="0"/>
        <v>0</v>
      </c>
      <c r="H39" s="324">
        <v>295.43462</v>
      </c>
      <c r="I39" s="325">
        <v>16.248910000000002</v>
      </c>
      <c r="J39" s="326">
        <f t="shared" si="1"/>
        <v>311.68353</v>
      </c>
      <c r="K39" s="324">
        <f t="shared" si="2"/>
        <v>295.43462</v>
      </c>
      <c r="L39" s="325">
        <f t="shared" si="2"/>
        <v>16.248910000000002</v>
      </c>
      <c r="M39" s="326">
        <f t="shared" si="3"/>
        <v>311.68353</v>
      </c>
      <c r="P39" s="327"/>
      <c r="X39" s="328"/>
    </row>
    <row r="40" spans="2:24" ht="15" customHeight="1">
      <c r="B40" s="319">
        <v>2039</v>
      </c>
      <c r="C40" s="320"/>
      <c r="D40" s="364"/>
      <c r="E40" s="321">
        <v>0</v>
      </c>
      <c r="F40" s="322">
        <v>0</v>
      </c>
      <c r="G40" s="323">
        <f t="shared" si="0"/>
        <v>0</v>
      </c>
      <c r="H40" s="324">
        <v>295.43462</v>
      </c>
      <c r="I40" s="325">
        <v>10.3402</v>
      </c>
      <c r="J40" s="326">
        <f t="shared" si="1"/>
        <v>305.77482</v>
      </c>
      <c r="K40" s="324">
        <f t="shared" si="2"/>
        <v>295.43462</v>
      </c>
      <c r="L40" s="325">
        <f t="shared" si="2"/>
        <v>10.3402</v>
      </c>
      <c r="M40" s="326">
        <f t="shared" si="3"/>
        <v>305.77482</v>
      </c>
      <c r="P40" s="327"/>
      <c r="X40" s="328"/>
    </row>
    <row r="41" spans="2:24" ht="15" customHeight="1">
      <c r="B41" s="319">
        <v>2040</v>
      </c>
      <c r="C41" s="320"/>
      <c r="D41" s="364"/>
      <c r="E41" s="321">
        <v>0</v>
      </c>
      <c r="F41" s="322">
        <v>0</v>
      </c>
      <c r="G41" s="323">
        <f t="shared" si="0"/>
        <v>0</v>
      </c>
      <c r="H41" s="324">
        <v>295.43466</v>
      </c>
      <c r="I41" s="325">
        <v>4.43153</v>
      </c>
      <c r="J41" s="326">
        <f t="shared" si="1"/>
        <v>299.86619</v>
      </c>
      <c r="K41" s="324">
        <f t="shared" si="2"/>
        <v>295.43466</v>
      </c>
      <c r="L41" s="325">
        <f t="shared" si="2"/>
        <v>4.43153</v>
      </c>
      <c r="M41" s="326">
        <f t="shared" si="3"/>
        <v>299.86619</v>
      </c>
      <c r="P41" s="327"/>
      <c r="X41" s="328"/>
    </row>
    <row r="42" spans="2:13" ht="9.75" customHeight="1">
      <c r="B42" s="330"/>
      <c r="C42" s="331"/>
      <c r="D42" s="366"/>
      <c r="E42" s="332"/>
      <c r="F42" s="333"/>
      <c r="G42" s="334"/>
      <c r="H42" s="335"/>
      <c r="I42" s="333"/>
      <c r="J42" s="334"/>
      <c r="K42" s="336"/>
      <c r="L42" s="337"/>
      <c r="M42" s="334"/>
    </row>
    <row r="43" spans="2:13" ht="15" customHeight="1">
      <c r="B43" s="629" t="s">
        <v>16</v>
      </c>
      <c r="C43" s="622"/>
      <c r="D43" s="463"/>
      <c r="E43" s="631">
        <f aca="true" t="shared" si="4" ref="E43:L43">SUM(E15:E41)</f>
        <v>46155.917789999985</v>
      </c>
      <c r="F43" s="633">
        <f t="shared" si="4"/>
        <v>7463.01353</v>
      </c>
      <c r="G43" s="622">
        <f t="shared" si="4"/>
        <v>53618.93131999999</v>
      </c>
      <c r="H43" s="635">
        <f>SUM(H15:H41)</f>
        <v>641680.9938299996</v>
      </c>
      <c r="I43" s="637">
        <f t="shared" si="4"/>
        <v>77483.31884000004</v>
      </c>
      <c r="J43" s="624">
        <f t="shared" si="4"/>
        <v>719164.3126699999</v>
      </c>
      <c r="K43" s="639">
        <f>SUM(K15:K41)</f>
        <v>687836.9116199997</v>
      </c>
      <c r="L43" s="637">
        <f t="shared" si="4"/>
        <v>84946.33237000002</v>
      </c>
      <c r="M43" s="624">
        <f>SUM(M15:M41)</f>
        <v>772783.2439899999</v>
      </c>
    </row>
    <row r="44" spans="2:13" ht="15" customHeight="1">
      <c r="B44" s="630"/>
      <c r="C44" s="623"/>
      <c r="D44" s="464"/>
      <c r="E44" s="632"/>
      <c r="F44" s="634"/>
      <c r="G44" s="623"/>
      <c r="H44" s="636"/>
      <c r="I44" s="638"/>
      <c r="J44" s="625"/>
      <c r="K44" s="640"/>
      <c r="L44" s="638"/>
      <c r="M44" s="625"/>
    </row>
    <row r="45" ht="6.75" customHeight="1"/>
    <row r="46" spans="2:13" s="303" customFormat="1" ht="15" customHeight="1">
      <c r="B46" s="338" t="s">
        <v>196</v>
      </c>
      <c r="C46" s="339"/>
      <c r="D46" s="339"/>
      <c r="E46" s="306"/>
      <c r="G46" s="306"/>
      <c r="H46" s="340"/>
      <c r="I46" s="341"/>
      <c r="J46" s="340"/>
      <c r="K46" s="306"/>
      <c r="L46" s="306"/>
      <c r="M46" s="306"/>
    </row>
    <row r="47" spans="2:13" s="303" customFormat="1" ht="15" customHeight="1">
      <c r="B47" s="338" t="s">
        <v>314</v>
      </c>
      <c r="C47" s="339"/>
      <c r="D47" s="339"/>
      <c r="E47" s="306"/>
      <c r="G47" s="306"/>
      <c r="H47" s="340"/>
      <c r="I47" s="341"/>
      <c r="J47" s="340"/>
      <c r="K47" s="438"/>
      <c r="L47" s="437"/>
      <c r="M47" s="306"/>
    </row>
    <row r="48" spans="2:13" s="303" customFormat="1" ht="15" customHeight="1">
      <c r="B48" s="338" t="s">
        <v>315</v>
      </c>
      <c r="C48" s="339"/>
      <c r="D48" s="339"/>
      <c r="E48" s="306"/>
      <c r="G48" s="306"/>
      <c r="H48" s="367"/>
      <c r="I48" s="341"/>
      <c r="J48" s="340"/>
      <c r="K48" s="306"/>
      <c r="L48" s="306"/>
      <c r="M48" s="306"/>
    </row>
    <row r="49" spans="2:13" ht="15.75" customHeight="1">
      <c r="B49" s="342"/>
      <c r="C49" s="342"/>
      <c r="D49" s="342"/>
      <c r="E49" s="343"/>
      <c r="F49" s="343"/>
      <c r="G49" s="343"/>
      <c r="H49" s="343"/>
      <c r="I49" s="343"/>
      <c r="J49" s="343"/>
      <c r="K49" s="343"/>
      <c r="L49" s="343"/>
      <c r="M49" s="343"/>
    </row>
    <row r="50" spans="2:24" ht="15.75" customHeight="1">
      <c r="B50" s="342"/>
      <c r="C50" s="342"/>
      <c r="D50" s="342"/>
      <c r="E50" s="386"/>
      <c r="F50" s="492"/>
      <c r="G50" s="386"/>
      <c r="H50" s="462"/>
      <c r="I50" s="386"/>
      <c r="J50" s="386"/>
      <c r="K50" s="386"/>
      <c r="L50" s="386"/>
      <c r="M50" s="386"/>
      <c r="X50" s="353"/>
    </row>
    <row r="51" spans="2:24" ht="15.75" customHeight="1">
      <c r="B51" s="342"/>
      <c r="C51" s="342"/>
      <c r="D51" s="342"/>
      <c r="E51" s="344"/>
      <c r="F51" s="347"/>
      <c r="G51" s="346"/>
      <c r="H51" s="345"/>
      <c r="I51" s="345"/>
      <c r="J51" s="345"/>
      <c r="K51" s="344"/>
      <c r="L51" s="344"/>
      <c r="M51" s="415"/>
      <c r="X51" s="353"/>
    </row>
    <row r="52" spans="2:15" ht="15.75" customHeight="1">
      <c r="B52" s="342"/>
      <c r="C52" s="342"/>
      <c r="D52" s="342"/>
      <c r="E52" s="344"/>
      <c r="F52" s="347"/>
      <c r="G52" s="344"/>
      <c r="H52" s="345"/>
      <c r="I52" s="345"/>
      <c r="J52" s="345"/>
      <c r="K52" s="344"/>
      <c r="L52" s="346"/>
      <c r="M52" s="415"/>
      <c r="O52" s="387"/>
    </row>
    <row r="53" spans="2:16" ht="15.75" customHeight="1">
      <c r="B53" s="342"/>
      <c r="C53" s="342"/>
      <c r="D53" s="342"/>
      <c r="E53" s="344"/>
      <c r="F53" s="347"/>
      <c r="G53" s="344"/>
      <c r="H53" s="344"/>
      <c r="I53" s="348"/>
      <c r="J53" s="344"/>
      <c r="K53" s="344"/>
      <c r="L53" s="344"/>
      <c r="M53" s="277">
        <v>3.223</v>
      </c>
      <c r="O53" s="380"/>
      <c r="P53" s="380"/>
    </row>
    <row r="54" spans="2:13" ht="18.75">
      <c r="B54" s="293" t="s">
        <v>181</v>
      </c>
      <c r="C54" s="294"/>
      <c r="D54" s="294"/>
      <c r="M54" s="415"/>
    </row>
    <row r="55" spans="2:13" ht="19.5">
      <c r="B55" s="297" t="s">
        <v>90</v>
      </c>
      <c r="C55" s="298"/>
      <c r="D55" s="298"/>
      <c r="L55" s="124"/>
      <c r="M55" s="415"/>
    </row>
    <row r="56" spans="2:13" ht="16.5">
      <c r="B56" s="301" t="s">
        <v>108</v>
      </c>
      <c r="C56" s="296"/>
      <c r="D56" s="296"/>
      <c r="M56" s="416"/>
    </row>
    <row r="57" spans="2:15" ht="16.5">
      <c r="B57" s="301" t="s">
        <v>275</v>
      </c>
      <c r="C57" s="296"/>
      <c r="D57" s="296"/>
      <c r="L57" s="349"/>
      <c r="O57" s="350"/>
    </row>
    <row r="58" spans="2:4" ht="16.5">
      <c r="B58" s="301" t="str">
        <f>+B9</f>
        <v>Período: De octubre 2015 al 2040</v>
      </c>
      <c r="C58" s="296"/>
      <c r="D58" s="296"/>
    </row>
    <row r="59" spans="2:13" ht="16.5">
      <c r="B59" s="304" t="s">
        <v>109</v>
      </c>
      <c r="C59" s="305"/>
      <c r="D59" s="305"/>
      <c r="E59" s="306"/>
      <c r="F59" s="303"/>
      <c r="G59" s="306"/>
      <c r="H59" s="306"/>
      <c r="I59" s="307"/>
      <c r="J59" s="306"/>
      <c r="K59" s="306"/>
      <c r="L59" s="306"/>
      <c r="M59" s="306"/>
    </row>
    <row r="60" ht="8.25" customHeight="1"/>
    <row r="61" spans="2:13" ht="16.5">
      <c r="B61" s="618" t="s">
        <v>144</v>
      </c>
      <c r="C61" s="619"/>
      <c r="D61" s="362"/>
      <c r="E61" s="626" t="s">
        <v>142</v>
      </c>
      <c r="F61" s="627"/>
      <c r="G61" s="628"/>
      <c r="H61" s="626" t="s">
        <v>143</v>
      </c>
      <c r="I61" s="627"/>
      <c r="J61" s="628"/>
      <c r="K61" s="626" t="s">
        <v>38</v>
      </c>
      <c r="L61" s="627"/>
      <c r="M61" s="628"/>
    </row>
    <row r="62" spans="2:13" ht="16.5">
      <c r="B62" s="620"/>
      <c r="C62" s="621"/>
      <c r="D62" s="363"/>
      <c r="E62" s="309" t="s">
        <v>106</v>
      </c>
      <c r="F62" s="310" t="s">
        <v>107</v>
      </c>
      <c r="G62" s="311" t="s">
        <v>38</v>
      </c>
      <c r="H62" s="312" t="s">
        <v>106</v>
      </c>
      <c r="I62" s="310" t="s">
        <v>107</v>
      </c>
      <c r="J62" s="311" t="s">
        <v>38</v>
      </c>
      <c r="K62" s="312" t="s">
        <v>106</v>
      </c>
      <c r="L62" s="310" t="s">
        <v>107</v>
      </c>
      <c r="M62" s="311" t="s">
        <v>38</v>
      </c>
    </row>
    <row r="63" spans="2:13" ht="9.75" customHeight="1">
      <c r="B63" s="313"/>
      <c r="C63" s="314"/>
      <c r="D63" s="317"/>
      <c r="E63" s="351"/>
      <c r="F63" s="315"/>
      <c r="G63" s="316"/>
      <c r="H63" s="313"/>
      <c r="I63" s="315"/>
      <c r="J63" s="316"/>
      <c r="K63" s="313"/>
      <c r="L63" s="317"/>
      <c r="M63" s="316"/>
    </row>
    <row r="64" spans="2:16" ht="15.75" hidden="1">
      <c r="B64" s="319">
        <v>2013</v>
      </c>
      <c r="C64" s="320"/>
      <c r="D64" s="364"/>
      <c r="E64" s="321">
        <f aca="true" t="shared" si="5" ref="E64:F90">+E15*$M$53</f>
        <v>0</v>
      </c>
      <c r="F64" s="322">
        <f t="shared" si="5"/>
        <v>0</v>
      </c>
      <c r="G64" s="323">
        <f aca="true" t="shared" si="6" ref="G64:G89">+F64+E64</f>
        <v>0</v>
      </c>
      <c r="H64" s="324">
        <f aca="true" t="shared" si="7" ref="H64:I90">+H15*$M$53</f>
        <v>0</v>
      </c>
      <c r="I64" s="325">
        <f t="shared" si="7"/>
        <v>0</v>
      </c>
      <c r="J64" s="326">
        <f>+H64+I64</f>
        <v>0</v>
      </c>
      <c r="K64" s="324">
        <f>+E64+H64</f>
        <v>0</v>
      </c>
      <c r="L64" s="325">
        <f>+F64+I64</f>
        <v>0</v>
      </c>
      <c r="M64" s="326">
        <f>+K64+L64</f>
        <v>0</v>
      </c>
      <c r="P64" s="328"/>
    </row>
    <row r="65" spans="2:16" ht="15.75">
      <c r="B65" s="319">
        <v>2015</v>
      </c>
      <c r="C65" s="320"/>
      <c r="D65" s="364" t="str">
        <f>+D16</f>
        <v>a/</v>
      </c>
      <c r="E65" s="329">
        <f t="shared" si="5"/>
        <v>5649.69464697</v>
      </c>
      <c r="F65" s="325">
        <f t="shared" si="5"/>
        <v>235.5574672</v>
      </c>
      <c r="G65" s="326">
        <f>+F65+E65</f>
        <v>5885.25211417</v>
      </c>
      <c r="H65" s="324">
        <f t="shared" si="7"/>
        <v>95440.37015689012</v>
      </c>
      <c r="I65" s="325">
        <f t="shared" si="7"/>
        <v>13795.071224549996</v>
      </c>
      <c r="J65" s="326">
        <f aca="true" t="shared" si="8" ref="J65:J89">+H65+I65</f>
        <v>109235.44138144012</v>
      </c>
      <c r="K65" s="324">
        <f aca="true" t="shared" si="9" ref="K65:L90">+E65+H65</f>
        <v>101090.06480386012</v>
      </c>
      <c r="L65" s="325">
        <f t="shared" si="9"/>
        <v>14030.628691749997</v>
      </c>
      <c r="M65" s="326">
        <f aca="true" t="shared" si="10" ref="M65:M89">+K65+L65</f>
        <v>115120.69349561012</v>
      </c>
      <c r="P65" s="328"/>
    </row>
    <row r="66" spans="2:16" ht="15.75">
      <c r="B66" s="319">
        <v>2016</v>
      </c>
      <c r="C66" s="320"/>
      <c r="D66" s="364"/>
      <c r="E66" s="329">
        <f t="shared" si="5"/>
        <v>17524.335262279998</v>
      </c>
      <c r="F66" s="325">
        <f t="shared" si="5"/>
        <v>2505.9675872000003</v>
      </c>
      <c r="G66" s="326">
        <f>+F66+E66</f>
        <v>20030.30284948</v>
      </c>
      <c r="H66" s="324">
        <f t="shared" si="7"/>
        <v>402361.8836386598</v>
      </c>
      <c r="I66" s="325">
        <f t="shared" si="7"/>
        <v>54000.75623975999</v>
      </c>
      <c r="J66" s="326">
        <f t="shared" si="8"/>
        <v>456362.63987841975</v>
      </c>
      <c r="K66" s="324">
        <f t="shared" si="9"/>
        <v>419886.2189009398</v>
      </c>
      <c r="L66" s="325">
        <f t="shared" si="9"/>
        <v>56506.72382695999</v>
      </c>
      <c r="M66" s="326">
        <f t="shared" si="10"/>
        <v>476392.94272789976</v>
      </c>
      <c r="P66" s="328"/>
    </row>
    <row r="67" spans="2:16" ht="15.75">
      <c r="B67" s="319">
        <v>2017</v>
      </c>
      <c r="C67" s="320"/>
      <c r="D67" s="364"/>
      <c r="E67" s="329">
        <f t="shared" si="5"/>
        <v>16200.74959096</v>
      </c>
      <c r="F67" s="325">
        <f t="shared" si="5"/>
        <v>3223.2999646099997</v>
      </c>
      <c r="G67" s="326">
        <f t="shared" si="6"/>
        <v>19424.04955557</v>
      </c>
      <c r="H67" s="324">
        <f t="shared" si="7"/>
        <v>288446.3930261093</v>
      </c>
      <c r="I67" s="325">
        <f t="shared" si="7"/>
        <v>40950.76339387</v>
      </c>
      <c r="J67" s="326">
        <f t="shared" si="8"/>
        <v>329397.1564199793</v>
      </c>
      <c r="K67" s="324">
        <f t="shared" si="9"/>
        <v>304647.1426170693</v>
      </c>
      <c r="L67" s="325">
        <f t="shared" si="9"/>
        <v>44174.06335848</v>
      </c>
      <c r="M67" s="326">
        <f t="shared" si="10"/>
        <v>348821.2059755493</v>
      </c>
      <c r="P67" s="328"/>
    </row>
    <row r="68" spans="2:16" ht="15.75">
      <c r="B68" s="319">
        <v>2018</v>
      </c>
      <c r="C68" s="320"/>
      <c r="D68" s="364"/>
      <c r="E68" s="329">
        <f t="shared" si="5"/>
        <v>14872.711441829997</v>
      </c>
      <c r="F68" s="325">
        <f t="shared" si="5"/>
        <v>3318.5076102199996</v>
      </c>
      <c r="G68" s="326">
        <f t="shared" si="6"/>
        <v>18191.219052049997</v>
      </c>
      <c r="H68" s="324">
        <f t="shared" si="7"/>
        <v>258852.04472215008</v>
      </c>
      <c r="I68" s="325">
        <f t="shared" si="7"/>
        <v>30672.22711993002</v>
      </c>
      <c r="J68" s="326">
        <f t="shared" si="8"/>
        <v>289524.2718420801</v>
      </c>
      <c r="K68" s="324">
        <f t="shared" si="9"/>
        <v>273724.75616398006</v>
      </c>
      <c r="L68" s="325">
        <f t="shared" si="9"/>
        <v>33990.73473015002</v>
      </c>
      <c r="M68" s="326">
        <f t="shared" si="10"/>
        <v>307715.4908941301</v>
      </c>
      <c r="P68" s="328"/>
    </row>
    <row r="69" spans="2:16" ht="15.75">
      <c r="B69" s="319">
        <v>2019</v>
      </c>
      <c r="C69" s="320"/>
      <c r="D69" s="364"/>
      <c r="E69" s="329">
        <f t="shared" si="5"/>
        <v>13564.53841435</v>
      </c>
      <c r="F69" s="325">
        <f t="shared" si="5"/>
        <v>2934.42898507</v>
      </c>
      <c r="G69" s="326">
        <f t="shared" si="6"/>
        <v>16498.96739942</v>
      </c>
      <c r="H69" s="324">
        <f t="shared" si="7"/>
        <v>160055.41295865</v>
      </c>
      <c r="I69" s="325">
        <f t="shared" si="7"/>
        <v>24094.816772290003</v>
      </c>
      <c r="J69" s="326">
        <f t="shared" si="8"/>
        <v>184150.22973094002</v>
      </c>
      <c r="K69" s="324">
        <f t="shared" si="9"/>
        <v>173619.95137300002</v>
      </c>
      <c r="L69" s="325">
        <f t="shared" si="9"/>
        <v>27029.245757360004</v>
      </c>
      <c r="M69" s="326">
        <f t="shared" si="10"/>
        <v>200649.19713036003</v>
      </c>
      <c r="P69" s="328"/>
    </row>
    <row r="70" spans="2:16" ht="15.75">
      <c r="B70" s="319">
        <v>2020</v>
      </c>
      <c r="C70" s="320"/>
      <c r="D70" s="364"/>
      <c r="E70" s="329">
        <f t="shared" si="5"/>
        <v>12226.44924303</v>
      </c>
      <c r="F70" s="325">
        <f t="shared" si="5"/>
        <v>2516.25160006</v>
      </c>
      <c r="G70" s="326">
        <f t="shared" si="6"/>
        <v>14742.700843089999</v>
      </c>
      <c r="H70" s="324">
        <f t="shared" si="7"/>
        <v>161982.00790992</v>
      </c>
      <c r="I70" s="325">
        <f t="shared" si="7"/>
        <v>20907.548497329997</v>
      </c>
      <c r="J70" s="326">
        <f t="shared" si="8"/>
        <v>182889.55640725</v>
      </c>
      <c r="K70" s="324">
        <f t="shared" si="9"/>
        <v>174208.45715295</v>
      </c>
      <c r="L70" s="325">
        <f t="shared" si="9"/>
        <v>23423.800097389998</v>
      </c>
      <c r="M70" s="326">
        <f t="shared" si="10"/>
        <v>197632.25725034</v>
      </c>
      <c r="P70" s="328"/>
    </row>
    <row r="71" spans="2:16" ht="15.75">
      <c r="B71" s="319">
        <v>2021</v>
      </c>
      <c r="C71" s="320"/>
      <c r="D71" s="364"/>
      <c r="E71" s="329">
        <f t="shared" si="5"/>
        <v>10903.772586629999</v>
      </c>
      <c r="F71" s="325">
        <f t="shared" si="5"/>
        <v>2131.0317106099997</v>
      </c>
      <c r="G71" s="326">
        <f t="shared" si="6"/>
        <v>13034.804297239998</v>
      </c>
      <c r="H71" s="324">
        <f t="shared" si="7"/>
        <v>159091.02377233986</v>
      </c>
      <c r="I71" s="325">
        <f t="shared" si="7"/>
        <v>17451.76874045</v>
      </c>
      <c r="J71" s="326">
        <f t="shared" si="8"/>
        <v>176542.79251278986</v>
      </c>
      <c r="K71" s="324">
        <f t="shared" si="9"/>
        <v>169994.79635896985</v>
      </c>
      <c r="L71" s="325">
        <f t="shared" si="9"/>
        <v>19582.80045106</v>
      </c>
      <c r="M71" s="326">
        <f t="shared" si="10"/>
        <v>189577.59681002985</v>
      </c>
      <c r="P71" s="328"/>
    </row>
    <row r="72" spans="2:16" ht="15.75">
      <c r="B72" s="319">
        <v>2022</v>
      </c>
      <c r="C72" s="320"/>
      <c r="D72" s="364"/>
      <c r="E72" s="329">
        <f t="shared" si="5"/>
        <v>9592.4640636</v>
      </c>
      <c r="F72" s="325">
        <f t="shared" si="5"/>
        <v>1793.8967895199999</v>
      </c>
      <c r="G72" s="326">
        <f t="shared" si="6"/>
        <v>11386.36085312</v>
      </c>
      <c r="H72" s="324">
        <f t="shared" si="7"/>
        <v>153019.41273806008</v>
      </c>
      <c r="I72" s="325">
        <f t="shared" si="7"/>
        <v>14008.450229619995</v>
      </c>
      <c r="J72" s="326">
        <f t="shared" si="8"/>
        <v>167027.8629676801</v>
      </c>
      <c r="K72" s="324">
        <f t="shared" si="9"/>
        <v>162611.87680166008</v>
      </c>
      <c r="L72" s="325">
        <f t="shared" si="9"/>
        <v>15802.347019139996</v>
      </c>
      <c r="M72" s="326">
        <f t="shared" si="10"/>
        <v>178414.22382080008</v>
      </c>
      <c r="P72" s="328"/>
    </row>
    <row r="73" spans="2:16" ht="15.75">
      <c r="B73" s="319">
        <v>2023</v>
      </c>
      <c r="C73" s="320"/>
      <c r="D73" s="364"/>
      <c r="E73" s="329">
        <f t="shared" si="5"/>
        <v>8252.98748747</v>
      </c>
      <c r="F73" s="325">
        <f t="shared" si="5"/>
        <v>1496.35822831</v>
      </c>
      <c r="G73" s="326">
        <f t="shared" si="6"/>
        <v>9749.34571578</v>
      </c>
      <c r="H73" s="324">
        <f t="shared" si="7"/>
        <v>142270.24504418</v>
      </c>
      <c r="I73" s="325">
        <f t="shared" si="7"/>
        <v>10493.088354320002</v>
      </c>
      <c r="J73" s="326">
        <f t="shared" si="8"/>
        <v>152763.3333985</v>
      </c>
      <c r="K73" s="324">
        <f t="shared" si="9"/>
        <v>150523.23253165</v>
      </c>
      <c r="L73" s="325">
        <f t="shared" si="9"/>
        <v>11989.446582630002</v>
      </c>
      <c r="M73" s="326">
        <f t="shared" si="10"/>
        <v>162512.67911428</v>
      </c>
      <c r="P73" s="328"/>
    </row>
    <row r="74" spans="2:16" ht="15.75">
      <c r="B74" s="319">
        <v>2024</v>
      </c>
      <c r="C74" s="320"/>
      <c r="D74" s="364"/>
      <c r="E74" s="329">
        <f t="shared" si="5"/>
        <v>7267.785456359999</v>
      </c>
      <c r="F74" s="325">
        <f t="shared" si="5"/>
        <v>1240.87897912</v>
      </c>
      <c r="G74" s="326">
        <f t="shared" si="6"/>
        <v>8508.66443548</v>
      </c>
      <c r="H74" s="324">
        <f t="shared" si="7"/>
        <v>95724.05420137997</v>
      </c>
      <c r="I74" s="325">
        <f t="shared" si="7"/>
        <v>6956.342196319998</v>
      </c>
      <c r="J74" s="326">
        <f t="shared" si="8"/>
        <v>102680.39639769997</v>
      </c>
      <c r="K74" s="324">
        <f t="shared" si="9"/>
        <v>102991.83965773997</v>
      </c>
      <c r="L74" s="325">
        <f t="shared" si="9"/>
        <v>8197.221175439998</v>
      </c>
      <c r="M74" s="326">
        <f t="shared" si="10"/>
        <v>111189.06083317997</v>
      </c>
      <c r="P74" s="328"/>
    </row>
    <row r="75" spans="2:16" ht="15.75">
      <c r="B75" s="319">
        <v>2025</v>
      </c>
      <c r="C75" s="320"/>
      <c r="D75" s="364"/>
      <c r="E75" s="329">
        <f t="shared" si="5"/>
        <v>7267.785456359999</v>
      </c>
      <c r="F75" s="325">
        <f t="shared" si="5"/>
        <v>1002.7044036899998</v>
      </c>
      <c r="G75" s="326">
        <f t="shared" si="6"/>
        <v>8270.48986005</v>
      </c>
      <c r="H75" s="324">
        <f t="shared" si="7"/>
        <v>54987.65621172999</v>
      </c>
      <c r="I75" s="325">
        <f t="shared" si="7"/>
        <v>3873.74068521</v>
      </c>
      <c r="J75" s="326">
        <f t="shared" si="8"/>
        <v>58861.396896939994</v>
      </c>
      <c r="K75" s="324">
        <f t="shared" si="9"/>
        <v>62255.44166808999</v>
      </c>
      <c r="L75" s="325">
        <f t="shared" si="9"/>
        <v>4876.4450889</v>
      </c>
      <c r="M75" s="326">
        <f t="shared" si="10"/>
        <v>67131.88675698999</v>
      </c>
      <c r="P75" s="328"/>
    </row>
    <row r="76" spans="2:16" ht="15.75">
      <c r="B76" s="319">
        <v>2026</v>
      </c>
      <c r="C76" s="320"/>
      <c r="D76" s="364"/>
      <c r="E76" s="329">
        <f t="shared" si="5"/>
        <v>7267.785456359999</v>
      </c>
      <c r="F76" s="325">
        <f t="shared" si="5"/>
        <v>767.67247887</v>
      </c>
      <c r="G76" s="326">
        <f t="shared" si="6"/>
        <v>8035.45793523</v>
      </c>
      <c r="H76" s="324">
        <f t="shared" si="7"/>
        <v>19355.94624414</v>
      </c>
      <c r="I76" s="325">
        <f t="shared" si="7"/>
        <v>2698.92263465</v>
      </c>
      <c r="J76" s="326">
        <f t="shared" si="8"/>
        <v>22054.86887879</v>
      </c>
      <c r="K76" s="324">
        <f t="shared" si="9"/>
        <v>26623.7317005</v>
      </c>
      <c r="L76" s="325">
        <f t="shared" si="9"/>
        <v>3466.59511352</v>
      </c>
      <c r="M76" s="326">
        <f t="shared" si="10"/>
        <v>30090.32681402</v>
      </c>
      <c r="P76" s="328"/>
    </row>
    <row r="77" spans="2:16" ht="15.75">
      <c r="B77" s="319">
        <v>2027</v>
      </c>
      <c r="C77" s="320"/>
      <c r="D77" s="364"/>
      <c r="E77" s="329">
        <f t="shared" si="5"/>
        <v>7267.785456359999</v>
      </c>
      <c r="F77" s="325">
        <f t="shared" si="5"/>
        <v>531.61480207</v>
      </c>
      <c r="G77" s="326">
        <f t="shared" si="6"/>
        <v>7799.40025843</v>
      </c>
      <c r="H77" s="324">
        <f t="shared" si="7"/>
        <v>11374.626458030003</v>
      </c>
      <c r="I77" s="325">
        <f t="shared" si="7"/>
        <v>2260.4276510199993</v>
      </c>
      <c r="J77" s="326">
        <f t="shared" si="8"/>
        <v>13635.054109050003</v>
      </c>
      <c r="K77" s="324">
        <f t="shared" si="9"/>
        <v>18642.411914390002</v>
      </c>
      <c r="L77" s="325">
        <f t="shared" si="9"/>
        <v>2792.042453089999</v>
      </c>
      <c r="M77" s="326">
        <f t="shared" si="10"/>
        <v>21434.45436748</v>
      </c>
      <c r="P77" s="328"/>
    </row>
    <row r="78" spans="2:16" ht="15.75">
      <c r="B78" s="319">
        <v>2028</v>
      </c>
      <c r="C78" s="320"/>
      <c r="D78" s="364"/>
      <c r="E78" s="329">
        <f t="shared" si="5"/>
        <v>7267.785456359999</v>
      </c>
      <c r="F78" s="325">
        <f t="shared" si="5"/>
        <v>295.73651745</v>
      </c>
      <c r="G78" s="326">
        <f t="shared" si="6"/>
        <v>7563.5219738099995</v>
      </c>
      <c r="H78" s="324">
        <f t="shared" si="7"/>
        <v>10796.678226949998</v>
      </c>
      <c r="I78" s="325">
        <f t="shared" si="7"/>
        <v>1964.10019652</v>
      </c>
      <c r="J78" s="326">
        <f t="shared" si="8"/>
        <v>12760.778423469998</v>
      </c>
      <c r="K78" s="324">
        <f t="shared" si="9"/>
        <v>18064.463683309998</v>
      </c>
      <c r="L78" s="325">
        <f t="shared" si="9"/>
        <v>2259.83671397</v>
      </c>
      <c r="M78" s="326">
        <f t="shared" si="10"/>
        <v>20324.300397279996</v>
      </c>
      <c r="P78" s="328"/>
    </row>
    <row r="79" spans="2:16" ht="15.75">
      <c r="B79" s="319">
        <v>2029</v>
      </c>
      <c r="C79" s="320"/>
      <c r="D79" s="364"/>
      <c r="E79" s="329">
        <f t="shared" si="5"/>
        <v>3633.89301825</v>
      </c>
      <c r="F79" s="325">
        <f t="shared" si="5"/>
        <v>59.385483189999995</v>
      </c>
      <c r="G79" s="326">
        <f>+F79+E79</f>
        <v>3693.2785014399997</v>
      </c>
      <c r="H79" s="324">
        <f t="shared" si="7"/>
        <v>11361.527025749994</v>
      </c>
      <c r="I79" s="325">
        <f t="shared" si="7"/>
        <v>1658.8472558899996</v>
      </c>
      <c r="J79" s="326">
        <f t="shared" si="8"/>
        <v>13020.374281639994</v>
      </c>
      <c r="K79" s="324">
        <f t="shared" si="9"/>
        <v>14995.420043999995</v>
      </c>
      <c r="L79" s="325">
        <f t="shared" si="9"/>
        <v>1718.2327390799996</v>
      </c>
      <c r="M79" s="326">
        <f t="shared" si="10"/>
        <v>16713.652783079993</v>
      </c>
      <c r="P79" s="328"/>
    </row>
    <row r="80" spans="2:16" ht="15.75">
      <c r="B80" s="319">
        <v>2030</v>
      </c>
      <c r="C80" s="320"/>
      <c r="D80" s="364"/>
      <c r="E80" s="321">
        <f t="shared" si="5"/>
        <v>0</v>
      </c>
      <c r="F80" s="322">
        <f t="shared" si="5"/>
        <v>0</v>
      </c>
      <c r="G80" s="323">
        <f t="shared" si="6"/>
        <v>0</v>
      </c>
      <c r="H80" s="324">
        <f t="shared" si="7"/>
        <v>10242.197271239998</v>
      </c>
      <c r="I80" s="325">
        <f t="shared" si="7"/>
        <v>1327.8365504799995</v>
      </c>
      <c r="J80" s="326">
        <f t="shared" si="8"/>
        <v>11570.033821719997</v>
      </c>
      <c r="K80" s="324">
        <f t="shared" si="9"/>
        <v>10242.197271239998</v>
      </c>
      <c r="L80" s="325">
        <f t="shared" si="9"/>
        <v>1327.8365504799995</v>
      </c>
      <c r="M80" s="326">
        <f t="shared" si="10"/>
        <v>11570.033821719997</v>
      </c>
      <c r="P80" s="328"/>
    </row>
    <row r="81" spans="2:16" ht="15.75">
      <c r="B81" s="319">
        <v>2031</v>
      </c>
      <c r="C81" s="320"/>
      <c r="D81" s="364"/>
      <c r="E81" s="321">
        <f t="shared" si="5"/>
        <v>0</v>
      </c>
      <c r="F81" s="322">
        <f t="shared" si="5"/>
        <v>0</v>
      </c>
      <c r="G81" s="323">
        <f t="shared" si="6"/>
        <v>0</v>
      </c>
      <c r="H81" s="324">
        <f t="shared" si="7"/>
        <v>9816.816158929998</v>
      </c>
      <c r="I81" s="325">
        <f t="shared" si="7"/>
        <v>963.7489695899998</v>
      </c>
      <c r="J81" s="326">
        <f t="shared" si="8"/>
        <v>10780.565128519998</v>
      </c>
      <c r="K81" s="324">
        <f t="shared" si="9"/>
        <v>9816.816158929998</v>
      </c>
      <c r="L81" s="325">
        <f t="shared" si="9"/>
        <v>963.7489695899998</v>
      </c>
      <c r="M81" s="326">
        <f t="shared" si="10"/>
        <v>10780.565128519998</v>
      </c>
      <c r="P81" s="328"/>
    </row>
    <row r="82" spans="2:16" ht="15.75">
      <c r="B82" s="319">
        <v>2032</v>
      </c>
      <c r="C82" s="320"/>
      <c r="D82" s="364"/>
      <c r="E82" s="321">
        <f t="shared" si="5"/>
        <v>0</v>
      </c>
      <c r="F82" s="322">
        <f t="shared" si="5"/>
        <v>0</v>
      </c>
      <c r="G82" s="323">
        <f t="shared" si="6"/>
        <v>0</v>
      </c>
      <c r="H82" s="324">
        <f t="shared" si="7"/>
        <v>8641.004747540004</v>
      </c>
      <c r="I82" s="325">
        <f t="shared" si="7"/>
        <v>749.6351527499999</v>
      </c>
      <c r="J82" s="326">
        <f t="shared" si="8"/>
        <v>9390.639900290003</v>
      </c>
      <c r="K82" s="324">
        <f t="shared" si="9"/>
        <v>8641.004747540004</v>
      </c>
      <c r="L82" s="325">
        <f t="shared" si="9"/>
        <v>749.6351527499999</v>
      </c>
      <c r="M82" s="326">
        <f t="shared" si="10"/>
        <v>9390.639900290003</v>
      </c>
      <c r="P82" s="328"/>
    </row>
    <row r="83" spans="2:16" ht="15.75">
      <c r="B83" s="319">
        <v>2033</v>
      </c>
      <c r="C83" s="320"/>
      <c r="D83" s="364"/>
      <c r="E83" s="321">
        <f t="shared" si="5"/>
        <v>0</v>
      </c>
      <c r="F83" s="322">
        <f t="shared" si="5"/>
        <v>0</v>
      </c>
      <c r="G83" s="323">
        <f t="shared" si="6"/>
        <v>0</v>
      </c>
      <c r="H83" s="324">
        <f t="shared" si="7"/>
        <v>5093.78242142</v>
      </c>
      <c r="I83" s="325">
        <f t="shared" si="7"/>
        <v>285.57149775</v>
      </c>
      <c r="J83" s="326">
        <f t="shared" si="8"/>
        <v>5379.35391917</v>
      </c>
      <c r="K83" s="324">
        <f t="shared" si="9"/>
        <v>5093.78242142</v>
      </c>
      <c r="L83" s="325">
        <f t="shared" si="9"/>
        <v>285.57149775</v>
      </c>
      <c r="M83" s="326">
        <f t="shared" si="10"/>
        <v>5379.35391917</v>
      </c>
      <c r="P83" s="328"/>
    </row>
    <row r="84" spans="2:16" ht="15.75">
      <c r="B84" s="319">
        <v>2034</v>
      </c>
      <c r="C84" s="320"/>
      <c r="D84" s="364"/>
      <c r="E84" s="321">
        <f t="shared" si="5"/>
        <v>0</v>
      </c>
      <c r="F84" s="322">
        <f t="shared" si="5"/>
        <v>0</v>
      </c>
      <c r="G84" s="323">
        <f t="shared" si="6"/>
        <v>0</v>
      </c>
      <c r="H84" s="324">
        <f t="shared" si="7"/>
        <v>1975.9694097000001</v>
      </c>
      <c r="I84" s="325">
        <f t="shared" si="7"/>
        <v>197.650475</v>
      </c>
      <c r="J84" s="326">
        <f t="shared" si="8"/>
        <v>2173.6198847</v>
      </c>
      <c r="K84" s="324">
        <f t="shared" si="9"/>
        <v>1975.9694097000001</v>
      </c>
      <c r="L84" s="325">
        <f t="shared" si="9"/>
        <v>197.650475</v>
      </c>
      <c r="M84" s="326">
        <f t="shared" si="10"/>
        <v>2173.6198847</v>
      </c>
      <c r="P84" s="328"/>
    </row>
    <row r="85" spans="2:16" ht="15.75">
      <c r="B85" s="319">
        <v>2035</v>
      </c>
      <c r="C85" s="320"/>
      <c r="D85" s="364"/>
      <c r="E85" s="321">
        <f t="shared" si="5"/>
        <v>0</v>
      </c>
      <c r="F85" s="322">
        <f t="shared" si="5"/>
        <v>0</v>
      </c>
      <c r="G85" s="323">
        <f t="shared" si="6"/>
        <v>0</v>
      </c>
      <c r="H85" s="324">
        <f t="shared" si="7"/>
        <v>1975.9694097000001</v>
      </c>
      <c r="I85" s="325">
        <f t="shared" si="7"/>
        <v>147.89328532000002</v>
      </c>
      <c r="J85" s="326">
        <f t="shared" si="8"/>
        <v>2123.86269502</v>
      </c>
      <c r="K85" s="324">
        <f t="shared" si="9"/>
        <v>1975.9694097000001</v>
      </c>
      <c r="L85" s="325">
        <f t="shared" si="9"/>
        <v>147.89328532000002</v>
      </c>
      <c r="M85" s="326">
        <f t="shared" si="10"/>
        <v>2123.86269502</v>
      </c>
      <c r="P85" s="328"/>
    </row>
    <row r="86" spans="2:16" ht="15.75">
      <c r="B86" s="319">
        <v>2036</v>
      </c>
      <c r="C86" s="320"/>
      <c r="D86" s="364"/>
      <c r="E86" s="321">
        <f t="shared" si="5"/>
        <v>0</v>
      </c>
      <c r="F86" s="322">
        <f t="shared" si="5"/>
        <v>0</v>
      </c>
      <c r="G86" s="323">
        <f t="shared" si="6"/>
        <v>0</v>
      </c>
      <c r="H86" s="324">
        <f t="shared" si="7"/>
        <v>1464.0781106599998</v>
      </c>
      <c r="I86" s="325">
        <f t="shared" si="7"/>
        <v>98.13603117999999</v>
      </c>
      <c r="J86" s="326">
        <f t="shared" si="8"/>
        <v>1562.2141418399997</v>
      </c>
      <c r="K86" s="324">
        <f t="shared" si="9"/>
        <v>1464.0781106599998</v>
      </c>
      <c r="L86" s="325">
        <f t="shared" si="9"/>
        <v>98.13603117999999</v>
      </c>
      <c r="M86" s="326">
        <f t="shared" si="10"/>
        <v>1562.2141418399997</v>
      </c>
      <c r="P86" s="328"/>
    </row>
    <row r="87" spans="2:16" ht="15.75">
      <c r="B87" s="319">
        <v>2037</v>
      </c>
      <c r="C87" s="320"/>
      <c r="D87" s="364"/>
      <c r="E87" s="321">
        <f t="shared" si="5"/>
        <v>0</v>
      </c>
      <c r="F87" s="322">
        <f t="shared" si="5"/>
        <v>0</v>
      </c>
      <c r="G87" s="323">
        <f t="shared" si="6"/>
        <v>0</v>
      </c>
      <c r="H87" s="324">
        <f t="shared" si="7"/>
        <v>952.18578026</v>
      </c>
      <c r="I87" s="325">
        <f t="shared" si="7"/>
        <v>71.4139448</v>
      </c>
      <c r="J87" s="326">
        <f t="shared" si="8"/>
        <v>1023.59972506</v>
      </c>
      <c r="K87" s="324">
        <f t="shared" si="9"/>
        <v>952.18578026</v>
      </c>
      <c r="L87" s="325">
        <f t="shared" si="9"/>
        <v>71.4139448</v>
      </c>
      <c r="M87" s="326">
        <f t="shared" si="10"/>
        <v>1023.59972506</v>
      </c>
      <c r="P87" s="328"/>
    </row>
    <row r="88" spans="2:16" ht="15.75">
      <c r="B88" s="319">
        <v>2038</v>
      </c>
      <c r="C88" s="320"/>
      <c r="D88" s="364"/>
      <c r="E88" s="321">
        <f t="shared" si="5"/>
        <v>0</v>
      </c>
      <c r="F88" s="322">
        <f t="shared" si="5"/>
        <v>0</v>
      </c>
      <c r="G88" s="323">
        <f t="shared" si="6"/>
        <v>0</v>
      </c>
      <c r="H88" s="324">
        <f t="shared" si="7"/>
        <v>952.18578026</v>
      </c>
      <c r="I88" s="325">
        <f t="shared" si="7"/>
        <v>52.370236930000004</v>
      </c>
      <c r="J88" s="326">
        <f t="shared" si="8"/>
        <v>1004.55601719</v>
      </c>
      <c r="K88" s="324">
        <f t="shared" si="9"/>
        <v>952.18578026</v>
      </c>
      <c r="L88" s="325">
        <f t="shared" si="9"/>
        <v>52.370236930000004</v>
      </c>
      <c r="M88" s="326">
        <f t="shared" si="10"/>
        <v>1004.55601719</v>
      </c>
      <c r="P88" s="328"/>
    </row>
    <row r="89" spans="2:16" ht="15.75">
      <c r="B89" s="319">
        <v>2039</v>
      </c>
      <c r="C89" s="320"/>
      <c r="D89" s="364"/>
      <c r="E89" s="321">
        <f t="shared" si="5"/>
        <v>0</v>
      </c>
      <c r="F89" s="322">
        <f t="shared" si="5"/>
        <v>0</v>
      </c>
      <c r="G89" s="323">
        <f t="shared" si="6"/>
        <v>0</v>
      </c>
      <c r="H89" s="324">
        <f t="shared" si="7"/>
        <v>952.18578026</v>
      </c>
      <c r="I89" s="325">
        <f t="shared" si="7"/>
        <v>33.326464599999994</v>
      </c>
      <c r="J89" s="326">
        <f t="shared" si="8"/>
        <v>985.51224486</v>
      </c>
      <c r="K89" s="324">
        <f t="shared" si="9"/>
        <v>952.18578026</v>
      </c>
      <c r="L89" s="325">
        <f t="shared" si="9"/>
        <v>33.326464599999994</v>
      </c>
      <c r="M89" s="326">
        <f t="shared" si="10"/>
        <v>985.51224486</v>
      </c>
      <c r="P89" s="328"/>
    </row>
    <row r="90" spans="2:16" ht="15.75">
      <c r="B90" s="319">
        <v>2040</v>
      </c>
      <c r="C90" s="320"/>
      <c r="D90" s="364"/>
      <c r="E90" s="321">
        <f t="shared" si="5"/>
        <v>0</v>
      </c>
      <c r="F90" s="322">
        <f t="shared" si="5"/>
        <v>0</v>
      </c>
      <c r="G90" s="323">
        <f>+F90+E90</f>
        <v>0</v>
      </c>
      <c r="H90" s="324">
        <f t="shared" si="7"/>
        <v>952.18590918</v>
      </c>
      <c r="I90" s="325">
        <f t="shared" si="7"/>
        <v>14.28282119</v>
      </c>
      <c r="J90" s="326">
        <f>+H90+I90</f>
        <v>966.46873037</v>
      </c>
      <c r="K90" s="324">
        <f t="shared" si="9"/>
        <v>952.18590918</v>
      </c>
      <c r="L90" s="325">
        <f t="shared" si="9"/>
        <v>14.28282119</v>
      </c>
      <c r="M90" s="326">
        <f>+K90+L90</f>
        <v>966.46873037</v>
      </c>
      <c r="P90" s="328"/>
    </row>
    <row r="91" spans="2:16" ht="8.25" customHeight="1">
      <c r="B91" s="330"/>
      <c r="C91" s="331"/>
      <c r="D91" s="366"/>
      <c r="E91" s="332"/>
      <c r="F91" s="333"/>
      <c r="G91" s="334"/>
      <c r="H91" s="336"/>
      <c r="I91" s="333"/>
      <c r="J91" s="334"/>
      <c r="K91" s="336"/>
      <c r="L91" s="337"/>
      <c r="M91" s="334"/>
      <c r="P91" s="328"/>
    </row>
    <row r="92" spans="2:16" ht="15" customHeight="1">
      <c r="B92" s="629" t="s">
        <v>16</v>
      </c>
      <c r="C92" s="622"/>
      <c r="D92" s="356"/>
      <c r="E92" s="631">
        <f>SUM(E64:E90)</f>
        <v>148760.52303717</v>
      </c>
      <c r="F92" s="641">
        <f>SUM(F64:F90)</f>
        <v>24053.29260719</v>
      </c>
      <c r="G92" s="624">
        <f aca="true" t="shared" si="11" ref="G92:L92">SUM(G64:G90)</f>
        <v>172813.81564435997</v>
      </c>
      <c r="H92" s="629">
        <f>SUM(H64:H90)</f>
        <v>2068137.8431140892</v>
      </c>
      <c r="I92" s="637">
        <f t="shared" si="11"/>
        <v>249728.73662132004</v>
      </c>
      <c r="J92" s="624">
        <f t="shared" si="11"/>
        <v>2317866.579735411</v>
      </c>
      <c r="K92" s="629">
        <f>SUM(K64:K90)</f>
        <v>2216898.366151258</v>
      </c>
      <c r="L92" s="637">
        <f t="shared" si="11"/>
        <v>273782.0292285099</v>
      </c>
      <c r="M92" s="624">
        <f>SUM(M64:M90)</f>
        <v>2490680.3953797696</v>
      </c>
      <c r="P92" s="328"/>
    </row>
    <row r="93" spans="2:16" ht="15" customHeight="1">
      <c r="B93" s="630"/>
      <c r="C93" s="623"/>
      <c r="D93" s="357"/>
      <c r="E93" s="632"/>
      <c r="F93" s="642"/>
      <c r="G93" s="625"/>
      <c r="H93" s="630"/>
      <c r="I93" s="638"/>
      <c r="J93" s="625"/>
      <c r="K93" s="630"/>
      <c r="L93" s="638"/>
      <c r="M93" s="625"/>
      <c r="P93" s="328"/>
    </row>
    <row r="94" ht="6.75" customHeight="1"/>
    <row r="95" spans="2:13" ht="15.75">
      <c r="B95" s="338" t="s">
        <v>196</v>
      </c>
      <c r="C95" s="339"/>
      <c r="D95" s="339"/>
      <c r="E95" s="306"/>
      <c r="F95" s="303"/>
      <c r="G95" s="306"/>
      <c r="H95" s="340"/>
      <c r="I95" s="307"/>
      <c r="J95" s="306"/>
      <c r="K95" s="306"/>
      <c r="L95" s="306"/>
      <c r="M95" s="306"/>
    </row>
    <row r="96" spans="2:13" ht="15">
      <c r="B96" s="338" t="s">
        <v>314</v>
      </c>
      <c r="C96" s="339"/>
      <c r="D96" s="339"/>
      <c r="E96" s="306"/>
      <c r="F96" s="303"/>
      <c r="G96" s="306"/>
      <c r="H96" s="340"/>
      <c r="I96" s="307"/>
      <c r="J96" s="306"/>
      <c r="K96" s="306"/>
      <c r="L96" s="306"/>
      <c r="M96" s="306"/>
    </row>
    <row r="97" spans="2:8" ht="15">
      <c r="B97" s="338" t="s">
        <v>315</v>
      </c>
      <c r="C97" s="339"/>
      <c r="D97" s="339"/>
      <c r="E97" s="306"/>
      <c r="F97" s="303"/>
      <c r="G97" s="306"/>
      <c r="H97" s="367"/>
    </row>
    <row r="98" spans="6:9" ht="15">
      <c r="F98" s="295"/>
      <c r="I98" s="295"/>
    </row>
    <row r="99" spans="5:13" ht="15">
      <c r="E99" s="473"/>
      <c r="F99" s="398"/>
      <c r="G99" s="398"/>
      <c r="H99" s="398"/>
      <c r="I99" s="398"/>
      <c r="J99" s="398"/>
      <c r="K99" s="398"/>
      <c r="L99" s="398"/>
      <c r="M99" s="398"/>
    </row>
    <row r="100" spans="5:9" ht="15">
      <c r="E100" s="352"/>
      <c r="F100" s="295"/>
      <c r="I100" s="295"/>
    </row>
    <row r="101" ht="15">
      <c r="E101" s="493"/>
    </row>
    <row r="102" spans="5:13" ht="15">
      <c r="E102" s="352"/>
      <c r="F102" s="352"/>
      <c r="G102" s="352"/>
      <c r="H102" s="352"/>
      <c r="I102" s="352"/>
      <c r="J102" s="352"/>
      <c r="K102" s="352"/>
      <c r="L102" s="352"/>
      <c r="M102" s="352"/>
    </row>
  </sheetData>
  <sheetProtection/>
  <mergeCells count="28">
    <mergeCell ref="K92:K93"/>
    <mergeCell ref="L92:L93"/>
    <mergeCell ref="M92:M93"/>
    <mergeCell ref="B92:C93"/>
    <mergeCell ref="E92:E93"/>
    <mergeCell ref="F92:F93"/>
    <mergeCell ref="G92:G93"/>
    <mergeCell ref="H92:H93"/>
    <mergeCell ref="I92:I93"/>
    <mergeCell ref="K12:M12"/>
    <mergeCell ref="H43:H44"/>
    <mergeCell ref="E61:G61"/>
    <mergeCell ref="H61:J61"/>
    <mergeCell ref="K61:M61"/>
    <mergeCell ref="I43:I44"/>
    <mergeCell ref="J43:J44"/>
    <mergeCell ref="K43:K44"/>
    <mergeCell ref="L43:L44"/>
    <mergeCell ref="M43:M44"/>
    <mergeCell ref="B61:C62"/>
    <mergeCell ref="G43:G44"/>
    <mergeCell ref="J92:J93"/>
    <mergeCell ref="E12:G12"/>
    <mergeCell ref="H12:J12"/>
    <mergeCell ref="B12:C13"/>
    <mergeCell ref="B43:C44"/>
    <mergeCell ref="E43:E44"/>
    <mergeCell ref="F43:F44"/>
  </mergeCells>
  <hyperlinks>
    <hyperlink ref="L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4" r:id="rId2"/>
  <ignoredErrors>
    <ignoredError sqref="G64 G67:G79 G65:G66 G80:G9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7" ht="15">
      <c r="A4" s="13"/>
      <c r="B4" s="13"/>
      <c r="C4" s="13"/>
      <c r="D4" s="14"/>
      <c r="E4" s="13"/>
      <c r="F4" s="13"/>
      <c r="G4" s="13"/>
    </row>
    <row r="5" spans="1:7" ht="15">
      <c r="A5" s="13"/>
      <c r="B5" s="13"/>
      <c r="C5" s="13"/>
      <c r="D5" s="13"/>
      <c r="E5" s="13"/>
      <c r="F5" s="13"/>
      <c r="G5" s="13"/>
    </row>
    <row r="6" spans="1:7" ht="18">
      <c r="A6" s="13"/>
      <c r="B6" s="532" t="s">
        <v>12</v>
      </c>
      <c r="C6" s="532"/>
      <c r="D6" s="532"/>
      <c r="E6" s="532"/>
      <c r="F6" s="532"/>
      <c r="G6" s="532"/>
    </row>
    <row r="7" spans="1:7" ht="15.75">
      <c r="A7" s="13"/>
      <c r="B7" s="533" t="str">
        <f>+Indice!B7</f>
        <v>AL 30 DE SETIEMBRE DE 2015</v>
      </c>
      <c r="C7" s="533"/>
      <c r="D7" s="533"/>
      <c r="E7" s="533"/>
      <c r="F7" s="533"/>
      <c r="G7" s="533"/>
    </row>
    <row r="8" spans="1:7" ht="18.75" customHeight="1">
      <c r="A8" s="15"/>
      <c r="B8" s="15"/>
      <c r="C8" s="15"/>
      <c r="D8" s="15"/>
      <c r="E8" s="15"/>
      <c r="F8" s="15"/>
      <c r="G8" s="15"/>
    </row>
    <row r="9" spans="1:7" ht="21" customHeight="1">
      <c r="A9" s="15"/>
      <c r="B9" s="16" t="s">
        <v>0</v>
      </c>
      <c r="C9" s="16" t="s">
        <v>1</v>
      </c>
      <c r="D9" s="534" t="s">
        <v>183</v>
      </c>
      <c r="E9" s="534"/>
      <c r="F9" s="534"/>
      <c r="G9" s="534"/>
    </row>
    <row r="10" spans="1:7" ht="58.5" customHeight="1">
      <c r="A10" s="15"/>
      <c r="B10" s="16"/>
      <c r="C10" s="16"/>
      <c r="D10" s="534" t="s">
        <v>221</v>
      </c>
      <c r="E10" s="534"/>
      <c r="F10" s="534"/>
      <c r="G10" s="534"/>
    </row>
    <row r="11" spans="1:7" ht="105" customHeight="1">
      <c r="A11" s="15"/>
      <c r="B11" s="16"/>
      <c r="C11" s="16"/>
      <c r="D11" s="535" t="s">
        <v>222</v>
      </c>
      <c r="E11" s="535"/>
      <c r="F11" s="535"/>
      <c r="G11" s="535"/>
    </row>
    <row r="12" spans="1:7" ht="9" customHeight="1">
      <c r="A12" s="15"/>
      <c r="B12" s="16"/>
      <c r="C12" s="16"/>
      <c r="D12" s="17"/>
      <c r="E12" s="17"/>
      <c r="F12" s="17"/>
      <c r="G12" s="17"/>
    </row>
    <row r="13" spans="1:7" ht="23.25" customHeight="1">
      <c r="A13" s="15"/>
      <c r="B13" s="18" t="s">
        <v>8</v>
      </c>
      <c r="C13" s="19" t="s">
        <v>1</v>
      </c>
      <c r="D13" s="537" t="s">
        <v>336</v>
      </c>
      <c r="E13" s="537"/>
      <c r="F13" s="537"/>
      <c r="G13" s="537"/>
    </row>
    <row r="14" spans="1:7" ht="9" customHeight="1">
      <c r="A14" s="15"/>
      <c r="B14" s="18"/>
      <c r="C14" s="19"/>
      <c r="D14" s="20"/>
      <c r="E14" s="20"/>
      <c r="F14" s="20"/>
      <c r="G14" s="20"/>
    </row>
    <row r="15" spans="1:7" ht="23.25" customHeight="1">
      <c r="A15" s="15"/>
      <c r="B15" s="19" t="s">
        <v>2</v>
      </c>
      <c r="C15" s="19" t="s">
        <v>1</v>
      </c>
      <c r="D15" s="21">
        <v>42277</v>
      </c>
      <c r="E15" s="15"/>
      <c r="F15" s="15"/>
      <c r="G15" s="15"/>
    </row>
    <row r="16" spans="1:7" ht="8.25" customHeight="1">
      <c r="A16" s="15"/>
      <c r="B16" s="19"/>
      <c r="C16" s="19"/>
      <c r="D16" s="21"/>
      <c r="E16" s="15"/>
      <c r="F16" s="15"/>
      <c r="G16" s="15"/>
    </row>
    <row r="17" spans="1:7" ht="24.75" customHeight="1">
      <c r="A17" s="15"/>
      <c r="B17" s="19" t="s">
        <v>9</v>
      </c>
      <c r="C17" s="19" t="s">
        <v>1</v>
      </c>
      <c r="D17" s="15" t="s">
        <v>3</v>
      </c>
      <c r="E17" s="15"/>
      <c r="F17" s="15"/>
      <c r="G17" s="15"/>
    </row>
    <row r="18" spans="1:7" ht="6.75" customHeight="1">
      <c r="A18" s="15"/>
      <c r="B18" s="19"/>
      <c r="C18" s="19"/>
      <c r="D18" s="15"/>
      <c r="E18" s="15"/>
      <c r="F18" s="15"/>
      <c r="G18" s="15"/>
    </row>
    <row r="19" spans="1:7" ht="14.25" customHeight="1">
      <c r="A19" s="15"/>
      <c r="B19" s="16" t="s">
        <v>4</v>
      </c>
      <c r="C19" s="16" t="s">
        <v>1</v>
      </c>
      <c r="D19" s="22" t="s">
        <v>82</v>
      </c>
      <c r="E19" s="22"/>
      <c r="F19" s="22"/>
      <c r="G19" s="22"/>
    </row>
    <row r="20" spans="1:7" ht="27.75" customHeight="1">
      <c r="A20" s="15"/>
      <c r="B20" s="16"/>
      <c r="C20" s="16"/>
      <c r="D20" s="536" t="s">
        <v>102</v>
      </c>
      <c r="E20" s="536"/>
      <c r="F20" s="536"/>
      <c r="G20" s="536"/>
    </row>
    <row r="21" spans="1:7" ht="15.75" customHeight="1">
      <c r="A21" s="15"/>
      <c r="B21" s="16"/>
      <c r="C21" s="16"/>
      <c r="D21" s="22" t="s">
        <v>98</v>
      </c>
      <c r="E21" s="22"/>
      <c r="F21" s="22"/>
      <c r="G21" s="22"/>
    </row>
    <row r="22" spans="1:7" ht="6.75" customHeight="1">
      <c r="A22" s="15"/>
      <c r="B22" s="16"/>
      <c r="C22" s="16"/>
      <c r="D22" s="22"/>
      <c r="E22" s="22"/>
      <c r="F22" s="22"/>
      <c r="G22" s="22"/>
    </row>
    <row r="23" spans="1:7" ht="15">
      <c r="A23" s="15"/>
      <c r="B23" s="19" t="s">
        <v>5</v>
      </c>
      <c r="C23" s="19" t="s">
        <v>1</v>
      </c>
      <c r="D23" s="15" t="s">
        <v>282</v>
      </c>
      <c r="E23" s="15"/>
      <c r="F23" s="15"/>
      <c r="G23" s="15"/>
    </row>
    <row r="24" spans="1:7" ht="16.5" customHeight="1">
      <c r="A24" s="15"/>
      <c r="B24" s="19"/>
      <c r="C24" s="19"/>
      <c r="D24" s="15" t="s">
        <v>77</v>
      </c>
      <c r="E24" s="15"/>
      <c r="F24" s="15"/>
      <c r="G24" s="15"/>
    </row>
    <row r="25" spans="1:7" ht="6" customHeight="1">
      <c r="A25" s="15"/>
      <c r="B25" s="19"/>
      <c r="C25" s="19"/>
      <c r="D25" s="15"/>
      <c r="E25" s="15"/>
      <c r="F25" s="15"/>
      <c r="G25" s="15"/>
    </row>
    <row r="26" spans="1:10" ht="15.75">
      <c r="A26" s="15"/>
      <c r="B26" s="19" t="s">
        <v>6</v>
      </c>
      <c r="C26" s="19" t="s">
        <v>1</v>
      </c>
      <c r="D26" s="181" t="s">
        <v>13</v>
      </c>
      <c r="E26" s="23"/>
      <c r="F26" s="23"/>
      <c r="G26" s="23"/>
      <c r="H26" s="23"/>
      <c r="I26" s="23"/>
      <c r="J26" s="6"/>
    </row>
    <row r="27" spans="1:7" ht="7.5" customHeight="1">
      <c r="A27" s="15"/>
      <c r="B27" s="19"/>
      <c r="C27" s="19"/>
      <c r="D27" s="15"/>
      <c r="E27" s="15"/>
      <c r="F27" s="15"/>
      <c r="G27" s="15"/>
    </row>
    <row r="28" spans="1:7" ht="20.25" customHeight="1">
      <c r="A28" s="15"/>
      <c r="B28" s="19" t="s">
        <v>7</v>
      </c>
      <c r="C28" s="19" t="s">
        <v>1</v>
      </c>
      <c r="D28" s="21">
        <v>42308</v>
      </c>
      <c r="E28" s="15"/>
      <c r="F28" s="15"/>
      <c r="G28" s="15"/>
    </row>
    <row r="29" spans="1:7" ht="7.5" customHeight="1">
      <c r="A29" s="15"/>
      <c r="B29" s="19"/>
      <c r="C29" s="19"/>
      <c r="D29" s="21"/>
      <c r="E29" s="15"/>
      <c r="F29" s="15"/>
      <c r="G29" s="15"/>
    </row>
    <row r="30" spans="2:7" ht="18" customHeight="1">
      <c r="B30" s="24" t="s">
        <v>10</v>
      </c>
      <c r="C30" s="25" t="s">
        <v>1</v>
      </c>
      <c r="D30" s="535" t="s">
        <v>100</v>
      </c>
      <c r="E30" s="535"/>
      <c r="F30" s="535"/>
      <c r="G30" s="535"/>
    </row>
    <row r="31" spans="2:7" ht="6" customHeight="1">
      <c r="B31" s="24"/>
      <c r="C31" s="25"/>
      <c r="D31" s="17"/>
      <c r="E31" s="17"/>
      <c r="F31" s="17"/>
      <c r="G31" s="17"/>
    </row>
    <row r="32" spans="2:7" ht="27.75" customHeight="1">
      <c r="B32" s="16" t="s">
        <v>29</v>
      </c>
      <c r="C32" s="16" t="s">
        <v>1</v>
      </c>
      <c r="D32" s="538" t="s">
        <v>99</v>
      </c>
      <c r="E32" s="538"/>
      <c r="F32" s="538"/>
      <c r="G32" s="538"/>
    </row>
    <row r="33" spans="4:7" ht="7.5" customHeight="1">
      <c r="D33" s="534"/>
      <c r="E33" s="534"/>
      <c r="F33" s="534"/>
      <c r="G33" s="534"/>
    </row>
    <row r="34" spans="2:7" ht="28.5" customHeight="1">
      <c r="B34" s="16" t="s">
        <v>11</v>
      </c>
      <c r="C34" s="16" t="s">
        <v>1</v>
      </c>
      <c r="D34" s="535" t="s">
        <v>311</v>
      </c>
      <c r="E34" s="535"/>
      <c r="F34" s="535"/>
      <c r="G34" s="535"/>
    </row>
    <row r="35" spans="4:7" ht="15.75" customHeight="1">
      <c r="D35" s="534"/>
      <c r="E35" s="534"/>
      <c r="F35" s="534"/>
      <c r="G35" s="534"/>
    </row>
    <row r="36" spans="2:7" ht="15">
      <c r="B36" s="16" t="s">
        <v>78</v>
      </c>
      <c r="C36" s="16" t="s">
        <v>1</v>
      </c>
      <c r="D36" s="15" t="s">
        <v>79</v>
      </c>
      <c r="E36" s="15"/>
      <c r="F36" s="15"/>
      <c r="G36" s="15"/>
    </row>
    <row r="37" spans="4:7" ht="15">
      <c r="D37" s="534"/>
      <c r="E37" s="534"/>
      <c r="F37" s="534"/>
      <c r="G37" s="534"/>
    </row>
    <row r="38" spans="4:7" ht="15">
      <c r="D38" s="534"/>
      <c r="E38" s="534"/>
      <c r="F38" s="534"/>
      <c r="G38" s="534"/>
    </row>
    <row r="39" spans="4:7" ht="15">
      <c r="D39" s="534"/>
      <c r="E39" s="534"/>
      <c r="F39" s="534"/>
      <c r="G39" s="534"/>
    </row>
    <row r="40" spans="4:7" ht="15">
      <c r="D40" s="534"/>
      <c r="E40" s="534"/>
      <c r="F40" s="534"/>
      <c r="G40" s="534"/>
    </row>
    <row r="41" spans="4:7" ht="15">
      <c r="D41" s="534"/>
      <c r="E41" s="534"/>
      <c r="F41" s="534"/>
      <c r="G41" s="534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="85" zoomScaleNormal="85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6" customWidth="1"/>
    <col min="2" max="2" width="28.00390625" style="86" customWidth="1"/>
    <col min="3" max="4" width="17.7109375" style="86" customWidth="1"/>
    <col min="5" max="5" width="19.421875" style="86" customWidth="1"/>
    <col min="6" max="6" width="8.140625" style="86" customWidth="1"/>
    <col min="7" max="7" width="3.8515625" style="86" customWidth="1"/>
    <col min="8" max="8" width="33.00390625" style="86" customWidth="1"/>
    <col min="9" max="10" width="17.7109375" style="86" customWidth="1"/>
    <col min="11" max="11" width="16.140625" style="86" customWidth="1"/>
    <col min="12" max="12" width="0.71875" style="86" customWidth="1"/>
    <col min="13" max="13" width="4.421875" style="86" customWidth="1"/>
    <col min="14" max="14" width="13.8515625" style="86" customWidth="1"/>
    <col min="15" max="16" width="15.7109375" style="87" customWidth="1"/>
    <col min="17" max="16384" width="15.7109375" style="86" customWidth="1"/>
  </cols>
  <sheetData>
    <row r="1" spans="15:16" s="13" customFormat="1" ht="12.75">
      <c r="O1" s="85"/>
      <c r="P1" s="85"/>
    </row>
    <row r="2" spans="4:16" s="13" customFormat="1" ht="12.75">
      <c r="D2" s="14"/>
      <c r="O2" s="85"/>
      <c r="P2" s="85"/>
    </row>
    <row r="3" spans="4:16" s="13" customFormat="1" ht="12.75">
      <c r="D3" s="14"/>
      <c r="O3" s="85"/>
      <c r="P3" s="85"/>
    </row>
    <row r="4" spans="1:16" s="1" customFormat="1" ht="15">
      <c r="A4" s="13"/>
      <c r="B4" s="291"/>
      <c r="C4" s="291"/>
      <c r="D4" s="291"/>
      <c r="E4" s="291"/>
      <c r="F4" s="291"/>
      <c r="G4" s="291"/>
      <c r="H4" s="291"/>
      <c r="I4" s="217"/>
      <c r="J4" s="217"/>
      <c r="K4" s="217"/>
      <c r="O4" s="45"/>
      <c r="P4" s="45"/>
    </row>
    <row r="5" spans="1:16" s="1" customFormat="1" ht="18">
      <c r="A5" s="13"/>
      <c r="B5" s="549" t="s">
        <v>60</v>
      </c>
      <c r="C5" s="549"/>
      <c r="D5" s="549"/>
      <c r="E5" s="549"/>
      <c r="F5" s="549"/>
      <c r="G5" s="549"/>
      <c r="H5" s="549"/>
      <c r="I5" s="549"/>
      <c r="J5" s="549"/>
      <c r="K5" s="549"/>
      <c r="O5" s="45"/>
      <c r="P5" s="45"/>
    </row>
    <row r="6" spans="1:16" s="1" customFormat="1" ht="24.75" customHeight="1">
      <c r="A6" s="13"/>
      <c r="B6" s="533" t="s">
        <v>12</v>
      </c>
      <c r="C6" s="533"/>
      <c r="D6" s="533"/>
      <c r="E6" s="533"/>
      <c r="F6" s="533"/>
      <c r="G6" s="533"/>
      <c r="H6" s="533"/>
      <c r="I6" s="533"/>
      <c r="J6" s="533"/>
      <c r="K6" s="533"/>
      <c r="O6" s="45"/>
      <c r="P6" s="45"/>
    </row>
    <row r="7" spans="1:16" s="1" customFormat="1" ht="15.75" customHeight="1">
      <c r="A7" s="13"/>
      <c r="B7" s="533" t="str">
        <f>+Portada!B7</f>
        <v>AL 30 DE SETIEMBRE DE 2015</v>
      </c>
      <c r="C7" s="533"/>
      <c r="D7" s="533"/>
      <c r="E7" s="533"/>
      <c r="F7" s="533"/>
      <c r="G7" s="533"/>
      <c r="H7" s="533"/>
      <c r="I7" s="533"/>
      <c r="J7" s="533"/>
      <c r="K7" s="533"/>
      <c r="O7" s="45"/>
      <c r="P7" s="45"/>
    </row>
    <row r="8" spans="1:16" s="1" customFormat="1" ht="15.75" customHeight="1">
      <c r="A8" s="13"/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217"/>
      <c r="M8" s="217"/>
      <c r="O8" s="45"/>
      <c r="P8" s="45"/>
    </row>
    <row r="9" spans="1:16" s="1" customFormat="1" ht="12" customHeight="1">
      <c r="A9" s="13"/>
      <c r="B9" s="542"/>
      <c r="C9" s="542"/>
      <c r="D9" s="542"/>
      <c r="E9" s="542"/>
      <c r="F9" s="542"/>
      <c r="G9" s="542"/>
      <c r="H9" s="512"/>
      <c r="I9" s="512"/>
      <c r="J9" s="512"/>
      <c r="K9" s="512"/>
      <c r="L9" s="217"/>
      <c r="M9" s="217"/>
      <c r="O9" s="45"/>
      <c r="P9" s="45"/>
    </row>
    <row r="10" spans="1:16" s="1" customFormat="1" ht="19.5" customHeight="1">
      <c r="A10" s="13"/>
      <c r="B10" s="542" t="s">
        <v>182</v>
      </c>
      <c r="C10" s="542"/>
      <c r="D10" s="542"/>
      <c r="E10" s="542"/>
      <c r="F10" s="542"/>
      <c r="G10" s="542"/>
      <c r="H10" s="542"/>
      <c r="I10" s="542"/>
      <c r="J10" s="542"/>
      <c r="K10" s="542"/>
      <c r="L10" s="217"/>
      <c r="M10" s="217"/>
      <c r="O10" s="45"/>
      <c r="P10" s="45"/>
    </row>
    <row r="11" spans="1:16" s="1" customFormat="1" ht="12.75" customHeight="1">
      <c r="A11" s="15"/>
      <c r="B11" s="108"/>
      <c r="C11" s="167"/>
      <c r="D11" s="167"/>
      <c r="E11" s="167"/>
      <c r="F11" s="167"/>
      <c r="G11" s="167"/>
      <c r="H11" s="167"/>
      <c r="I11" s="108"/>
      <c r="J11" s="108"/>
      <c r="K11" s="108"/>
      <c r="L11" s="217"/>
      <c r="M11" s="217"/>
      <c r="O11" s="45"/>
      <c r="P11" s="45"/>
    </row>
    <row r="12" spans="2:13" ht="19.5" customHeight="1">
      <c r="B12" s="546" t="s">
        <v>30</v>
      </c>
      <c r="C12" s="547"/>
      <c r="D12" s="547"/>
      <c r="E12" s="548"/>
      <c r="F12" s="218"/>
      <c r="G12" s="219"/>
      <c r="H12" s="546" t="s">
        <v>31</v>
      </c>
      <c r="I12" s="547"/>
      <c r="J12" s="547"/>
      <c r="K12" s="548"/>
      <c r="L12" s="131"/>
      <c r="M12" s="131"/>
    </row>
    <row r="13" spans="2:14" ht="19.5" customHeight="1">
      <c r="B13" s="220"/>
      <c r="C13" s="221" t="s">
        <v>14</v>
      </c>
      <c r="D13" s="221" t="s">
        <v>32</v>
      </c>
      <c r="E13" s="222" t="s">
        <v>33</v>
      </c>
      <c r="F13" s="223"/>
      <c r="G13" s="219"/>
      <c r="H13" s="224"/>
      <c r="I13" s="221" t="s">
        <v>14</v>
      </c>
      <c r="J13" s="221" t="s">
        <v>32</v>
      </c>
      <c r="K13" s="222" t="s">
        <v>33</v>
      </c>
      <c r="L13" s="131"/>
      <c r="M13" s="131"/>
      <c r="N13" s="277">
        <v>2.822</v>
      </c>
    </row>
    <row r="14" spans="2:13" ht="19.5" customHeight="1">
      <c r="B14" s="225" t="s">
        <v>36</v>
      </c>
      <c r="C14" s="226">
        <f>(+'Residencia Acreedor'!C18+'Residencia Acreedor'!C46)/1000</f>
        <v>806.2748561899999</v>
      </c>
      <c r="D14" s="226">
        <f>(+'Residencia Acreedor'!D18+'Residencia Acreedor'!D46)/1000</f>
        <v>2598.62386150037</v>
      </c>
      <c r="E14" s="227">
        <f>+D14/$D$16</f>
        <v>0.945853764083976</v>
      </c>
      <c r="F14" s="228"/>
      <c r="G14" s="219"/>
      <c r="H14" s="225" t="s">
        <v>37</v>
      </c>
      <c r="I14" s="226">
        <f>(+'Tipo Instrum.'!C19+'Tipo Instrum.'!C45)/1000</f>
        <v>852.4307739799997</v>
      </c>
      <c r="J14" s="226">
        <f>(+'Tipo Instrum.'!D19+'Tipo Instrum.'!D45)/1000</f>
        <v>2747.384384537539</v>
      </c>
      <c r="K14" s="229">
        <f>+J14/$J$16</f>
        <v>1</v>
      </c>
      <c r="L14" s="131"/>
      <c r="M14" s="131"/>
    </row>
    <row r="15" spans="2:15" ht="19.5" customHeight="1">
      <c r="B15" s="225" t="s">
        <v>34</v>
      </c>
      <c r="C15" s="226">
        <f>(+'Residencia Acreedor'!C15)/1000</f>
        <v>46.15591779</v>
      </c>
      <c r="D15" s="226">
        <f>(+'Residencia Acreedor'!D15)/1000</f>
        <v>148.76052303717</v>
      </c>
      <c r="E15" s="227">
        <f>+D15/$D$16</f>
        <v>0.05414623591602399</v>
      </c>
      <c r="F15" s="228"/>
      <c r="G15" s="219"/>
      <c r="H15" s="225" t="s">
        <v>35</v>
      </c>
      <c r="I15" s="226">
        <f>(+'Tipo Instrum.'!C15)/1000</f>
        <v>0</v>
      </c>
      <c r="J15" s="226">
        <f>(+'Tipo Instrum.'!D15)/1000</f>
        <v>0</v>
      </c>
      <c r="K15" s="229">
        <f>+J15/$J$16</f>
        <v>0</v>
      </c>
      <c r="L15" s="131"/>
      <c r="M15" s="131"/>
      <c r="O15" s="274"/>
    </row>
    <row r="16" spans="2:13" ht="24" customHeight="1">
      <c r="B16" s="230" t="s">
        <v>38</v>
      </c>
      <c r="C16" s="231">
        <f>+C15+C14</f>
        <v>852.4307739799999</v>
      </c>
      <c r="D16" s="231">
        <f>+D15+D14</f>
        <v>2747.38438453754</v>
      </c>
      <c r="E16" s="232">
        <f>SUM(E14:E15)</f>
        <v>1</v>
      </c>
      <c r="F16" s="233"/>
      <c r="G16" s="219"/>
      <c r="H16" s="230" t="s">
        <v>38</v>
      </c>
      <c r="I16" s="231">
        <f>+I15+I14</f>
        <v>852.4307739799997</v>
      </c>
      <c r="J16" s="231">
        <f>+J15+J14</f>
        <v>2747.384384537539</v>
      </c>
      <c r="K16" s="234">
        <f>SUM(K14:K15)</f>
        <v>1</v>
      </c>
      <c r="L16" s="131"/>
      <c r="M16" s="131"/>
    </row>
    <row r="17" spans="2:13" ht="24" customHeight="1">
      <c r="B17" s="383"/>
      <c r="C17" s="417"/>
      <c r="D17" s="275"/>
      <c r="E17" s="233"/>
      <c r="F17" s="233"/>
      <c r="G17" s="219"/>
      <c r="H17" s="383"/>
      <c r="I17" s="446"/>
      <c r="J17" s="276"/>
      <c r="K17" s="233"/>
      <c r="L17" s="131"/>
      <c r="M17" s="131"/>
    </row>
    <row r="18" spans="2:13" ht="19.5" customHeight="1">
      <c r="B18" s="131"/>
      <c r="C18" s="235"/>
      <c r="D18" s="273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2:14" ht="19.5" customHeight="1">
      <c r="B19" s="539" t="s">
        <v>39</v>
      </c>
      <c r="C19" s="540"/>
      <c r="D19" s="540"/>
      <c r="E19" s="541"/>
      <c r="F19" s="216"/>
      <c r="G19" s="131"/>
      <c r="H19" s="539" t="s">
        <v>97</v>
      </c>
      <c r="I19" s="540"/>
      <c r="J19" s="540"/>
      <c r="K19" s="541"/>
      <c r="L19" s="131"/>
      <c r="M19" s="131"/>
      <c r="N19" s="131"/>
    </row>
    <row r="20" spans="2:16" ht="19.5" customHeight="1">
      <c r="B20" s="236"/>
      <c r="C20" s="237" t="s">
        <v>14</v>
      </c>
      <c r="D20" s="237" t="s">
        <v>32</v>
      </c>
      <c r="E20" s="238" t="s">
        <v>33</v>
      </c>
      <c r="F20" s="239"/>
      <c r="G20" s="131"/>
      <c r="H20" s="240"/>
      <c r="I20" s="241" t="s">
        <v>14</v>
      </c>
      <c r="J20" s="241" t="s">
        <v>32</v>
      </c>
      <c r="K20" s="242" t="s">
        <v>33</v>
      </c>
      <c r="L20" s="131"/>
      <c r="M20" s="131"/>
      <c r="N20" s="132"/>
      <c r="O20" s="88"/>
      <c r="P20" s="88"/>
    </row>
    <row r="21" spans="2:16" ht="19.5" customHeight="1">
      <c r="B21" s="243" t="s">
        <v>131</v>
      </c>
      <c r="C21" s="244">
        <f>(+Plazo!C16+Plazo!C21)/1000</f>
        <v>527.71416624</v>
      </c>
      <c r="D21" s="244">
        <f>(+Plazo!D16+Plazo!D21)/1000</f>
        <v>1700.82275779152</v>
      </c>
      <c r="E21" s="245">
        <f>+D21/$D$23</f>
        <v>0.6190698205041358</v>
      </c>
      <c r="F21" s="246"/>
      <c r="G21" s="131"/>
      <c r="H21" s="247" t="s">
        <v>103</v>
      </c>
      <c r="I21" s="248">
        <f>(+Acreedor!C19+Acreedor!C52+Acreedor!C111)/1000</f>
        <v>685.6967001299998</v>
      </c>
      <c r="J21" s="248">
        <f>(+Acreedor!D19+Acreedor!D52+Acreedor!D111)/1000</f>
        <v>2210.0004645189897</v>
      </c>
      <c r="K21" s="249">
        <f>+J21/$J$35</f>
        <v>0.8044016253994226</v>
      </c>
      <c r="L21" s="131"/>
      <c r="M21" s="431"/>
      <c r="N21" s="132"/>
      <c r="O21" s="88"/>
      <c r="P21" s="88"/>
    </row>
    <row r="22" spans="2:16" ht="29.25" customHeight="1">
      <c r="B22" s="243" t="s">
        <v>130</v>
      </c>
      <c r="C22" s="244">
        <f>(+Plazo!C17+Plazo!C22)/1000</f>
        <v>324.7166077399997</v>
      </c>
      <c r="D22" s="244">
        <f>(+Plazo!D17+Plazo!D22)/1000</f>
        <v>1046.561626746019</v>
      </c>
      <c r="E22" s="245">
        <f>+D22/$D$23</f>
        <v>0.38093017949586416</v>
      </c>
      <c r="F22" s="246"/>
      <c r="G22" s="131"/>
      <c r="H22" s="399" t="s">
        <v>280</v>
      </c>
      <c r="I22" s="248">
        <f>+Acreedor!C40/1000</f>
        <v>87.12379823</v>
      </c>
      <c r="J22" s="248">
        <f>+Acreedor!D40/1000</f>
        <v>280.80000169528995</v>
      </c>
      <c r="K22" s="249">
        <f>+J22/$J$35</f>
        <v>0.10220630330275253</v>
      </c>
      <c r="L22" s="131"/>
      <c r="M22" s="431"/>
      <c r="N22" s="378"/>
      <c r="O22" s="214"/>
      <c r="P22" s="88"/>
    </row>
    <row r="23" spans="2:16" ht="18.75" customHeight="1">
      <c r="B23" s="250" t="s">
        <v>38</v>
      </c>
      <c r="C23" s="251">
        <f>+C22+C21</f>
        <v>852.4307739799997</v>
      </c>
      <c r="D23" s="251">
        <f>+D22+D21</f>
        <v>2747.384384537539</v>
      </c>
      <c r="E23" s="252">
        <f>+E22+E21</f>
        <v>1</v>
      </c>
      <c r="F23" s="253"/>
      <c r="G23" s="131"/>
      <c r="H23" s="399" t="s">
        <v>281</v>
      </c>
      <c r="I23" s="248">
        <f>+Acreedor!C32/1000</f>
        <v>30.44216691</v>
      </c>
      <c r="J23" s="248">
        <f>+Acreedor!D32/1000</f>
        <v>98.11510395093</v>
      </c>
      <c r="K23" s="249">
        <f>+J23/$J$35</f>
        <v>0.035712186654014724</v>
      </c>
      <c r="L23" s="131"/>
      <c r="M23" s="131"/>
      <c r="N23" s="212"/>
      <c r="O23" s="88"/>
      <c r="P23" s="88"/>
    </row>
    <row r="24" spans="2:16" ht="24.75" customHeight="1">
      <c r="B24" s="239"/>
      <c r="C24" s="432"/>
      <c r="D24" s="439"/>
      <c r="E24" s="253"/>
      <c r="F24" s="253"/>
      <c r="G24" s="131"/>
      <c r="H24" s="254" t="s">
        <v>86</v>
      </c>
      <c r="I24" s="256">
        <f>+Acreedor!C33/1000</f>
        <v>15.713750880000001</v>
      </c>
      <c r="J24" s="256">
        <f>+Acreedor!D33/1000</f>
        <v>50.64541908624</v>
      </c>
      <c r="K24" s="257">
        <f>+J24/$J$35</f>
        <v>0.018434049262009256</v>
      </c>
      <c r="L24" s="131"/>
      <c r="M24" s="131"/>
      <c r="N24" s="132"/>
      <c r="O24" s="88"/>
      <c r="P24" s="88"/>
    </row>
    <row r="25" spans="2:16" ht="22.5" customHeight="1">
      <c r="B25" s="239"/>
      <c r="C25" s="457"/>
      <c r="D25" s="457"/>
      <c r="E25" s="253"/>
      <c r="F25" s="253"/>
      <c r="G25" s="131"/>
      <c r="H25" s="255" t="s">
        <v>214</v>
      </c>
      <c r="I25" s="248">
        <f>(+Acreedor!C41+Acreedor!C104)/1000</f>
        <v>6.62673989</v>
      </c>
      <c r="J25" s="248">
        <f>(+Acreedor!D41+Acreedor!D104)/1000</f>
        <v>21.357982665469997</v>
      </c>
      <c r="K25" s="249">
        <f aca="true" t="shared" si="0" ref="K25:K34">+J25/$J$35</f>
        <v>0.0077739331946684</v>
      </c>
      <c r="L25" s="131"/>
      <c r="M25" s="431"/>
      <c r="N25" s="132"/>
      <c r="O25" s="88"/>
      <c r="P25" s="88"/>
    </row>
    <row r="26" spans="2:17" ht="26.25" customHeight="1">
      <c r="B26" s="539" t="s">
        <v>40</v>
      </c>
      <c r="C26" s="540"/>
      <c r="D26" s="540"/>
      <c r="E26" s="541"/>
      <c r="F26" s="216"/>
      <c r="G26" s="131"/>
      <c r="H26" s="255" t="s">
        <v>172</v>
      </c>
      <c r="I26" s="248">
        <f>(+Acreedor!C49+Acreedor!C108)/1000</f>
        <v>6.1864979</v>
      </c>
      <c r="J26" s="248">
        <f>(+Acreedor!D49+Acreedor!D108)/1000</f>
        <v>19.9390827317</v>
      </c>
      <c r="K26" s="249">
        <f t="shared" si="0"/>
        <v>0.007257478365211095</v>
      </c>
      <c r="L26" s="131"/>
      <c r="M26" s="430"/>
      <c r="N26" s="379"/>
      <c r="O26" s="88"/>
      <c r="P26" s="88"/>
      <c r="Q26" s="89"/>
    </row>
    <row r="27" spans="2:17" ht="19.5" customHeight="1">
      <c r="B27" s="236"/>
      <c r="C27" s="241" t="s">
        <v>14</v>
      </c>
      <c r="D27" s="241" t="s">
        <v>32</v>
      </c>
      <c r="E27" s="238" t="s">
        <v>33</v>
      </c>
      <c r="F27" s="239"/>
      <c r="G27" s="131"/>
      <c r="H27" s="255" t="s">
        <v>257</v>
      </c>
      <c r="I27" s="248">
        <f>(+Acreedor!C43+Acreedor!C103)/1000</f>
        <v>4.3533225600000005</v>
      </c>
      <c r="J27" s="248">
        <f>(+Acreedor!D43+Acreedor!D103)/1000</f>
        <v>14.030758610880001</v>
      </c>
      <c r="K27" s="249">
        <f t="shared" si="0"/>
        <v>0.005106951429820316</v>
      </c>
      <c r="L27" s="131"/>
      <c r="M27" s="430"/>
      <c r="N27" s="132"/>
      <c r="O27" s="183"/>
      <c r="P27" s="184"/>
      <c r="Q27" s="89"/>
    </row>
    <row r="28" spans="2:17" ht="19.5" customHeight="1">
      <c r="B28" s="243" t="s">
        <v>76</v>
      </c>
      <c r="C28" s="244">
        <f>(+Acreedor!C19+Acreedor!C52+Acreedor!C111)/1000</f>
        <v>685.6967001299998</v>
      </c>
      <c r="D28" s="244">
        <f>(+Acreedor!D19+Acreedor!D52+Acreedor!D111)/1000</f>
        <v>2210.0004645189897</v>
      </c>
      <c r="E28" s="245">
        <f>+C28/$C$32</f>
        <v>0.8044016253994228</v>
      </c>
      <c r="F28" s="246"/>
      <c r="G28" s="131"/>
      <c r="H28" s="255" t="s">
        <v>55</v>
      </c>
      <c r="I28" s="260">
        <f>+(Acreedor!C24+Acreedor!C42+Acreedor!C96+Acreedor!C105)/1000</f>
        <v>4.989866209999999</v>
      </c>
      <c r="J28" s="260">
        <f>+(Acreedor!D24+Acreedor!D42+Acreedor!D96+Acreedor!D105)/1000</f>
        <v>16.08233879483</v>
      </c>
      <c r="K28" s="249">
        <f t="shared" si="0"/>
        <v>0.005853690836033887</v>
      </c>
      <c r="L28" s="131"/>
      <c r="M28" s="430"/>
      <c r="N28" s="377"/>
      <c r="O28" s="90"/>
      <c r="P28" s="88"/>
      <c r="Q28" s="89"/>
    </row>
    <row r="29" spans="2:17" ht="19.5" customHeight="1">
      <c r="B29" s="243" t="s">
        <v>87</v>
      </c>
      <c r="C29" s="244">
        <f>(+Acreedor!C39+Acreedor!C48+Acreedor!C57+Acreedor!C94+Acreedor!C102+Acreedor!C107+Acreedor!C114+Acreedor!C23)/1000</f>
        <v>120.57815606</v>
      </c>
      <c r="D29" s="244">
        <f>(+Acreedor!D39+Acreedor!D48+Acreedor!D57+Acreedor!D94+Acreedor!D102+Acreedor!D107+Acreedor!D114+Acreedor!D23)/1000</f>
        <v>388.6233969813799</v>
      </c>
      <c r="E29" s="245">
        <f>+C29/$C$32</f>
        <v>0.14145213868455325</v>
      </c>
      <c r="F29" s="246"/>
      <c r="G29" s="131"/>
      <c r="H29" s="255" t="s">
        <v>53</v>
      </c>
      <c r="I29" s="260">
        <f>+Acreedor!C44/1000</f>
        <v>0.27825352000000003</v>
      </c>
      <c r="J29" s="260">
        <f>+Acreedor!D44/1000</f>
        <v>0.8968110949600001</v>
      </c>
      <c r="K29" s="249">
        <f t="shared" si="0"/>
        <v>0.0003264235976615838</v>
      </c>
      <c r="L29" s="131"/>
      <c r="M29" s="430"/>
      <c r="N29" s="133"/>
      <c r="O29" s="88"/>
      <c r="P29" s="88"/>
      <c r="Q29" s="89"/>
    </row>
    <row r="30" spans="2:17" ht="19.5" customHeight="1">
      <c r="B30" s="243" t="s">
        <v>66</v>
      </c>
      <c r="C30" s="244">
        <f>(+Acreedor!C31)/1000</f>
        <v>46.15591779</v>
      </c>
      <c r="D30" s="244">
        <f>(+Acreedor!D31)/1000</f>
        <v>148.76052303717</v>
      </c>
      <c r="E30" s="245">
        <f>+C30/$C$32</f>
        <v>0.054146235916023994</v>
      </c>
      <c r="F30" s="246"/>
      <c r="G30" s="131"/>
      <c r="H30" s="255" t="s">
        <v>198</v>
      </c>
      <c r="I30" s="248">
        <f>+Acreedor!C114/1000</f>
        <v>0.8564533599999999</v>
      </c>
      <c r="J30" s="248">
        <f>+Acreedor!D114/1000</f>
        <v>2.7603491792799995</v>
      </c>
      <c r="K30" s="249">
        <f t="shared" si="0"/>
        <v>0.0010047189591727412</v>
      </c>
      <c r="L30" s="131"/>
      <c r="M30" s="430"/>
      <c r="N30" s="89"/>
      <c r="O30" s="88"/>
      <c r="P30" s="88"/>
      <c r="Q30" s="89"/>
    </row>
    <row r="31" spans="2:17" ht="15.75" customHeight="1">
      <c r="B31" s="243"/>
      <c r="C31" s="258"/>
      <c r="D31" s="258"/>
      <c r="E31" s="245"/>
      <c r="F31" s="246"/>
      <c r="G31" s="131"/>
      <c r="H31" s="247" t="s">
        <v>54</v>
      </c>
      <c r="I31" s="260">
        <f>+Acreedor!C45/1000</f>
        <v>0.19917501999999995</v>
      </c>
      <c r="J31" s="260">
        <f>+Acreedor!D45/1000</f>
        <v>0.6419410894599998</v>
      </c>
      <c r="K31" s="249">
        <f t="shared" si="0"/>
        <v>0.00023365536073979541</v>
      </c>
      <c r="L31" s="431"/>
      <c r="M31" s="430"/>
      <c r="N31" s="89"/>
      <c r="O31" s="88"/>
      <c r="P31" s="88"/>
      <c r="Q31" s="89"/>
    </row>
    <row r="32" spans="2:17" ht="19.5" customHeight="1">
      <c r="B32" s="250" t="s">
        <v>38</v>
      </c>
      <c r="C32" s="251">
        <f>+C31+C30+C29+C28</f>
        <v>852.4307739799998</v>
      </c>
      <c r="D32" s="251">
        <f>+D31+D30+D29+D28</f>
        <v>2747.3843845375395</v>
      </c>
      <c r="E32" s="252">
        <f>+E30+E29+E28</f>
        <v>1</v>
      </c>
      <c r="F32" s="253"/>
      <c r="G32" s="131"/>
      <c r="H32" s="255" t="s">
        <v>85</v>
      </c>
      <c r="I32" s="261">
        <f>+Acreedor!C46</f>
        <v>0</v>
      </c>
      <c r="J32" s="261">
        <f>+Acreedor!D46</f>
        <v>0</v>
      </c>
      <c r="K32" s="249">
        <f t="shared" si="0"/>
        <v>0</v>
      </c>
      <c r="L32" s="131"/>
      <c r="M32" s="430"/>
      <c r="N32" s="89"/>
      <c r="O32" s="88"/>
      <c r="P32" s="88"/>
      <c r="Q32" s="89"/>
    </row>
    <row r="33" spans="2:17" ht="23.25" customHeight="1">
      <c r="B33" s="440"/>
      <c r="C33" s="441"/>
      <c r="D33" s="441"/>
      <c r="E33" s="440"/>
      <c r="F33" s="259"/>
      <c r="G33" s="131"/>
      <c r="H33" s="247" t="s">
        <v>84</v>
      </c>
      <c r="I33" s="261">
        <f>(+Acreedor!C50+Acreedor!C95+Acreedor!C109)/1000</f>
        <v>9.964049369999996</v>
      </c>
      <c r="J33" s="261">
        <f>(+Acreedor!D50+Acreedor!D95+Acreedor!D109)/1000</f>
        <v>32.11413111950999</v>
      </c>
      <c r="K33" s="249">
        <f t="shared" si="0"/>
        <v>0.011688983638492826</v>
      </c>
      <c r="L33" s="131"/>
      <c r="M33" s="430"/>
      <c r="N33" s="91"/>
      <c r="O33" s="88"/>
      <c r="P33" s="88"/>
      <c r="Q33" s="89"/>
    </row>
    <row r="34" spans="2:17" ht="23.25" customHeight="1">
      <c r="B34" s="539" t="s">
        <v>29</v>
      </c>
      <c r="C34" s="540"/>
      <c r="D34" s="540"/>
      <c r="E34" s="541"/>
      <c r="F34" s="216"/>
      <c r="G34" s="131"/>
      <c r="H34" s="255" t="s">
        <v>15</v>
      </c>
      <c r="I34" s="261">
        <v>0</v>
      </c>
      <c r="J34" s="261">
        <v>0</v>
      </c>
      <c r="K34" s="249">
        <f t="shared" si="0"/>
        <v>0</v>
      </c>
      <c r="L34" s="131"/>
      <c r="M34" s="133"/>
      <c r="N34" s="213"/>
      <c r="O34" s="213"/>
      <c r="P34" s="88"/>
      <c r="Q34" s="89"/>
    </row>
    <row r="35" spans="2:17" ht="19.5" customHeight="1">
      <c r="B35" s="236"/>
      <c r="C35" s="241" t="s">
        <v>14</v>
      </c>
      <c r="D35" s="241" t="s">
        <v>32</v>
      </c>
      <c r="E35" s="238" t="s">
        <v>33</v>
      </c>
      <c r="F35" s="239"/>
      <c r="G35" s="131"/>
      <c r="H35" s="250" t="s">
        <v>38</v>
      </c>
      <c r="I35" s="262">
        <f>SUM(I21:I34)</f>
        <v>852.4307739799998</v>
      </c>
      <c r="J35" s="262">
        <f>SUM(J21:J34)</f>
        <v>2747.3843845375404</v>
      </c>
      <c r="K35" s="263">
        <f>SUM(K21:K34)</f>
        <v>0.9999999999999998</v>
      </c>
      <c r="L35" s="131"/>
      <c r="M35" s="133"/>
      <c r="N35" s="213"/>
      <c r="O35" s="213"/>
      <c r="P35" s="88"/>
      <c r="Q35" s="89"/>
    </row>
    <row r="36" spans="2:17" ht="19.5" customHeight="1">
      <c r="B36" s="243" t="s">
        <v>32</v>
      </c>
      <c r="C36" s="244">
        <f>(+Moneda!C15+Moneda!C53)/1000</f>
        <v>624.00179981</v>
      </c>
      <c r="D36" s="244">
        <f>(+Moneda!D15+Moneda!D53)/1000</f>
        <v>2011.15780078763</v>
      </c>
      <c r="E36" s="245">
        <f>+D36/$D$40</f>
        <v>0.7320263637321951</v>
      </c>
      <c r="F36" s="253"/>
      <c r="G36" s="131"/>
      <c r="H36" s="264" t="s">
        <v>211</v>
      </c>
      <c r="I36" s="400"/>
      <c r="J36" s="400"/>
      <c r="K36" s="264"/>
      <c r="L36" s="131"/>
      <c r="M36" s="133"/>
      <c r="N36" s="382"/>
      <c r="O36" s="88"/>
      <c r="P36" s="88"/>
      <c r="Q36" s="89"/>
    </row>
    <row r="37" spans="2:17" ht="19.5" customHeight="1">
      <c r="B37" s="243" t="s">
        <v>43</v>
      </c>
      <c r="C37" s="244">
        <f>(+Moneda!C23)/1000</f>
        <v>114.32492086999999</v>
      </c>
      <c r="D37" s="244">
        <f>(+Moneda!D23)/1000</f>
        <v>368.46921996400994</v>
      </c>
      <c r="E37" s="245">
        <f>+D37/$D$40</f>
        <v>0.13411636975072688</v>
      </c>
      <c r="F37" s="253"/>
      <c r="G37" s="131"/>
      <c r="H37" s="265" t="s">
        <v>212</v>
      </c>
      <c r="I37" s="235"/>
      <c r="J37" s="235"/>
      <c r="K37" s="131"/>
      <c r="L37" s="131"/>
      <c r="M37" s="133"/>
      <c r="N37" s="88"/>
      <c r="O37" s="88"/>
      <c r="P37" s="88"/>
      <c r="Q37" s="89"/>
    </row>
    <row r="38" spans="2:17" ht="16.5" customHeight="1">
      <c r="B38" s="243" t="s">
        <v>42</v>
      </c>
      <c r="C38" s="244">
        <f>(+Moneda!C27)/1000</f>
        <v>102.00119982000001</v>
      </c>
      <c r="D38" s="244">
        <f>(+Moneda!D27)/1000</f>
        <v>328.74986701985995</v>
      </c>
      <c r="E38" s="245">
        <f>+D38/$D$40</f>
        <v>0.11965921800752957</v>
      </c>
      <c r="F38" s="253"/>
      <c r="G38" s="131"/>
      <c r="H38" s="445"/>
      <c r="I38" s="490"/>
      <c r="J38" s="443"/>
      <c r="K38" s="444"/>
      <c r="L38" s="131"/>
      <c r="M38" s="133"/>
      <c r="O38" s="86"/>
      <c r="P38" s="86"/>
      <c r="Q38" s="89"/>
    </row>
    <row r="39" spans="2:17" ht="20.25" customHeight="1">
      <c r="B39" s="243" t="s">
        <v>44</v>
      </c>
      <c r="C39" s="244">
        <f>(+Moneda!C31)/1000</f>
        <v>12.102853480000002</v>
      </c>
      <c r="D39" s="244">
        <f>(+Moneda!D31)/1000</f>
        <v>39.007496766040006</v>
      </c>
      <c r="E39" s="245">
        <f>+D39/$D$40</f>
        <v>0.014198048509548486</v>
      </c>
      <c r="F39" s="253"/>
      <c r="G39" s="131"/>
      <c r="H39" s="240"/>
      <c r="I39" s="266"/>
      <c r="J39" s="266"/>
      <c r="K39" s="267"/>
      <c r="L39" s="131"/>
      <c r="M39" s="133"/>
      <c r="N39" s="88"/>
      <c r="O39" s="88"/>
      <c r="P39" s="88"/>
      <c r="Q39" s="89"/>
    </row>
    <row r="40" spans="2:17" ht="19.5" customHeight="1">
      <c r="B40" s="250" t="s">
        <v>38</v>
      </c>
      <c r="C40" s="251">
        <f>+C39+C38+C37+C36</f>
        <v>852.4307739799999</v>
      </c>
      <c r="D40" s="251">
        <f>+D39+D38+D37+D36</f>
        <v>2747.38438453754</v>
      </c>
      <c r="E40" s="252">
        <f>+E39+E38+E37+E36</f>
        <v>1</v>
      </c>
      <c r="F40" s="253"/>
      <c r="G40" s="131"/>
      <c r="H40" s="372" t="s">
        <v>83</v>
      </c>
      <c r="I40" s="373"/>
      <c r="J40" s="373"/>
      <c r="K40" s="374"/>
      <c r="L40" s="131"/>
      <c r="M40" s="133"/>
      <c r="O40" s="86"/>
      <c r="P40" s="86"/>
      <c r="Q40" s="89"/>
    </row>
    <row r="41" spans="2:17" ht="19.5" customHeight="1">
      <c r="B41" s="243" t="s">
        <v>46</v>
      </c>
      <c r="C41" s="244">
        <f>(+Moneda!C15+Moneda!C53)/1000</f>
        <v>624.00179981</v>
      </c>
      <c r="D41" s="244">
        <f>(+Moneda!D15+Moneda!D53)/1000</f>
        <v>2011.15780078763</v>
      </c>
      <c r="E41" s="245">
        <f>+C41/$C$43</f>
        <v>0.7320263637321951</v>
      </c>
      <c r="F41" s="246"/>
      <c r="G41" s="131"/>
      <c r="H41" s="375"/>
      <c r="I41" s="544" t="s">
        <v>14</v>
      </c>
      <c r="J41" s="544"/>
      <c r="K41" s="545"/>
      <c r="L41" s="131"/>
      <c r="M41" s="133"/>
      <c r="O41" s="86"/>
      <c r="P41" s="86"/>
      <c r="Q41" s="89"/>
    </row>
    <row r="42" spans="2:17" ht="19.5" customHeight="1">
      <c r="B42" s="243" t="s">
        <v>45</v>
      </c>
      <c r="C42" s="244">
        <f>(+Moneda!C19+Moneda!C58)/1000</f>
        <v>228.42897416999998</v>
      </c>
      <c r="D42" s="244">
        <f>(+Moneda!D19+Moneda!D58)/1000</f>
        <v>736.2265837499099</v>
      </c>
      <c r="E42" s="245">
        <f>+C42/$C$43</f>
        <v>0.26797363626780496</v>
      </c>
      <c r="F42" s="246"/>
      <c r="G42" s="131"/>
      <c r="H42" s="268"/>
      <c r="I42" s="241" t="s">
        <v>34</v>
      </c>
      <c r="J42" s="241" t="s">
        <v>36</v>
      </c>
      <c r="K42" s="376" t="s">
        <v>38</v>
      </c>
      <c r="L42" s="131"/>
      <c r="M42" s="132"/>
      <c r="O42" s="86"/>
      <c r="P42" s="86"/>
      <c r="Q42" s="89"/>
    </row>
    <row r="43" spans="2:17" ht="19.5" customHeight="1">
      <c r="B43" s="250" t="s">
        <v>38</v>
      </c>
      <c r="C43" s="251">
        <f>+C42+C41</f>
        <v>852.4307739799999</v>
      </c>
      <c r="D43" s="251">
        <f>+D42+D41</f>
        <v>2747.38438453754</v>
      </c>
      <c r="E43" s="252">
        <f>+E42+E41</f>
        <v>1</v>
      </c>
      <c r="F43" s="253"/>
      <c r="G43" s="131"/>
      <c r="H43" s="269">
        <v>2009</v>
      </c>
      <c r="I43" s="244">
        <v>71</v>
      </c>
      <c r="J43" s="244">
        <v>192</v>
      </c>
      <c r="K43" s="278">
        <f aca="true" t="shared" si="1" ref="K43:K48">+J43+I43</f>
        <v>263</v>
      </c>
      <c r="L43" s="131"/>
      <c r="M43" s="132"/>
      <c r="O43" s="86"/>
      <c r="P43" s="86"/>
      <c r="Q43" s="89"/>
    </row>
    <row r="44" spans="2:17" ht="19.5" customHeight="1">
      <c r="B44" s="131"/>
      <c r="C44" s="442"/>
      <c r="D44" s="442"/>
      <c r="E44" s="131"/>
      <c r="F44" s="131"/>
      <c r="G44" s="131"/>
      <c r="H44" s="269">
        <v>2010</v>
      </c>
      <c r="I44" s="244">
        <v>72</v>
      </c>
      <c r="J44" s="244">
        <v>249</v>
      </c>
      <c r="K44" s="278">
        <f t="shared" si="1"/>
        <v>321</v>
      </c>
      <c r="L44" s="131"/>
      <c r="M44" s="132"/>
      <c r="N44" s="92"/>
      <c r="O44" s="88"/>
      <c r="P44" s="88"/>
      <c r="Q44" s="89"/>
    </row>
    <row r="45" spans="2:17" ht="19.5" customHeight="1">
      <c r="B45" s="539" t="s">
        <v>8</v>
      </c>
      <c r="C45" s="540"/>
      <c r="D45" s="540"/>
      <c r="E45" s="541"/>
      <c r="F45" s="216"/>
      <c r="G45" s="131"/>
      <c r="H45" s="269">
        <v>2011</v>
      </c>
      <c r="I45" s="244">
        <v>70</v>
      </c>
      <c r="J45" s="244">
        <v>315</v>
      </c>
      <c r="K45" s="278">
        <f t="shared" si="1"/>
        <v>385</v>
      </c>
      <c r="L45" s="131"/>
      <c r="M45" s="132"/>
      <c r="N45" s="88"/>
      <c r="O45" s="88"/>
      <c r="P45" s="88"/>
      <c r="Q45" s="89"/>
    </row>
    <row r="46" spans="2:17" ht="19.5" customHeight="1">
      <c r="B46" s="270"/>
      <c r="C46" s="241" t="s">
        <v>14</v>
      </c>
      <c r="D46" s="241" t="s">
        <v>32</v>
      </c>
      <c r="E46" s="238" t="s">
        <v>33</v>
      </c>
      <c r="F46" s="239"/>
      <c r="G46" s="131"/>
      <c r="H46" s="269">
        <v>2012</v>
      </c>
      <c r="I46" s="244">
        <v>63.198</v>
      </c>
      <c r="J46" s="260">
        <v>425.85551902000003</v>
      </c>
      <c r="K46" s="278">
        <f t="shared" si="1"/>
        <v>489.05351902</v>
      </c>
      <c r="L46" s="131"/>
      <c r="M46" s="132"/>
      <c r="N46" s="88"/>
      <c r="O46" s="88"/>
      <c r="P46" s="88"/>
      <c r="Q46" s="89"/>
    </row>
    <row r="47" spans="2:17" ht="19.5" customHeight="1">
      <c r="B47" s="243" t="s">
        <v>58</v>
      </c>
      <c r="C47" s="244">
        <f>(+Plazo!C14)/1000</f>
        <v>832.7669032499997</v>
      </c>
      <c r="D47" s="244">
        <f>(+Plazo!D14)/1000</f>
        <v>2684.007729174749</v>
      </c>
      <c r="E47" s="245">
        <f>+D47/$D$49</f>
        <v>0.9769320027734458</v>
      </c>
      <c r="F47" s="272"/>
      <c r="G47" s="131"/>
      <c r="H47" s="271">
        <v>2013</v>
      </c>
      <c r="I47" s="244">
        <v>56.5285205</v>
      </c>
      <c r="J47" s="260">
        <v>591.0717845600001</v>
      </c>
      <c r="K47" s="278">
        <f t="shared" si="1"/>
        <v>647.6003050600001</v>
      </c>
      <c r="L47" s="131"/>
      <c r="M47" s="132"/>
      <c r="N47" s="88"/>
      <c r="O47" s="88"/>
      <c r="P47" s="88"/>
      <c r="Q47" s="89"/>
    </row>
    <row r="48" spans="2:17" ht="19.5" customHeight="1">
      <c r="B48" s="243" t="s">
        <v>57</v>
      </c>
      <c r="C48" s="244">
        <f>(+Plazo!C19)/1000</f>
        <v>19.66387073</v>
      </c>
      <c r="D48" s="244">
        <f>(+Plazo!D19)/1000</f>
        <v>63.37665536279</v>
      </c>
      <c r="E48" s="245">
        <f>+D48/$D$49</f>
        <v>0.0230679972265541</v>
      </c>
      <c r="F48" s="272"/>
      <c r="G48" s="131"/>
      <c r="H48" s="271">
        <v>2014</v>
      </c>
      <c r="I48" s="244">
        <v>50.26007419</v>
      </c>
      <c r="J48" s="244">
        <v>752.8751732600001</v>
      </c>
      <c r="K48" s="278">
        <f t="shared" si="1"/>
        <v>803.1352474500001</v>
      </c>
      <c r="L48" s="131"/>
      <c r="M48" s="132"/>
      <c r="N48" s="88"/>
      <c r="O48" s="88"/>
      <c r="P48" s="88"/>
      <c r="Q48" s="89"/>
    </row>
    <row r="49" spans="2:17" ht="19.5" customHeight="1">
      <c r="B49" s="250" t="s">
        <v>38</v>
      </c>
      <c r="C49" s="251">
        <f>+C48+C47</f>
        <v>852.4307739799997</v>
      </c>
      <c r="D49" s="251">
        <f>+D48+D47</f>
        <v>2747.384384537539</v>
      </c>
      <c r="E49" s="252">
        <f>+E48+E47</f>
        <v>0.9999999999999999</v>
      </c>
      <c r="F49" s="253"/>
      <c r="G49" s="131"/>
      <c r="H49" s="407">
        <v>2015</v>
      </c>
      <c r="I49" s="279">
        <f>(+'Residencia Acreedor'!C15+'Residencia Acreedor'!C44)/1000</f>
        <v>46.15591779</v>
      </c>
      <c r="J49" s="279">
        <f>(+'Residencia Acreedor'!C18+'Residencia Acreedor'!C46)/1000</f>
        <v>806.2748561899999</v>
      </c>
      <c r="K49" s="280">
        <f>+J49+I49</f>
        <v>852.4307739799999</v>
      </c>
      <c r="L49" s="131"/>
      <c r="M49" s="133"/>
      <c r="N49" s="489"/>
      <c r="O49" s="88"/>
      <c r="P49" s="88"/>
      <c r="Q49" s="89"/>
    </row>
    <row r="50" spans="2:17" ht="19.5" customHeight="1">
      <c r="B50" s="131"/>
      <c r="C50" s="442"/>
      <c r="D50" s="442"/>
      <c r="E50" s="131"/>
      <c r="F50" s="131"/>
      <c r="G50" s="131"/>
      <c r="H50" s="131"/>
      <c r="I50" s="131"/>
      <c r="J50" s="131"/>
      <c r="K50" s="235"/>
      <c r="L50" s="131"/>
      <c r="M50" s="133"/>
      <c r="N50" s="89"/>
      <c r="O50" s="88"/>
      <c r="P50" s="88"/>
      <c r="Q50" s="89"/>
    </row>
    <row r="51" spans="2:17" ht="19.5" customHeight="1">
      <c r="B51" s="382"/>
      <c r="C51" s="385"/>
      <c r="D51" s="385"/>
      <c r="I51" s="474"/>
      <c r="J51" s="474"/>
      <c r="K51" s="235"/>
      <c r="M51" s="89"/>
      <c r="N51" s="89"/>
      <c r="O51" s="88"/>
      <c r="P51" s="88"/>
      <c r="Q51" s="89"/>
    </row>
    <row r="52" spans="13:17" ht="19.5" customHeight="1">
      <c r="M52" s="89"/>
      <c r="N52" s="89"/>
      <c r="O52" s="88"/>
      <c r="P52" s="88"/>
      <c r="Q52" s="89"/>
    </row>
    <row r="53" spans="3:17" ht="25.5" customHeight="1">
      <c r="C53" s="160"/>
      <c r="D53" s="503"/>
      <c r="H53" s="543"/>
      <c r="I53" s="543"/>
      <c r="J53" s="543"/>
      <c r="K53" s="543"/>
      <c r="M53" s="89"/>
      <c r="N53" s="89"/>
      <c r="O53" s="88"/>
      <c r="P53" s="88"/>
      <c r="Q53" s="89"/>
    </row>
    <row r="54" spans="9:17" ht="19.5" customHeight="1">
      <c r="I54" s="93"/>
      <c r="J54" s="93"/>
      <c r="K54" s="93"/>
      <c r="M54" s="89"/>
      <c r="N54" s="89"/>
      <c r="O54" s="88"/>
      <c r="P54" s="88"/>
      <c r="Q54" s="89"/>
    </row>
    <row r="55" spans="13:17" ht="19.5" customHeight="1">
      <c r="M55" s="89"/>
      <c r="N55" s="89"/>
      <c r="O55" s="88"/>
      <c r="P55" s="88"/>
      <c r="Q55" s="89"/>
    </row>
    <row r="56" spans="9:17" ht="19.5" customHeight="1">
      <c r="I56" s="93"/>
      <c r="J56" s="93"/>
      <c r="K56" s="93"/>
      <c r="M56" s="89"/>
      <c r="N56" s="89"/>
      <c r="O56" s="88"/>
      <c r="P56" s="88"/>
      <c r="Q56" s="89"/>
    </row>
    <row r="57" spans="9:17" ht="19.5" customHeight="1">
      <c r="I57" s="93"/>
      <c r="J57" s="94"/>
      <c r="K57" s="93"/>
      <c r="M57" s="89"/>
      <c r="N57" s="89"/>
      <c r="O57" s="88"/>
      <c r="P57" s="88"/>
      <c r="Q57" s="89"/>
    </row>
    <row r="58" spans="9:17" ht="19.5" customHeight="1">
      <c r="I58" s="93"/>
      <c r="J58" s="94"/>
      <c r="K58" s="93"/>
      <c r="M58" s="89"/>
      <c r="N58" s="89"/>
      <c r="O58" s="88"/>
      <c r="P58" s="88"/>
      <c r="Q58" s="89"/>
    </row>
    <row r="59" spans="9:17" ht="19.5" customHeight="1">
      <c r="I59" s="93"/>
      <c r="J59" s="94"/>
      <c r="K59" s="93"/>
      <c r="M59" s="89"/>
      <c r="N59" s="89"/>
      <c r="O59" s="88"/>
      <c r="P59" s="88"/>
      <c r="Q59" s="89"/>
    </row>
    <row r="60" spans="9:17" ht="19.5" customHeight="1">
      <c r="I60" s="93"/>
      <c r="J60" s="93"/>
      <c r="K60" s="93"/>
      <c r="M60" s="89"/>
      <c r="N60" s="89"/>
      <c r="O60" s="88"/>
      <c r="P60" s="88"/>
      <c r="Q60" s="89"/>
    </row>
    <row r="61" spans="11:17" ht="19.5" customHeight="1">
      <c r="K61" s="93"/>
      <c r="M61" s="89"/>
      <c r="N61" s="89"/>
      <c r="O61" s="88"/>
      <c r="P61" s="88"/>
      <c r="Q61" s="89"/>
    </row>
    <row r="62" spans="11:17" ht="19.5" customHeight="1">
      <c r="K62" s="93"/>
      <c r="M62" s="89"/>
      <c r="N62" s="89"/>
      <c r="O62" s="88"/>
      <c r="P62" s="88"/>
      <c r="Q62" s="89"/>
    </row>
    <row r="63" spans="13:17" ht="19.5" customHeight="1">
      <c r="M63" s="89"/>
      <c r="N63" s="89"/>
      <c r="O63" s="88"/>
      <c r="P63" s="88"/>
      <c r="Q63" s="89"/>
    </row>
    <row r="64" spans="13:17" ht="19.5" customHeight="1">
      <c r="M64" s="89"/>
      <c r="N64" s="89"/>
      <c r="O64" s="88"/>
      <c r="P64" s="88"/>
      <c r="Q64" s="89"/>
    </row>
    <row r="65" spans="13:17" ht="19.5" customHeight="1">
      <c r="M65" s="89"/>
      <c r="N65" s="89"/>
      <c r="O65" s="88"/>
      <c r="P65" s="88"/>
      <c r="Q65" s="89"/>
    </row>
    <row r="66" spans="9:17" ht="19.5" customHeight="1">
      <c r="I66" s="95"/>
      <c r="J66" s="95"/>
      <c r="M66" s="89"/>
      <c r="N66" s="89"/>
      <c r="O66" s="88"/>
      <c r="P66" s="88"/>
      <c r="Q66" s="89"/>
    </row>
    <row r="67" spans="13:17" ht="19.5" customHeight="1">
      <c r="M67" s="89"/>
      <c r="N67" s="89"/>
      <c r="O67" s="88"/>
      <c r="P67" s="88"/>
      <c r="Q67" s="89"/>
    </row>
    <row r="68" spans="2:17" ht="19.5" customHeight="1">
      <c r="B68" s="96"/>
      <c r="M68" s="89"/>
      <c r="N68" s="89"/>
      <c r="O68" s="88"/>
      <c r="P68" s="88"/>
      <c r="Q68" s="89"/>
    </row>
    <row r="69" spans="2:17" ht="19.5" customHeight="1">
      <c r="B69" s="96"/>
      <c r="M69" s="89"/>
      <c r="N69" s="89"/>
      <c r="O69" s="88"/>
      <c r="P69" s="88"/>
      <c r="Q69" s="89"/>
    </row>
    <row r="70" spans="13:17" ht="19.5" customHeight="1">
      <c r="M70" s="89"/>
      <c r="N70" s="89"/>
      <c r="O70" s="88"/>
      <c r="P70" s="88"/>
      <c r="Q70" s="89"/>
    </row>
    <row r="71" spans="13:17" ht="19.5" customHeight="1">
      <c r="M71" s="89"/>
      <c r="N71" s="89"/>
      <c r="O71" s="88"/>
      <c r="P71" s="88"/>
      <c r="Q71" s="89"/>
    </row>
    <row r="72" spans="13:17" ht="19.5" customHeight="1">
      <c r="M72" s="89"/>
      <c r="N72" s="89"/>
      <c r="O72" s="88"/>
      <c r="P72" s="88"/>
      <c r="Q72" s="89"/>
    </row>
    <row r="73" spans="11:17" ht="19.5" customHeight="1">
      <c r="K73" s="93"/>
      <c r="M73" s="89"/>
      <c r="N73" s="89"/>
      <c r="O73" s="88"/>
      <c r="P73" s="88"/>
      <c r="Q73" s="89"/>
    </row>
    <row r="76" spans="9:10" ht="19.5" customHeight="1">
      <c r="I76" s="95"/>
      <c r="J76" s="95"/>
    </row>
  </sheetData>
  <sheetProtection/>
  <mergeCells count="14">
    <mergeCell ref="B9:G9"/>
    <mergeCell ref="B6:K6"/>
    <mergeCell ref="B7:K7"/>
    <mergeCell ref="B12:E12"/>
    <mergeCell ref="H12:K12"/>
    <mergeCell ref="B5:K5"/>
    <mergeCell ref="B19:E19"/>
    <mergeCell ref="B10:K10"/>
    <mergeCell ref="H19:K19"/>
    <mergeCell ref="H53:K53"/>
    <mergeCell ref="B34:E34"/>
    <mergeCell ref="B26:E26"/>
    <mergeCell ref="B45:E45"/>
    <mergeCell ref="I41:K41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6" customWidth="1"/>
    <col min="2" max="11" width="16.7109375" style="86" customWidth="1"/>
    <col min="12" max="12" width="2.421875" style="86" customWidth="1"/>
    <col min="13" max="16384" width="15.7109375" style="86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6" s="1" customFormat="1" ht="15">
      <c r="A4" s="13"/>
      <c r="B4" s="13"/>
      <c r="C4" s="13"/>
      <c r="D4" s="13"/>
      <c r="E4" s="13"/>
      <c r="F4" s="13"/>
    </row>
    <row r="5" spans="1:11" s="1" customFormat="1" ht="18">
      <c r="A5" s="13"/>
      <c r="B5" s="549" t="s">
        <v>61</v>
      </c>
      <c r="C5" s="549"/>
      <c r="D5" s="549"/>
      <c r="E5" s="549"/>
      <c r="F5" s="549"/>
      <c r="G5" s="549"/>
      <c r="H5" s="549"/>
      <c r="I5" s="549"/>
      <c r="J5" s="549"/>
      <c r="K5" s="549"/>
    </row>
    <row r="6" spans="1:11" s="1" customFormat="1" ht="24.75" customHeight="1">
      <c r="A6" s="13"/>
      <c r="B6" s="533" t="s">
        <v>12</v>
      </c>
      <c r="C6" s="533"/>
      <c r="D6" s="533"/>
      <c r="E6" s="533"/>
      <c r="F6" s="533"/>
      <c r="G6" s="533"/>
      <c r="H6" s="533"/>
      <c r="I6" s="533"/>
      <c r="J6" s="533"/>
      <c r="K6" s="533"/>
    </row>
    <row r="7" spans="1:11" s="1" customFormat="1" ht="19.5" customHeight="1">
      <c r="A7" s="13"/>
      <c r="B7" s="533" t="str">
        <f>+'Resumen Cuadros'!B7:K7</f>
        <v>AL 30 DE SETIEMBRE DE 2015</v>
      </c>
      <c r="C7" s="533"/>
      <c r="D7" s="533"/>
      <c r="E7" s="533"/>
      <c r="F7" s="533"/>
      <c r="G7" s="533"/>
      <c r="H7" s="533"/>
      <c r="I7" s="533"/>
      <c r="J7" s="533"/>
      <c r="K7" s="533"/>
    </row>
    <row r="8" spans="1:11" s="1" customFormat="1" ht="19.5" customHeight="1">
      <c r="A8" s="13"/>
      <c r="B8" s="290"/>
      <c r="C8" s="290"/>
      <c r="D8" s="290"/>
      <c r="E8" s="290"/>
      <c r="F8" s="290"/>
      <c r="G8" s="290"/>
      <c r="H8" s="290"/>
      <c r="I8" s="290"/>
      <c r="J8" s="290"/>
      <c r="K8" s="290"/>
    </row>
    <row r="9" spans="1:9" s="1" customFormat="1" ht="19.5" customHeight="1">
      <c r="A9" s="13"/>
      <c r="B9" s="2"/>
      <c r="C9" s="2"/>
      <c r="D9" s="2"/>
      <c r="E9" s="2"/>
      <c r="F9" s="2"/>
      <c r="G9" s="2"/>
      <c r="H9" s="2"/>
      <c r="I9" s="2"/>
    </row>
    <row r="10" spans="2:11" ht="19.5" customHeight="1">
      <c r="B10" s="550" t="s">
        <v>18</v>
      </c>
      <c r="C10" s="550"/>
      <c r="D10" s="550"/>
      <c r="E10" s="550" t="s">
        <v>47</v>
      </c>
      <c r="F10" s="550"/>
      <c r="G10" s="550"/>
      <c r="H10" s="555" t="s">
        <v>48</v>
      </c>
      <c r="I10" s="555"/>
      <c r="J10" s="555"/>
      <c r="K10" s="555"/>
    </row>
    <row r="17" ht="19.5" customHeight="1">
      <c r="I17" s="93"/>
    </row>
    <row r="20" spans="7:8" ht="19.5" customHeight="1">
      <c r="G20" s="95"/>
      <c r="H20" s="95"/>
    </row>
    <row r="24" spans="2:13" ht="19.5" customHeight="1">
      <c r="B24" s="550" t="s">
        <v>49</v>
      </c>
      <c r="C24" s="550"/>
      <c r="D24" s="550"/>
      <c r="E24" s="550" t="s">
        <v>50</v>
      </c>
      <c r="F24" s="550"/>
      <c r="G24" s="550"/>
      <c r="H24" s="550" t="s">
        <v>52</v>
      </c>
      <c r="I24" s="550"/>
      <c r="J24" s="550"/>
      <c r="K24" s="550"/>
      <c r="M24" s="145"/>
    </row>
    <row r="37" spans="1:15" ht="19.5" customHeight="1">
      <c r="A37" s="219"/>
      <c r="B37" s="484"/>
      <c r="C37" s="484"/>
      <c r="D37" s="484"/>
      <c r="E37" s="484"/>
      <c r="F37" s="484"/>
      <c r="G37" s="484"/>
      <c r="H37" s="485" t="s">
        <v>238</v>
      </c>
      <c r="I37" s="219"/>
      <c r="J37" s="484"/>
      <c r="K37" s="484"/>
      <c r="L37" s="219"/>
      <c r="M37" s="219"/>
      <c r="N37" s="219"/>
      <c r="O37" s="219"/>
    </row>
    <row r="38" spans="1:15" ht="19.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</row>
    <row r="39" spans="1:15" ht="19.5" customHeight="1">
      <c r="A39" s="219"/>
      <c r="B39" s="552" t="s">
        <v>56</v>
      </c>
      <c r="C39" s="552"/>
      <c r="D39" s="552"/>
      <c r="E39" s="552"/>
      <c r="F39" s="552"/>
      <c r="G39" s="486"/>
      <c r="H39" s="554" t="s">
        <v>59</v>
      </c>
      <c r="I39" s="554"/>
      <c r="J39" s="554"/>
      <c r="K39" s="554"/>
      <c r="L39" s="554"/>
      <c r="M39" s="554"/>
      <c r="N39" s="219"/>
      <c r="O39" s="219"/>
    </row>
    <row r="40" spans="1:15" ht="19.5" customHeight="1">
      <c r="A40" s="553" t="s">
        <v>51</v>
      </c>
      <c r="B40" s="553"/>
      <c r="C40" s="553"/>
      <c r="D40" s="553"/>
      <c r="E40" s="553"/>
      <c r="F40" s="553"/>
      <c r="G40" s="219"/>
      <c r="H40" s="219"/>
      <c r="I40" s="219"/>
      <c r="J40" s="219"/>
      <c r="K40" s="219"/>
      <c r="L40" s="219"/>
      <c r="M40" s="219"/>
      <c r="N40" s="219"/>
      <c r="O40" s="219"/>
    </row>
    <row r="41" spans="1:15" ht="19.5" customHeight="1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</row>
    <row r="42" spans="1:15" ht="19.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</row>
    <row r="43" spans="1:15" ht="19.5" customHeight="1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</row>
    <row r="44" spans="1:15" ht="19.5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</row>
    <row r="45" spans="1:15" ht="19.5" customHeight="1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</row>
    <row r="46" spans="1:15" ht="19.5" customHeight="1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</row>
    <row r="47" spans="1:15" ht="19.5" customHeight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</row>
    <row r="48" spans="1:15" ht="19.5" customHeight="1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</row>
    <row r="49" spans="1:15" ht="19.5" customHeight="1">
      <c r="A49" s="219"/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</row>
    <row r="50" spans="1:15" ht="19.5" customHeight="1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</row>
    <row r="51" spans="1:15" ht="19.5" customHeight="1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</row>
    <row r="52" spans="1:15" ht="19.5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</row>
    <row r="53" spans="1:15" ht="19.5" customHeight="1">
      <c r="A53" s="219"/>
      <c r="B53" s="551"/>
      <c r="C53" s="551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</row>
    <row r="54" spans="1:15" ht="19.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</row>
    <row r="55" spans="1:15" ht="19.5" customHeight="1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</row>
    <row r="56" spans="1:15" ht="19.5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</row>
    <row r="57" spans="1:15" ht="19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9.5" customHeight="1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</row>
    <row r="59" spans="1:15" ht="19.5" customHeigh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  <row r="60" spans="1:15" ht="19.5" customHeight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</row>
    <row r="61" spans="1:15" ht="19.5" customHeight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</row>
    <row r="62" spans="1:15" ht="19.5" customHeight="1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</row>
    <row r="63" spans="2:15" ht="19.5" customHeight="1"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</row>
    <row r="64" spans="2:15" ht="19.5" customHeight="1"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</row>
    <row r="65" spans="2:15" ht="19.5" customHeight="1"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</row>
    <row r="66" spans="2:15" ht="19.5" customHeight="1"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</row>
    <row r="67" spans="2:15" ht="19.5" customHeight="1"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</row>
    <row r="68" spans="2:15" ht="19.5" customHeight="1"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</row>
    <row r="69" spans="2:15" ht="19.5" customHeight="1"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</row>
    <row r="70" spans="2:15" ht="19.5" customHeight="1"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</row>
    <row r="71" spans="2:15" ht="19.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</row>
    <row r="72" spans="2:15" ht="19.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</row>
    <row r="73" spans="2:15" ht="19.5" customHeight="1"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</row>
    <row r="74" spans="2:15" ht="19.5" customHeight="1"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</row>
    <row r="75" spans="2:15" ht="19.5" customHeight="1"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</row>
    <row r="76" spans="2:15" ht="19.5" customHeight="1"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</row>
    <row r="77" spans="2:15" ht="19.5" customHeight="1"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</row>
    <row r="78" spans="2:15" ht="19.5" customHeight="1"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</row>
    <row r="79" spans="2:15" ht="19.5" customHeight="1"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</row>
    <row r="80" spans="2:15" ht="19.5" customHeight="1"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</row>
    <row r="81" spans="2:15" ht="19.5" customHeight="1"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</row>
    <row r="82" spans="2:15" ht="19.5" customHeight="1"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</row>
    <row r="83" spans="2:15" ht="19.5" customHeight="1"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</row>
    <row r="84" spans="2:15" ht="19.5" customHeight="1"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</row>
    <row r="85" spans="2:15" ht="19.5" customHeight="1"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</row>
    <row r="86" spans="2:15" ht="19.5" customHeight="1"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</row>
    <row r="87" spans="2:15" ht="19.5" customHeight="1"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</row>
    <row r="88" spans="2:15" ht="19.5" customHeight="1"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</row>
    <row r="89" spans="2:15" ht="19.5" customHeight="1"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</row>
    <row r="90" spans="2:15" ht="19.5" customHeight="1"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</row>
    <row r="91" spans="2:15" ht="19.5" customHeight="1"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</row>
    <row r="92" spans="2:15" ht="19.5" customHeight="1"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</row>
    <row r="93" spans="2:15" ht="19.5" customHeight="1"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</row>
    <row r="94" spans="2:15" ht="19.5" customHeight="1"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</row>
    <row r="95" spans="2:15" ht="19.5" customHeight="1"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</row>
    <row r="96" spans="2:15" ht="19.5" customHeight="1"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</row>
    <row r="97" spans="2:15" ht="19.5" customHeight="1"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</row>
    <row r="98" spans="2:15" ht="19.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</row>
    <row r="99" spans="2:15" ht="19.5" customHeight="1"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</row>
    <row r="100" spans="2:15" ht="19.5" customHeight="1"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</row>
    <row r="101" spans="2:15" ht="19.5" customHeight="1"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</row>
    <row r="102" spans="2:15" ht="19.5" customHeight="1"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</row>
    <row r="103" spans="2:15" ht="19.5" customHeight="1"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</row>
    <row r="104" spans="2:15" ht="19.5" customHeight="1"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</row>
    <row r="105" spans="2:15" ht="19.5" customHeight="1"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</row>
    <row r="106" spans="2:15" ht="19.5" customHeight="1"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</row>
    <row r="107" spans="2:15" ht="19.5" customHeight="1"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</row>
    <row r="108" spans="2:15" ht="19.5" customHeight="1"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</row>
    <row r="109" spans="2:15" ht="19.5" customHeight="1"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</row>
    <row r="110" spans="2:15" ht="19.5" customHeight="1"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</row>
    <row r="111" spans="2:15" ht="19.5" customHeight="1"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</row>
    <row r="112" spans="2:15" ht="19.5" customHeight="1"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</row>
    <row r="113" spans="2:15" ht="19.5" customHeight="1"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</row>
    <row r="114" spans="2:15" ht="19.5" customHeight="1"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</row>
    <row r="115" spans="2:15" ht="19.5" customHeight="1"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</row>
    <row r="116" spans="2:15" ht="19.5" customHeight="1"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</row>
    <row r="117" spans="2:15" ht="19.5" customHeight="1"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</row>
    <row r="118" spans="2:15" ht="19.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</row>
    <row r="119" spans="2:15" ht="19.5" customHeight="1"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</row>
    <row r="120" spans="2:15" ht="19.5" customHeight="1"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</row>
    <row r="121" spans="2:15" ht="19.5" customHeight="1"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</row>
    <row r="122" spans="2:15" ht="19.5" customHeight="1"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H24:K24"/>
    <mergeCell ref="B53:C53"/>
    <mergeCell ref="B39:F39"/>
    <mergeCell ref="A40:F40"/>
    <mergeCell ref="H39:M39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8515625" style="26" customWidth="1"/>
    <col min="2" max="2" width="46.8515625" style="26" customWidth="1"/>
    <col min="3" max="3" width="19.7109375" style="26" customWidth="1"/>
    <col min="4" max="4" width="19.7109375" style="28" customWidth="1"/>
    <col min="5" max="5" width="11.421875" style="106" customWidth="1"/>
    <col min="6" max="6" width="11.421875" style="389" customWidth="1"/>
    <col min="7" max="7" width="16.8515625" style="389" bestFit="1" customWidth="1"/>
    <col min="8" max="8" width="15.140625" style="389" customWidth="1"/>
    <col min="9" max="9" width="25.28125" style="389" bestFit="1" customWidth="1"/>
    <col min="10" max="13" width="11.421875" style="106" customWidth="1"/>
    <col min="14" max="23" width="11.421875" style="28" customWidth="1"/>
    <col min="24" max="16384" width="11.421875" style="26" customWidth="1"/>
  </cols>
  <sheetData>
    <row r="1" ht="15"/>
    <row r="2" ht="15"/>
    <row r="5" spans="2:8" ht="18.75">
      <c r="B5" s="162" t="s">
        <v>23</v>
      </c>
      <c r="C5" s="281"/>
      <c r="D5" s="281"/>
      <c r="F5" s="567"/>
      <c r="G5" s="567"/>
      <c r="H5" s="567"/>
    </row>
    <row r="6" spans="2:4" ht="18">
      <c r="B6" s="566" t="s">
        <v>90</v>
      </c>
      <c r="C6" s="566"/>
      <c r="D6" s="566"/>
    </row>
    <row r="7" spans="2:4" ht="15.75">
      <c r="B7" s="556" t="s">
        <v>88</v>
      </c>
      <c r="C7" s="556"/>
      <c r="D7" s="556"/>
    </row>
    <row r="8" spans="2:9" ht="15.75">
      <c r="B8" s="556" t="s">
        <v>274</v>
      </c>
      <c r="C8" s="556"/>
      <c r="D8" s="556"/>
      <c r="F8" s="516"/>
      <c r="G8" s="277">
        <v>3.223</v>
      </c>
      <c r="H8" s="517"/>
      <c r="I8" s="516"/>
    </row>
    <row r="9" spans="2:9" ht="15.75">
      <c r="B9" s="557" t="s">
        <v>312</v>
      </c>
      <c r="C9" s="557"/>
      <c r="D9" s="509"/>
      <c r="F9" s="516"/>
      <c r="G9" s="518"/>
      <c r="H9" s="517"/>
      <c r="I9" s="516"/>
    </row>
    <row r="10" spans="2:9" ht="12.75" customHeight="1">
      <c r="B10" s="282"/>
      <c r="C10" s="282"/>
      <c r="D10" s="282"/>
      <c r="F10" s="516"/>
      <c r="G10" s="516"/>
      <c r="H10" s="516"/>
      <c r="I10" s="516"/>
    </row>
    <row r="11" spans="2:9" ht="15" customHeight="1">
      <c r="B11" s="568" t="s">
        <v>276</v>
      </c>
      <c r="C11" s="563" t="s">
        <v>68</v>
      </c>
      <c r="D11" s="558" t="s">
        <v>69</v>
      </c>
      <c r="F11" s="516"/>
      <c r="G11" s="516"/>
      <c r="H11" s="516"/>
      <c r="I11" s="516"/>
    </row>
    <row r="12" spans="2:10" ht="13.5" customHeight="1">
      <c r="B12" s="569"/>
      <c r="C12" s="564"/>
      <c r="D12" s="559"/>
      <c r="E12" s="390"/>
      <c r="F12" s="516"/>
      <c r="G12" s="516"/>
      <c r="H12" s="516"/>
      <c r="I12" s="516"/>
      <c r="J12" s="408"/>
    </row>
    <row r="13" spans="2:9" ht="9" customHeight="1">
      <c r="B13" s="570"/>
      <c r="C13" s="565"/>
      <c r="D13" s="560"/>
      <c r="F13" s="516"/>
      <c r="G13" s="516"/>
      <c r="H13" s="516"/>
      <c r="I13" s="516"/>
    </row>
    <row r="14" spans="2:9" ht="9" customHeight="1">
      <c r="B14" s="29"/>
      <c r="C14" s="30"/>
      <c r="D14" s="31"/>
      <c r="F14" s="516"/>
      <c r="G14" s="516"/>
      <c r="H14" s="516"/>
      <c r="I14" s="516"/>
    </row>
    <row r="15" spans="2:9" ht="16.5">
      <c r="B15" s="101" t="s">
        <v>184</v>
      </c>
      <c r="C15" s="33">
        <f>+C16</f>
        <v>46155.91779</v>
      </c>
      <c r="D15" s="33">
        <f>+D16</f>
        <v>148760.52303717</v>
      </c>
      <c r="F15" s="516" t="s">
        <v>247</v>
      </c>
      <c r="G15" s="519">
        <f>+C16+C21+C49</f>
        <v>324716.60774</v>
      </c>
      <c r="H15" s="519">
        <f>+D16+D21+D49</f>
        <v>1046561.62674602</v>
      </c>
      <c r="I15" s="516"/>
    </row>
    <row r="16" spans="2:9" ht="15">
      <c r="B16" s="34" t="s">
        <v>17</v>
      </c>
      <c r="C16" s="36">
        <v>46155.91779</v>
      </c>
      <c r="D16" s="36">
        <f>+C16*$G$8</f>
        <v>148760.52303717</v>
      </c>
      <c r="F16" s="516"/>
      <c r="G16" s="516"/>
      <c r="H16" s="516"/>
      <c r="I16" s="520"/>
    </row>
    <row r="17" spans="2:9" ht="15.75">
      <c r="B17" s="102"/>
      <c r="C17" s="38"/>
      <c r="D17" s="38"/>
      <c r="F17" s="516"/>
      <c r="G17" s="521"/>
      <c r="H17" s="516"/>
      <c r="I17" s="516"/>
    </row>
    <row r="18" spans="2:9" ht="16.5">
      <c r="B18" s="103" t="s">
        <v>185</v>
      </c>
      <c r="C18" s="33">
        <f>+C20+C21</f>
        <v>786610.98546</v>
      </c>
      <c r="D18" s="33">
        <f>+D20+D21</f>
        <v>2535247.20613758</v>
      </c>
      <c r="F18" s="516" t="s">
        <v>246</v>
      </c>
      <c r="G18" s="519">
        <f>+C20+C48</f>
        <v>527714.16624</v>
      </c>
      <c r="H18" s="519">
        <f>+D20+D48</f>
        <v>1700822.7577915199</v>
      </c>
      <c r="I18" s="516"/>
    </row>
    <row r="19" spans="2:9" ht="8.25" customHeight="1">
      <c r="B19" s="104"/>
      <c r="C19" s="38"/>
      <c r="D19" s="38"/>
      <c r="F19" s="516"/>
      <c r="G19" s="522"/>
      <c r="H19" s="516"/>
      <c r="I19" s="516"/>
    </row>
    <row r="20" spans="2:9" ht="15">
      <c r="B20" s="34" t="s">
        <v>81</v>
      </c>
      <c r="C20" s="36">
        <v>525374.95753</v>
      </c>
      <c r="D20" s="36">
        <f>+C20*$G$8</f>
        <v>1693283.4881191899</v>
      </c>
      <c r="F20" s="516"/>
      <c r="G20" s="523">
        <f>+G18+G15</f>
        <v>852430.77398</v>
      </c>
      <c r="H20" s="523">
        <f>+H18+H15</f>
        <v>2747384.38453754</v>
      </c>
      <c r="I20" s="516"/>
    </row>
    <row r="21" spans="2:9" ht="15">
      <c r="B21" s="34" t="s">
        <v>17</v>
      </c>
      <c r="C21" s="36">
        <v>261236.02793</v>
      </c>
      <c r="D21" s="36">
        <f>+C21*$G$8</f>
        <v>841963.71801839</v>
      </c>
      <c r="F21" s="516"/>
      <c r="G21" s="524">
        <f>+G20/1000</f>
        <v>852.43077398</v>
      </c>
      <c r="H21" s="516">
        <f>+H20/1000</f>
        <v>2747.38438453754</v>
      </c>
      <c r="I21" s="516"/>
    </row>
    <row r="22" spans="2:9" ht="8.25" customHeight="1">
      <c r="B22" s="39"/>
      <c r="C22" s="38"/>
      <c r="D22" s="38"/>
      <c r="F22" s="516"/>
      <c r="G22" s="516"/>
      <c r="H22" s="516"/>
      <c r="I22" s="516"/>
    </row>
    <row r="23" spans="2:9" ht="15" customHeight="1">
      <c r="B23" s="561" t="s">
        <v>16</v>
      </c>
      <c r="C23" s="573">
        <f>+C18+C15</f>
        <v>832766.90325</v>
      </c>
      <c r="D23" s="573">
        <f>+D18+D15</f>
        <v>2684007.72917475</v>
      </c>
      <c r="F23" s="516"/>
      <c r="G23" s="524">
        <f>+G21-'Resumen Cuadros'!C16</f>
        <v>0</v>
      </c>
      <c r="H23" s="524">
        <f>+H21-'Resumen Cuadros'!D16</f>
        <v>0</v>
      </c>
      <c r="I23" s="516"/>
    </row>
    <row r="24" spans="2:4" ht="15" customHeight="1">
      <c r="B24" s="562"/>
      <c r="C24" s="574"/>
      <c r="D24" s="574"/>
    </row>
    <row r="25" spans="2:4" ht="4.5" customHeight="1">
      <c r="B25" s="40"/>
      <c r="C25" s="41"/>
      <c r="D25" s="41"/>
    </row>
    <row r="26" spans="2:4" ht="15">
      <c r="B26" s="42" t="s">
        <v>277</v>
      </c>
      <c r="C26" s="396"/>
      <c r="D26" s="43"/>
    </row>
    <row r="27" spans="2:4" ht="15">
      <c r="B27" s="42" t="s">
        <v>284</v>
      </c>
      <c r="C27" s="43"/>
      <c r="D27" s="43"/>
    </row>
    <row r="28" spans="2:4" ht="15">
      <c r="B28" s="42" t="s">
        <v>132</v>
      </c>
      <c r="C28" s="396"/>
      <c r="D28" s="43"/>
    </row>
    <row r="29" spans="3:4" ht="15">
      <c r="C29" s="161"/>
      <c r="D29" s="458"/>
    </row>
    <row r="30" spans="3:4" ht="15">
      <c r="C30" s="161"/>
      <c r="D30" s="458"/>
    </row>
    <row r="31" ht="15">
      <c r="C31" s="388"/>
    </row>
    <row r="32" spans="3:4" ht="15">
      <c r="C32" s="426"/>
      <c r="D32" s="447"/>
    </row>
    <row r="34" spans="2:5" ht="18.75">
      <c r="B34" s="80" t="s">
        <v>176</v>
      </c>
      <c r="C34" s="100"/>
      <c r="D34" s="100"/>
      <c r="E34" s="390"/>
    </row>
    <row r="35" spans="2:4" ht="15" customHeight="1">
      <c r="B35" s="566" t="s">
        <v>90</v>
      </c>
      <c r="C35" s="566"/>
      <c r="D35" s="566"/>
    </row>
    <row r="36" spans="2:4" ht="15" customHeight="1">
      <c r="B36" s="556" t="s">
        <v>92</v>
      </c>
      <c r="C36" s="556"/>
      <c r="D36" s="556"/>
    </row>
    <row r="37" spans="2:4" ht="16.5" customHeight="1">
      <c r="B37" s="556" t="s">
        <v>274</v>
      </c>
      <c r="C37" s="556"/>
      <c r="D37" s="556"/>
    </row>
    <row r="38" spans="2:4" ht="16.5" customHeight="1">
      <c r="B38" s="557" t="str">
        <f>+B9</f>
        <v>Al 30 de setiembre de 2015</v>
      </c>
      <c r="C38" s="557"/>
      <c r="D38" s="97"/>
    </row>
    <row r="39" spans="2:4" ht="8.25" customHeight="1">
      <c r="B39" s="27"/>
      <c r="C39" s="27"/>
      <c r="D39" s="27"/>
    </row>
    <row r="40" spans="2:4" ht="15" customHeight="1">
      <c r="B40" s="568" t="s">
        <v>276</v>
      </c>
      <c r="C40" s="563" t="s">
        <v>68</v>
      </c>
      <c r="D40" s="558" t="s">
        <v>69</v>
      </c>
    </row>
    <row r="41" spans="2:7" ht="13.5" customHeight="1">
      <c r="B41" s="569"/>
      <c r="C41" s="564"/>
      <c r="D41" s="559"/>
      <c r="E41" s="390"/>
      <c r="G41" s="391"/>
    </row>
    <row r="42" spans="2:4" ht="9" customHeight="1">
      <c r="B42" s="570"/>
      <c r="C42" s="565"/>
      <c r="D42" s="560"/>
    </row>
    <row r="43" spans="2:4" ht="8.25" customHeight="1">
      <c r="B43" s="29"/>
      <c r="C43" s="30"/>
      <c r="D43" s="44"/>
    </row>
    <row r="44" spans="2:9" ht="21" customHeight="1">
      <c r="B44" s="101" t="s">
        <v>89</v>
      </c>
      <c r="C44" s="135">
        <v>0</v>
      </c>
      <c r="D44" s="135">
        <v>0</v>
      </c>
      <c r="I44" s="392"/>
    </row>
    <row r="45" spans="2:4" ht="10.5" customHeight="1">
      <c r="B45" s="102"/>
      <c r="C45" s="37"/>
      <c r="D45" s="37"/>
    </row>
    <row r="46" spans="2:7" ht="21" customHeight="1">
      <c r="B46" s="103" t="s">
        <v>101</v>
      </c>
      <c r="C46" s="32">
        <f>+C48+C49</f>
        <v>19663.87073</v>
      </c>
      <c r="D46" s="32">
        <f>+D48+D49</f>
        <v>63376.65536279</v>
      </c>
      <c r="G46" s="392"/>
    </row>
    <row r="47" spans="2:4" ht="8.25" customHeight="1">
      <c r="B47" s="104"/>
      <c r="C47" s="37"/>
      <c r="D47" s="37"/>
    </row>
    <row r="48" spans="2:4" ht="15">
      <c r="B48" s="34" t="s">
        <v>81</v>
      </c>
      <c r="C48" s="35">
        <v>2339.20871</v>
      </c>
      <c r="D48" s="35">
        <f>+C48*$G$8</f>
        <v>7539.26967233</v>
      </c>
    </row>
    <row r="49" spans="2:4" ht="15">
      <c r="B49" s="34" t="s">
        <v>17</v>
      </c>
      <c r="C49" s="35">
        <v>17324.66202</v>
      </c>
      <c r="D49" s="35">
        <f>+C49*$G$8</f>
        <v>55837.385690459996</v>
      </c>
    </row>
    <row r="50" spans="2:4" ht="9" customHeight="1">
      <c r="B50" s="39"/>
      <c r="C50" s="37"/>
      <c r="D50" s="37"/>
    </row>
    <row r="51" spans="2:4" ht="15" customHeight="1">
      <c r="B51" s="561" t="s">
        <v>16</v>
      </c>
      <c r="C51" s="571">
        <f>+C46+C44</f>
        <v>19663.87073</v>
      </c>
      <c r="D51" s="571">
        <f>+D46+D44</f>
        <v>63376.65536279</v>
      </c>
    </row>
    <row r="52" spans="2:7" ht="15" customHeight="1">
      <c r="B52" s="562"/>
      <c r="C52" s="572"/>
      <c r="D52" s="572"/>
      <c r="G52" s="393"/>
    </row>
    <row r="53" spans="2:4" ht="6" customHeight="1">
      <c r="B53" s="40"/>
      <c r="C53" s="41"/>
      <c r="D53" s="41"/>
    </row>
    <row r="54" spans="3:4" ht="15">
      <c r="C54" s="491"/>
      <c r="D54" s="459"/>
    </row>
    <row r="55" ht="15">
      <c r="C55" s="426"/>
    </row>
    <row r="56" ht="15">
      <c r="C56" s="105"/>
    </row>
    <row r="57" ht="15">
      <c r="C57" s="161"/>
    </row>
  </sheetData>
  <sheetProtection/>
  <mergeCells count="21">
    <mergeCell ref="B40:B42"/>
    <mergeCell ref="B38:C38"/>
    <mergeCell ref="C40:C42"/>
    <mergeCell ref="B37:D37"/>
    <mergeCell ref="C23:C24"/>
    <mergeCell ref="F5:H5"/>
    <mergeCell ref="B6:D6"/>
    <mergeCell ref="B7:D7"/>
    <mergeCell ref="B8:D8"/>
    <mergeCell ref="B11:B13"/>
    <mergeCell ref="B51:B52"/>
    <mergeCell ref="C51:C52"/>
    <mergeCell ref="D51:D52"/>
    <mergeCell ref="D23:D24"/>
    <mergeCell ref="D40:D42"/>
    <mergeCell ref="B36:D36"/>
    <mergeCell ref="B9:C9"/>
    <mergeCell ref="D11:D13"/>
    <mergeCell ref="B23:B24"/>
    <mergeCell ref="C11:C13"/>
    <mergeCell ref="B35:D35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3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140625" style="26" customWidth="1"/>
    <col min="2" max="2" width="37.7109375" style="26" customWidth="1"/>
    <col min="3" max="3" width="19.7109375" style="26" customWidth="1"/>
    <col min="4" max="4" width="19.7109375" style="28" customWidth="1"/>
    <col min="5" max="5" width="9.28125" style="156" customWidth="1"/>
    <col min="6" max="6" width="11.421875" style="28" customWidth="1"/>
    <col min="7" max="7" width="17.28125" style="28" customWidth="1"/>
    <col min="8" max="16" width="11.421875" style="28" customWidth="1"/>
    <col min="17" max="16384" width="11.421875" style="26" customWidth="1"/>
  </cols>
  <sheetData>
    <row r="1" ht="15"/>
    <row r="2" ht="15"/>
    <row r="3" ht="15"/>
    <row r="4" spans="2:10" ht="15">
      <c r="B4" s="122"/>
      <c r="C4" s="122"/>
      <c r="D4" s="108"/>
      <c r="E4" s="283"/>
      <c r="F4" s="108"/>
      <c r="G4" s="108"/>
      <c r="H4" s="108"/>
      <c r="I4" s="108"/>
      <c r="J4" s="108"/>
    </row>
    <row r="5" spans="2:10" ht="18">
      <c r="B5" s="162" t="s">
        <v>24</v>
      </c>
      <c r="C5" s="162"/>
      <c r="D5" s="162"/>
      <c r="E5" s="283"/>
      <c r="F5" s="108"/>
      <c r="G5" s="108"/>
      <c r="H5" s="108"/>
      <c r="I5" s="108"/>
      <c r="J5" s="108"/>
    </row>
    <row r="6" spans="2:10" ht="18" customHeight="1">
      <c r="B6" s="566" t="s">
        <v>91</v>
      </c>
      <c r="C6" s="566"/>
      <c r="D6" s="566"/>
      <c r="E6" s="566"/>
      <c r="F6" s="108"/>
      <c r="G6" s="108"/>
      <c r="H6" s="108"/>
      <c r="I6" s="108"/>
      <c r="J6" s="108"/>
    </row>
    <row r="7" spans="2:10" ht="15.75">
      <c r="B7" s="556" t="s">
        <v>110</v>
      </c>
      <c r="C7" s="556"/>
      <c r="D7" s="556"/>
      <c r="E7" s="283"/>
      <c r="F7" s="108"/>
      <c r="G7" s="108"/>
      <c r="H7" s="108"/>
      <c r="I7" s="108"/>
      <c r="J7" s="108"/>
    </row>
    <row r="8" spans="2:10" ht="15.75">
      <c r="B8" s="557" t="str">
        <f>+'Residencia Acreedor'!B38:C38</f>
        <v>Al 30 de setiembre de 2015</v>
      </c>
      <c r="C8" s="557"/>
      <c r="D8" s="509"/>
      <c r="E8" s="283"/>
      <c r="F8" s="108"/>
      <c r="G8" s="108"/>
      <c r="H8" s="108"/>
      <c r="I8" s="108"/>
      <c r="J8" s="108"/>
    </row>
    <row r="9" spans="2:10" ht="9" customHeight="1">
      <c r="B9" s="163"/>
      <c r="C9" s="163"/>
      <c r="D9" s="163"/>
      <c r="E9" s="283"/>
      <c r="F9" s="108"/>
      <c r="G9" s="108"/>
      <c r="H9" s="108"/>
      <c r="I9" s="108"/>
      <c r="J9" s="108"/>
    </row>
    <row r="10" spans="2:10" ht="15" customHeight="1">
      <c r="B10" s="577" t="s">
        <v>268</v>
      </c>
      <c r="C10" s="563" t="s">
        <v>68</v>
      </c>
      <c r="D10" s="558" t="s">
        <v>69</v>
      </c>
      <c r="E10" s="108"/>
      <c r="F10" s="108"/>
      <c r="G10" s="108"/>
      <c r="H10" s="108"/>
      <c r="I10" s="108"/>
      <c r="J10" s="108"/>
    </row>
    <row r="11" spans="2:10" ht="13.5" customHeight="1">
      <c r="B11" s="578"/>
      <c r="C11" s="564"/>
      <c r="D11" s="559"/>
      <c r="E11" s="162"/>
      <c r="F11" s="108"/>
      <c r="G11" s="277">
        <v>3.223</v>
      </c>
      <c r="H11" s="108"/>
      <c r="I11" s="108"/>
      <c r="J11" s="108"/>
    </row>
    <row r="12" spans="2:10" ht="9" customHeight="1">
      <c r="B12" s="579"/>
      <c r="C12" s="565"/>
      <c r="D12" s="560"/>
      <c r="E12" s="108"/>
      <c r="F12" s="108"/>
      <c r="G12" s="108"/>
      <c r="H12" s="108"/>
      <c r="I12" s="108"/>
      <c r="J12" s="108"/>
    </row>
    <row r="13" spans="2:4" ht="8.25" customHeight="1">
      <c r="B13" s="46"/>
      <c r="C13" s="47"/>
      <c r="D13" s="48"/>
    </row>
    <row r="14" spans="2:8" ht="15.75" customHeight="1">
      <c r="B14" s="49" t="s">
        <v>63</v>
      </c>
      <c r="C14" s="50">
        <f>+C16+C17</f>
        <v>832766.9032499997</v>
      </c>
      <c r="D14" s="50">
        <f>+D16+D17</f>
        <v>2684007.729174749</v>
      </c>
      <c r="F14" s="469"/>
      <c r="G14" s="182"/>
      <c r="H14" s="182"/>
    </row>
    <row r="15" spans="2:4" ht="8.25" customHeight="1">
      <c r="B15" s="49"/>
      <c r="C15" s="50"/>
      <c r="D15" s="50"/>
    </row>
    <row r="16" spans="2:8" ht="16.5" customHeight="1">
      <c r="B16" s="51" t="s">
        <v>65</v>
      </c>
      <c r="C16" s="52">
        <v>525374.95753</v>
      </c>
      <c r="D16" s="52">
        <f>+C16*$G$11</f>
        <v>1693283.4881191899</v>
      </c>
      <c r="F16" s="412"/>
      <c r="G16" s="355"/>
      <c r="H16" s="182"/>
    </row>
    <row r="17" spans="2:4" ht="16.5" customHeight="1">
      <c r="B17" s="51" t="s">
        <v>64</v>
      </c>
      <c r="C17" s="52">
        <v>307391.9457199997</v>
      </c>
      <c r="D17" s="52">
        <f>+C17*$G$11</f>
        <v>990724.2410555591</v>
      </c>
    </row>
    <row r="18" spans="2:4" ht="15.75" customHeight="1">
      <c r="B18" s="53"/>
      <c r="C18" s="52"/>
      <c r="D18" s="54"/>
    </row>
    <row r="19" spans="2:7" ht="16.5" customHeight="1">
      <c r="B19" s="49" t="s">
        <v>62</v>
      </c>
      <c r="C19" s="50">
        <f>+C21+C22</f>
        <v>19663.87073</v>
      </c>
      <c r="D19" s="50">
        <f>+D21+D22</f>
        <v>63376.65536279</v>
      </c>
      <c r="G19" s="215"/>
    </row>
    <row r="20" spans="2:4" ht="6" customHeight="1">
      <c r="B20" s="49"/>
      <c r="C20" s="50"/>
      <c r="D20" s="50"/>
    </row>
    <row r="21" spans="2:7" ht="16.5" customHeight="1">
      <c r="B21" s="51" t="s">
        <v>65</v>
      </c>
      <c r="C21" s="52">
        <v>2339.20871</v>
      </c>
      <c r="D21" s="52">
        <f>+C21*$G$11</f>
        <v>7539.26967233</v>
      </c>
      <c r="F21" s="208"/>
      <c r="G21" s="208"/>
    </row>
    <row r="22" spans="2:4" ht="16.5" customHeight="1">
      <c r="B22" s="51" t="s">
        <v>64</v>
      </c>
      <c r="C22" s="52">
        <v>17324.66202</v>
      </c>
      <c r="D22" s="52">
        <f>+C22*$G$11</f>
        <v>55837.385690459996</v>
      </c>
    </row>
    <row r="23" spans="2:4" ht="12" customHeight="1">
      <c r="B23" s="55"/>
      <c r="C23" s="56"/>
      <c r="D23" s="56"/>
    </row>
    <row r="24" spans="2:4" ht="15" customHeight="1">
      <c r="B24" s="580" t="s">
        <v>74</v>
      </c>
      <c r="C24" s="575">
        <f>+C19+C14</f>
        <v>852430.7739799997</v>
      </c>
      <c r="D24" s="575">
        <f>+D19+D14</f>
        <v>2747384.384537539</v>
      </c>
    </row>
    <row r="25" spans="2:4" ht="15" customHeight="1">
      <c r="B25" s="581"/>
      <c r="C25" s="576"/>
      <c r="D25" s="576"/>
    </row>
    <row r="26" spans="2:4" ht="6.75" customHeight="1">
      <c r="B26" s="57"/>
      <c r="C26" s="58"/>
      <c r="D26" s="58"/>
    </row>
    <row r="27" ht="15">
      <c r="C27" s="435"/>
    </row>
    <row r="28" spans="3:4" ht="15">
      <c r="C28" s="123"/>
      <c r="D28" s="468"/>
    </row>
    <row r="29" ht="15">
      <c r="C29" s="435"/>
    </row>
    <row r="30" ht="15">
      <c r="C30" s="123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5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28125" style="26" customWidth="1"/>
    <col min="2" max="2" width="40.140625" style="26" customWidth="1"/>
    <col min="3" max="4" width="19.7109375" style="28" customWidth="1"/>
    <col min="5" max="6" width="11.421875" style="28" customWidth="1"/>
    <col min="7" max="7" width="15.8515625" style="28" customWidth="1"/>
    <col min="8" max="8" width="17.00390625" style="28" customWidth="1"/>
    <col min="9" max="9" width="21.140625" style="28" customWidth="1"/>
    <col min="10" max="15" width="11.421875" style="28" customWidth="1"/>
    <col min="16" max="16384" width="11.421875" style="26" customWidth="1"/>
  </cols>
  <sheetData>
    <row r="1" ht="15"/>
    <row r="2" ht="15"/>
    <row r="3" spans="2:6" ht="15">
      <c r="B3" s="122"/>
      <c r="C3" s="108"/>
      <c r="D3" s="108"/>
      <c r="E3" s="108"/>
      <c r="F3" s="108"/>
    </row>
    <row r="4" spans="2:6" ht="15">
      <c r="B4" s="122"/>
      <c r="C4" s="108"/>
      <c r="D4" s="108"/>
      <c r="E4" s="108"/>
      <c r="F4" s="108"/>
    </row>
    <row r="5" spans="2:6" ht="18">
      <c r="B5" s="162" t="s">
        <v>25</v>
      </c>
      <c r="C5" s="162"/>
      <c r="D5" s="162"/>
      <c r="E5" s="108"/>
      <c r="F5" s="108"/>
    </row>
    <row r="6" spans="2:8" ht="18" customHeight="1">
      <c r="B6" s="566" t="s">
        <v>90</v>
      </c>
      <c r="C6" s="566"/>
      <c r="D6" s="566"/>
      <c r="E6" s="566"/>
      <c r="F6" s="108"/>
      <c r="H6" s="277">
        <v>3.223</v>
      </c>
    </row>
    <row r="7" spans="2:6" ht="15.75">
      <c r="B7" s="556" t="s">
        <v>88</v>
      </c>
      <c r="C7" s="556"/>
      <c r="D7" s="556"/>
      <c r="E7" s="108"/>
      <c r="F7" s="108"/>
    </row>
    <row r="8" spans="2:6" ht="15.75">
      <c r="B8" s="582" t="s">
        <v>70</v>
      </c>
      <c r="C8" s="582"/>
      <c r="D8" s="582"/>
      <c r="E8" s="108"/>
      <c r="F8" s="108"/>
    </row>
    <row r="9" spans="2:6" ht="15.75">
      <c r="B9" s="557" t="str">
        <f>+Plazo!B8</f>
        <v>Al 30 de setiembre de 2015</v>
      </c>
      <c r="C9" s="557"/>
      <c r="D9" s="510"/>
      <c r="E9" s="108"/>
      <c r="F9" s="108"/>
    </row>
    <row r="10" spans="2:6" ht="6.75" customHeight="1">
      <c r="B10" s="284"/>
      <c r="C10" s="284"/>
      <c r="D10" s="284"/>
      <c r="E10" s="108"/>
      <c r="F10" s="108"/>
    </row>
    <row r="11" spans="2:6" ht="15" customHeight="1">
      <c r="B11" s="568" t="s">
        <v>270</v>
      </c>
      <c r="C11" s="563" t="s">
        <v>68</v>
      </c>
      <c r="D11" s="558" t="s">
        <v>69</v>
      </c>
      <c r="E11" s="108"/>
      <c r="F11" s="108"/>
    </row>
    <row r="12" spans="2:7" ht="13.5" customHeight="1">
      <c r="B12" s="569"/>
      <c r="C12" s="564"/>
      <c r="D12" s="559"/>
      <c r="E12" s="162"/>
      <c r="F12" s="108"/>
      <c r="G12" s="409"/>
    </row>
    <row r="13" spans="2:6" ht="9" customHeight="1">
      <c r="B13" s="570"/>
      <c r="C13" s="565"/>
      <c r="D13" s="560"/>
      <c r="E13" s="108"/>
      <c r="F13" s="108"/>
    </row>
    <row r="14" spans="2:6" ht="9" customHeight="1">
      <c r="B14" s="285"/>
      <c r="C14" s="197"/>
      <c r="D14" s="197"/>
      <c r="E14" s="108"/>
      <c r="F14" s="108"/>
    </row>
    <row r="15" spans="2:8" ht="16.5">
      <c r="B15" s="495" t="s">
        <v>133</v>
      </c>
      <c r="C15" s="496">
        <f>+C17</f>
        <v>0</v>
      </c>
      <c r="D15" s="496">
        <f>+D17</f>
        <v>0</v>
      </c>
      <c r="E15" s="108"/>
      <c r="H15" s="355"/>
    </row>
    <row r="16" spans="2:5" ht="6" customHeight="1" hidden="1">
      <c r="B16" s="495"/>
      <c r="C16" s="497"/>
      <c r="D16" s="497"/>
      <c r="E16" s="108"/>
    </row>
    <row r="17" spans="2:5" ht="15.75" hidden="1">
      <c r="B17" s="498" t="s">
        <v>134</v>
      </c>
      <c r="C17" s="499">
        <v>0</v>
      </c>
      <c r="D17" s="499">
        <f>+C17*$H$6</f>
        <v>0</v>
      </c>
      <c r="E17" s="108"/>
    </row>
    <row r="18" spans="2:5" ht="15.75" customHeight="1">
      <c r="B18" s="498"/>
      <c r="C18" s="500"/>
      <c r="D18" s="500"/>
      <c r="E18" s="108"/>
    </row>
    <row r="19" spans="2:5" ht="16.5">
      <c r="B19" s="495" t="s">
        <v>186</v>
      </c>
      <c r="C19" s="501">
        <f>+C21+C22</f>
        <v>832766.9032499997</v>
      </c>
      <c r="D19" s="501">
        <f>+D21+D22</f>
        <v>2684007.729174749</v>
      </c>
      <c r="E19" s="108"/>
    </row>
    <row r="20" spans="2:4" ht="6.75" customHeight="1">
      <c r="B20" s="49"/>
      <c r="C20" s="50"/>
      <c r="D20" s="50"/>
    </row>
    <row r="21" spans="2:4" ht="15.75">
      <c r="B21" s="51" t="s">
        <v>135</v>
      </c>
      <c r="C21" s="52">
        <v>525374.95753</v>
      </c>
      <c r="D21" s="59">
        <f>+C21*$H$6</f>
        <v>1693283.4881191899</v>
      </c>
    </row>
    <row r="22" spans="2:4" ht="15.75">
      <c r="B22" s="51" t="s">
        <v>134</v>
      </c>
      <c r="C22" s="52">
        <v>307391.9457199997</v>
      </c>
      <c r="D22" s="59">
        <f>+C22*$H$6</f>
        <v>990724.2410555591</v>
      </c>
    </row>
    <row r="23" spans="2:4" ht="9" customHeight="1">
      <c r="B23" s="60"/>
      <c r="C23" s="54"/>
      <c r="D23" s="54"/>
    </row>
    <row r="24" spans="2:8" ht="15" customHeight="1">
      <c r="B24" s="580" t="s">
        <v>74</v>
      </c>
      <c r="C24" s="575">
        <f>+C19+C15</f>
        <v>832766.9032499997</v>
      </c>
      <c r="D24" s="575">
        <f>+D19+D15</f>
        <v>2684007.729174749</v>
      </c>
      <c r="G24" s="394"/>
      <c r="H24" s="394"/>
    </row>
    <row r="25" spans="2:8" ht="15" customHeight="1">
      <c r="B25" s="581"/>
      <c r="C25" s="576"/>
      <c r="D25" s="576"/>
      <c r="G25" s="394"/>
      <c r="H25" s="394"/>
    </row>
    <row r="26" spans="2:4" ht="4.5" customHeight="1">
      <c r="B26" s="583"/>
      <c r="C26" s="583"/>
      <c r="D26" s="583"/>
    </row>
    <row r="27" spans="2:4" ht="15" customHeight="1">
      <c r="B27" s="42" t="s">
        <v>285</v>
      </c>
      <c r="C27" s="62"/>
      <c r="D27" s="62"/>
    </row>
    <row r="28" spans="2:4" ht="15">
      <c r="B28" s="42" t="s">
        <v>111</v>
      </c>
      <c r="C28" s="208"/>
      <c r="D28" s="394"/>
    </row>
    <row r="29" spans="2:8" ht="15">
      <c r="B29" s="42"/>
      <c r="C29" s="354"/>
      <c r="D29" s="354"/>
      <c r="G29" s="411"/>
      <c r="H29" s="182"/>
    </row>
    <row r="30" spans="2:8" ht="15">
      <c r="B30" s="42"/>
      <c r="G30" s="394"/>
      <c r="H30" s="394"/>
    </row>
    <row r="33" spans="2:4" ht="18">
      <c r="B33" s="80" t="s">
        <v>177</v>
      </c>
      <c r="C33" s="80"/>
      <c r="D33" s="80"/>
    </row>
    <row r="34" spans="2:5" ht="18" customHeight="1">
      <c r="B34" s="566" t="s">
        <v>90</v>
      </c>
      <c r="C34" s="566"/>
      <c r="D34" s="566"/>
      <c r="E34" s="566"/>
    </row>
    <row r="35" spans="2:4" ht="15.75">
      <c r="B35" s="556" t="s">
        <v>92</v>
      </c>
      <c r="C35" s="556"/>
      <c r="D35" s="556"/>
    </row>
    <row r="36" spans="2:4" ht="15" customHeight="1">
      <c r="B36" s="582" t="s">
        <v>70</v>
      </c>
      <c r="C36" s="582"/>
      <c r="D36" s="582"/>
    </row>
    <row r="37" spans="2:4" ht="15" customHeight="1">
      <c r="B37" s="557" t="str">
        <f>+B9</f>
        <v>Al 30 de setiembre de 2015</v>
      </c>
      <c r="C37" s="557"/>
      <c r="D37" s="98"/>
    </row>
    <row r="38" spans="2:4" ht="9" customHeight="1">
      <c r="B38" s="61"/>
      <c r="C38" s="61"/>
      <c r="D38" s="61"/>
    </row>
    <row r="39" spans="2:4" ht="15" customHeight="1">
      <c r="B39" s="568" t="s">
        <v>269</v>
      </c>
      <c r="C39" s="563" t="s">
        <v>68</v>
      </c>
      <c r="D39" s="558" t="s">
        <v>69</v>
      </c>
    </row>
    <row r="40" spans="2:7" ht="13.5" customHeight="1">
      <c r="B40" s="569"/>
      <c r="C40" s="564"/>
      <c r="D40" s="559"/>
      <c r="E40" s="80"/>
      <c r="G40" s="409"/>
    </row>
    <row r="41" spans="2:4" ht="9" customHeight="1">
      <c r="B41" s="570"/>
      <c r="C41" s="565"/>
      <c r="D41" s="560"/>
    </row>
    <row r="42" spans="2:4" ht="7.5" customHeight="1">
      <c r="B42" s="46"/>
      <c r="C42" s="47"/>
      <c r="D42" s="47"/>
    </row>
    <row r="43" spans="2:4" ht="16.5">
      <c r="B43" s="49" t="s">
        <v>93</v>
      </c>
      <c r="C43" s="136">
        <v>0</v>
      </c>
      <c r="D43" s="136">
        <v>0</v>
      </c>
    </row>
    <row r="44" spans="2:5" ht="12.75" customHeight="1">
      <c r="B44" s="51"/>
      <c r="C44" s="63"/>
      <c r="D44" s="63"/>
      <c r="E44" s="155"/>
    </row>
    <row r="45" spans="2:5" ht="16.5">
      <c r="B45" s="49" t="s">
        <v>94</v>
      </c>
      <c r="C45" s="64">
        <f>+C48+C47</f>
        <v>19663.87073</v>
      </c>
      <c r="D45" s="64">
        <f>+D48+D47</f>
        <v>63376.65536279</v>
      </c>
      <c r="E45" s="155"/>
    </row>
    <row r="46" spans="2:5" ht="6" customHeight="1">
      <c r="B46" s="49"/>
      <c r="C46" s="64"/>
      <c r="D46" s="64"/>
      <c r="E46" s="155"/>
    </row>
    <row r="47" spans="2:5" ht="15.75">
      <c r="B47" s="51" t="s">
        <v>136</v>
      </c>
      <c r="C47" s="381">
        <v>2339.20871</v>
      </c>
      <c r="D47" s="63">
        <f>+C47*$H$6</f>
        <v>7539.26967233</v>
      </c>
      <c r="E47" s="65"/>
    </row>
    <row r="48" spans="2:5" ht="15.75">
      <c r="B48" s="51" t="s">
        <v>134</v>
      </c>
      <c r="C48" s="381">
        <v>17324.66202</v>
      </c>
      <c r="D48" s="63">
        <f>+C48*$H$6</f>
        <v>55837.385690459996</v>
      </c>
      <c r="E48" s="155"/>
    </row>
    <row r="49" spans="2:5" ht="9.75" customHeight="1">
      <c r="B49" s="60"/>
      <c r="C49" s="66"/>
      <c r="D49" s="66"/>
      <c r="E49" s="155"/>
    </row>
    <row r="50" spans="2:4" ht="15" customHeight="1">
      <c r="B50" s="580" t="s">
        <v>74</v>
      </c>
      <c r="C50" s="584">
        <f>+C45+C43</f>
        <v>19663.87073</v>
      </c>
      <c r="D50" s="584">
        <f>+D45+D43</f>
        <v>63376.65536279</v>
      </c>
    </row>
    <row r="51" spans="2:4" ht="15" customHeight="1">
      <c r="B51" s="581"/>
      <c r="C51" s="585"/>
      <c r="D51" s="585"/>
    </row>
    <row r="52" spans="2:4" ht="5.25" customHeight="1">
      <c r="B52" s="583"/>
      <c r="C52" s="583"/>
      <c r="D52" s="583"/>
    </row>
    <row r="53" spans="3:4" ht="15">
      <c r="C53" s="448"/>
      <c r="D53" s="448"/>
    </row>
    <row r="54" spans="2:4" ht="15.75">
      <c r="B54" s="210"/>
      <c r="C54" s="412"/>
      <c r="D54" s="412"/>
    </row>
    <row r="55" ht="15.75">
      <c r="B55" s="210"/>
    </row>
  </sheetData>
  <sheetProtection/>
  <mergeCells count="22">
    <mergeCell ref="B52:D52"/>
    <mergeCell ref="B50:B51"/>
    <mergeCell ref="C50:C51"/>
    <mergeCell ref="D50:D51"/>
    <mergeCell ref="B39:B41"/>
    <mergeCell ref="B9:C9"/>
    <mergeCell ref="B11:B13"/>
    <mergeCell ref="B8:D8"/>
    <mergeCell ref="D24:D25"/>
    <mergeCell ref="C11:C13"/>
    <mergeCell ref="B26:D26"/>
    <mergeCell ref="D11:D13"/>
    <mergeCell ref="D39:D41"/>
    <mergeCell ref="B24:B25"/>
    <mergeCell ref="C39:C41"/>
    <mergeCell ref="B37:C37"/>
    <mergeCell ref="B36:D36"/>
    <mergeCell ref="B6:E6"/>
    <mergeCell ref="B34:E34"/>
    <mergeCell ref="B35:D35"/>
    <mergeCell ref="B7:D7"/>
    <mergeCell ref="C24:C25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26" customWidth="1"/>
    <col min="2" max="2" width="37.7109375" style="28" customWidth="1"/>
    <col min="3" max="4" width="19.7109375" style="28" customWidth="1"/>
    <col min="5" max="7" width="11.421875" style="28" customWidth="1"/>
    <col min="8" max="8" width="26.140625" style="28" customWidth="1"/>
    <col min="9" max="9" width="14.28125" style="28" customWidth="1"/>
    <col min="10" max="16" width="11.421875" style="28" customWidth="1"/>
    <col min="17" max="16384" width="11.421875" style="26" customWidth="1"/>
  </cols>
  <sheetData>
    <row r="1" ht="15"/>
    <row r="2" ht="15"/>
    <row r="3" ht="15"/>
    <row r="4" spans="2:5" ht="15">
      <c r="B4" s="108"/>
      <c r="C4" s="108"/>
      <c r="D4" s="108"/>
      <c r="E4" s="108"/>
    </row>
    <row r="5" spans="2:5" ht="18">
      <c r="B5" s="162" t="s">
        <v>26</v>
      </c>
      <c r="C5" s="163"/>
      <c r="D5" s="163"/>
      <c r="E5" s="108"/>
    </row>
    <row r="6" spans="2:8" ht="18" customHeight="1">
      <c r="B6" s="566" t="s">
        <v>90</v>
      </c>
      <c r="C6" s="566"/>
      <c r="D6" s="566"/>
      <c r="E6" s="566"/>
      <c r="F6" s="108"/>
      <c r="G6" s="108"/>
      <c r="H6" s="108"/>
    </row>
    <row r="7" spans="2:8" ht="15.75">
      <c r="B7" s="556" t="s">
        <v>88</v>
      </c>
      <c r="C7" s="556"/>
      <c r="D7" s="556"/>
      <c r="E7" s="108"/>
      <c r="F7" s="108"/>
      <c r="G7" s="108"/>
      <c r="H7" s="108"/>
    </row>
    <row r="8" spans="2:8" ht="15.75">
      <c r="B8" s="582" t="s">
        <v>170</v>
      </c>
      <c r="C8" s="582"/>
      <c r="D8" s="582"/>
      <c r="E8" s="108"/>
      <c r="F8" s="108"/>
      <c r="G8" s="108"/>
      <c r="H8" s="277">
        <v>3.223</v>
      </c>
    </row>
    <row r="9" spans="2:8" ht="15.75">
      <c r="B9" s="557" t="str">
        <f>+'Tipo Instrum.'!B37:C37</f>
        <v>Al 30 de setiembre de 2015</v>
      </c>
      <c r="C9" s="557"/>
      <c r="D9" s="510"/>
      <c r="E9" s="108"/>
      <c r="F9" s="108"/>
      <c r="G9" s="108"/>
      <c r="H9" s="465"/>
    </row>
    <row r="10" spans="2:5" ht="8.25" customHeight="1">
      <c r="B10" s="163"/>
      <c r="C10" s="163"/>
      <c r="D10" s="163"/>
      <c r="E10" s="108"/>
    </row>
    <row r="11" spans="2:5" ht="15" customHeight="1">
      <c r="B11" s="568" t="s">
        <v>271</v>
      </c>
      <c r="C11" s="563" t="s">
        <v>68</v>
      </c>
      <c r="D11" s="558" t="s">
        <v>69</v>
      </c>
      <c r="E11" s="108"/>
    </row>
    <row r="12" spans="2:7" ht="13.5" customHeight="1">
      <c r="B12" s="569"/>
      <c r="C12" s="564"/>
      <c r="D12" s="559"/>
      <c r="E12" s="162"/>
      <c r="G12" s="409"/>
    </row>
    <row r="13" spans="2:5" ht="9" customHeight="1">
      <c r="B13" s="570"/>
      <c r="C13" s="565"/>
      <c r="D13" s="560"/>
      <c r="E13" s="108"/>
    </row>
    <row r="14" spans="2:5" ht="9" customHeight="1">
      <c r="B14" s="164"/>
      <c r="C14" s="482"/>
      <c r="D14" s="483"/>
      <c r="E14" s="108"/>
    </row>
    <row r="15" spans="2:9" ht="16.5">
      <c r="B15" s="286" t="s">
        <v>236</v>
      </c>
      <c r="C15" s="287">
        <f>+C16+C17</f>
        <v>604337.92908</v>
      </c>
      <c r="D15" s="287">
        <f>+D16+D17</f>
        <v>1947781.14542484</v>
      </c>
      <c r="E15" s="108"/>
      <c r="G15" s="475"/>
      <c r="H15" s="476"/>
      <c r="I15" s="475"/>
    </row>
    <row r="16" spans="2:9" ht="15.75">
      <c r="B16" s="288" t="s">
        <v>138</v>
      </c>
      <c r="C16" s="289">
        <v>343101.90115000005</v>
      </c>
      <c r="D16" s="289">
        <f>+C16*$H$8</f>
        <v>1105817.42740645</v>
      </c>
      <c r="E16" s="108"/>
      <c r="F16" s="410"/>
      <c r="G16" s="477"/>
      <c r="H16" s="478"/>
      <c r="I16" s="475"/>
    </row>
    <row r="17" spans="2:9" ht="15.75">
      <c r="B17" s="288" t="s">
        <v>130</v>
      </c>
      <c r="C17" s="289">
        <v>261236.02793</v>
      </c>
      <c r="D17" s="289">
        <f>+C17*$H$8</f>
        <v>841963.71801839</v>
      </c>
      <c r="E17" s="108"/>
      <c r="F17" s="410"/>
      <c r="G17" s="477"/>
      <c r="H17" s="479"/>
      <c r="I17" s="475"/>
    </row>
    <row r="18" spans="2:9" ht="15.75">
      <c r="B18" s="74"/>
      <c r="C18" s="79"/>
      <c r="D18" s="75"/>
      <c r="G18" s="475"/>
      <c r="H18" s="479"/>
      <c r="I18" s="475"/>
    </row>
    <row r="19" spans="2:9" ht="16.5">
      <c r="B19" s="76" t="s">
        <v>72</v>
      </c>
      <c r="C19" s="77">
        <f>+C20+C21</f>
        <v>228428.97416999997</v>
      </c>
      <c r="D19" s="77">
        <f>+D20+D21</f>
        <v>736226.5837499099</v>
      </c>
      <c r="G19" s="475"/>
      <c r="H19" s="479"/>
      <c r="I19" s="475"/>
    </row>
    <row r="20" spans="2:9" ht="15.75">
      <c r="B20" s="78" t="s">
        <v>187</v>
      </c>
      <c r="C20" s="79">
        <f>+C24+C28+C32</f>
        <v>182273.05637999997</v>
      </c>
      <c r="D20" s="79">
        <f>+D24+D28+D32</f>
        <v>587466.0607127399</v>
      </c>
      <c r="F20" s="410"/>
      <c r="G20" s="477"/>
      <c r="H20" s="475"/>
      <c r="I20" s="475"/>
    </row>
    <row r="21" spans="2:9" ht="15.75">
      <c r="B21" s="78" t="s">
        <v>130</v>
      </c>
      <c r="C21" s="79">
        <f>+C25+C29+C33</f>
        <v>46155.91779</v>
      </c>
      <c r="D21" s="79">
        <f>+D25+D29+D33</f>
        <v>148760.52303717</v>
      </c>
      <c r="G21" s="478"/>
      <c r="H21" s="475"/>
      <c r="I21" s="475"/>
    </row>
    <row r="22" spans="2:9" ht="15">
      <c r="B22" s="74"/>
      <c r="C22" s="70"/>
      <c r="D22" s="75"/>
      <c r="G22" s="475"/>
      <c r="H22" s="475"/>
      <c r="I22" s="475"/>
    </row>
    <row r="23" spans="2:9" ht="15.75">
      <c r="B23" s="67" t="s">
        <v>21</v>
      </c>
      <c r="C23" s="68">
        <f>+C24</f>
        <v>114324.92086999999</v>
      </c>
      <c r="D23" s="68">
        <f>+D24</f>
        <v>368469.21996400994</v>
      </c>
      <c r="G23" s="475"/>
      <c r="H23" s="477"/>
      <c r="I23" s="475"/>
    </row>
    <row r="24" spans="2:9" ht="15">
      <c r="B24" s="69" t="s">
        <v>139</v>
      </c>
      <c r="C24" s="70">
        <v>114324.92086999999</v>
      </c>
      <c r="D24" s="70">
        <f>+C24*$H$8</f>
        <v>368469.21996400994</v>
      </c>
      <c r="G24" s="475"/>
      <c r="H24" s="475"/>
      <c r="I24" s="475"/>
    </row>
    <row r="25" spans="2:9" ht="15">
      <c r="B25" s="69" t="s">
        <v>130</v>
      </c>
      <c r="C25" s="137">
        <v>0</v>
      </c>
      <c r="D25" s="138">
        <f>+C25*$H$8</f>
        <v>0</v>
      </c>
      <c r="G25" s="475"/>
      <c r="H25" s="475"/>
      <c r="I25" s="475"/>
    </row>
    <row r="26" spans="2:9" ht="12" customHeight="1">
      <c r="B26" s="74"/>
      <c r="C26" s="70"/>
      <c r="D26" s="75"/>
      <c r="G26" s="475"/>
      <c r="H26" s="475"/>
      <c r="I26" s="475"/>
    </row>
    <row r="27" spans="2:9" ht="15.75">
      <c r="B27" s="67" t="s">
        <v>20</v>
      </c>
      <c r="C27" s="68">
        <f>+C28+C29</f>
        <v>102001.19982000001</v>
      </c>
      <c r="D27" s="68">
        <f>+D28+D29</f>
        <v>328749.86701985996</v>
      </c>
      <c r="G27" s="475"/>
      <c r="H27" s="475"/>
      <c r="I27" s="475"/>
    </row>
    <row r="28" spans="2:9" ht="15">
      <c r="B28" s="69" t="s">
        <v>138</v>
      </c>
      <c r="C28" s="70">
        <v>55845.28203</v>
      </c>
      <c r="D28" s="70">
        <f>+C28*$H$8</f>
        <v>179989.34398268998</v>
      </c>
      <c r="G28" s="475"/>
      <c r="H28" s="475"/>
      <c r="I28" s="475"/>
    </row>
    <row r="29" spans="2:9" ht="15">
      <c r="B29" s="69" t="s">
        <v>130</v>
      </c>
      <c r="C29" s="70">
        <v>46155.91779</v>
      </c>
      <c r="D29" s="70">
        <f>+C29*$H$8</f>
        <v>148760.52303717</v>
      </c>
      <c r="G29" s="475"/>
      <c r="H29" s="475"/>
      <c r="I29" s="475"/>
    </row>
    <row r="30" spans="2:9" ht="15">
      <c r="B30" s="74"/>
      <c r="C30" s="70"/>
      <c r="D30" s="75"/>
      <c r="G30" s="475"/>
      <c r="H30" s="475"/>
      <c r="I30" s="475"/>
    </row>
    <row r="31" spans="2:9" ht="15.75">
      <c r="B31" s="67" t="s">
        <v>22</v>
      </c>
      <c r="C31" s="68">
        <f>+C32</f>
        <v>12102.853480000002</v>
      </c>
      <c r="D31" s="68">
        <f>+D32</f>
        <v>39007.49676604001</v>
      </c>
      <c r="G31" s="475"/>
      <c r="H31" s="475"/>
      <c r="I31" s="475"/>
    </row>
    <row r="32" spans="2:9" ht="15">
      <c r="B32" s="69" t="s">
        <v>139</v>
      </c>
      <c r="C32" s="70">
        <v>12102.853480000002</v>
      </c>
      <c r="D32" s="70">
        <f>+C32*$H$8</f>
        <v>39007.49676604001</v>
      </c>
      <c r="G32" s="475"/>
      <c r="H32" s="475"/>
      <c r="I32" s="475"/>
    </row>
    <row r="33" spans="2:4" ht="15">
      <c r="B33" s="69" t="s">
        <v>140</v>
      </c>
      <c r="C33" s="137">
        <v>0</v>
      </c>
      <c r="D33" s="137">
        <f>+C33*$H$8</f>
        <v>0</v>
      </c>
    </row>
    <row r="34" spans="2:4" ht="7.5" customHeight="1">
      <c r="B34" s="71"/>
      <c r="C34" s="72"/>
      <c r="D34" s="73"/>
    </row>
    <row r="35" spans="2:4" ht="15" customHeight="1">
      <c r="B35" s="580" t="s">
        <v>16</v>
      </c>
      <c r="C35" s="589">
        <f>+C19+C15</f>
        <v>832766.90325</v>
      </c>
      <c r="D35" s="589">
        <f>+D19+D15</f>
        <v>2684007.72917475</v>
      </c>
    </row>
    <row r="36" spans="2:7" ht="15" customHeight="1">
      <c r="B36" s="581"/>
      <c r="C36" s="590"/>
      <c r="D36" s="590"/>
      <c r="G36" s="410"/>
    </row>
    <row r="37" ht="4.5" customHeight="1"/>
    <row r="38" spans="2:4" ht="15">
      <c r="B38" s="588" t="s">
        <v>80</v>
      </c>
      <c r="C38" s="588"/>
      <c r="D38" s="588"/>
    </row>
    <row r="39" spans="2:4" ht="15">
      <c r="B39" s="588" t="s">
        <v>112</v>
      </c>
      <c r="C39" s="588"/>
      <c r="D39" s="588"/>
    </row>
    <row r="40" spans="2:4" ht="15">
      <c r="B40" s="99"/>
      <c r="C40" s="107"/>
      <c r="D40" s="107"/>
    </row>
    <row r="41" spans="2:7" ht="15">
      <c r="B41" s="99"/>
      <c r="C41" s="107"/>
      <c r="D41" s="449"/>
      <c r="F41" s="394"/>
      <c r="G41" s="394"/>
    </row>
    <row r="43" spans="2:4" ht="18">
      <c r="B43" s="80" t="s">
        <v>178</v>
      </c>
      <c r="C43" s="81"/>
      <c r="D43" s="81"/>
    </row>
    <row r="44" spans="2:5" ht="15" customHeight="1">
      <c r="B44" s="566" t="s">
        <v>90</v>
      </c>
      <c r="C44" s="566"/>
      <c r="D44" s="566"/>
      <c r="E44" s="566"/>
    </row>
    <row r="45" spans="2:5" ht="15" customHeight="1">
      <c r="B45" s="556" t="s">
        <v>92</v>
      </c>
      <c r="C45" s="556"/>
      <c r="D45" s="556"/>
      <c r="E45" s="106"/>
    </row>
    <row r="46" spans="2:5" ht="15" customHeight="1">
      <c r="B46" s="582" t="s">
        <v>170</v>
      </c>
      <c r="C46" s="582"/>
      <c r="D46" s="582"/>
      <c r="E46" s="106"/>
    </row>
    <row r="47" spans="2:4" ht="15" customHeight="1">
      <c r="B47" s="557" t="str">
        <f>+B9</f>
        <v>Al 30 de setiembre de 2015</v>
      </c>
      <c r="C47" s="557"/>
      <c r="D47" s="98"/>
    </row>
    <row r="48" spans="2:4" ht="6.75" customHeight="1">
      <c r="B48" s="81"/>
      <c r="C48" s="81"/>
      <c r="D48" s="81"/>
    </row>
    <row r="49" spans="2:4" ht="15" customHeight="1">
      <c r="B49" s="568" t="s">
        <v>271</v>
      </c>
      <c r="C49" s="563" t="s">
        <v>68</v>
      </c>
      <c r="D49" s="558" t="s">
        <v>69</v>
      </c>
    </row>
    <row r="50" spans="2:7" ht="13.5" customHeight="1">
      <c r="B50" s="569"/>
      <c r="C50" s="564"/>
      <c r="D50" s="559"/>
      <c r="E50" s="80"/>
      <c r="G50" s="409"/>
    </row>
    <row r="51" spans="2:4" ht="9" customHeight="1">
      <c r="B51" s="570"/>
      <c r="C51" s="565"/>
      <c r="D51" s="560"/>
    </row>
    <row r="52" spans="2:4" ht="7.5" customHeight="1">
      <c r="B52" s="82"/>
      <c r="C52" s="83"/>
      <c r="D52" s="84"/>
    </row>
    <row r="53" spans="2:4" ht="19.5" customHeight="1">
      <c r="B53" s="76" t="s">
        <v>71</v>
      </c>
      <c r="C53" s="139">
        <f>+C55+C56</f>
        <v>19663.87073</v>
      </c>
      <c r="D53" s="139">
        <f>+D55+D56</f>
        <v>63376.65536279</v>
      </c>
    </row>
    <row r="54" spans="2:4" ht="6" customHeight="1">
      <c r="B54" s="76"/>
      <c r="C54" s="139"/>
      <c r="D54" s="139"/>
    </row>
    <row r="55" spans="2:4" ht="19.5" customHeight="1">
      <c r="B55" s="78" t="s">
        <v>137</v>
      </c>
      <c r="C55" s="140">
        <v>2339.20871</v>
      </c>
      <c r="D55" s="140">
        <f>+C55*$H$8</f>
        <v>7539.26967233</v>
      </c>
    </row>
    <row r="56" spans="2:4" ht="15" customHeight="1">
      <c r="B56" s="78" t="s">
        <v>130</v>
      </c>
      <c r="C56" s="140">
        <v>17324.66202</v>
      </c>
      <c r="D56" s="140">
        <f>+C56*$H$8</f>
        <v>55837.385690459996</v>
      </c>
    </row>
    <row r="57" spans="2:4" ht="15.75" customHeight="1">
      <c r="B57" s="74"/>
      <c r="C57" s="140"/>
      <c r="D57" s="143"/>
    </row>
    <row r="58" spans="2:4" ht="16.5">
      <c r="B58" s="76" t="s">
        <v>72</v>
      </c>
      <c r="C58" s="142">
        <f>+C60+C61</f>
        <v>0</v>
      </c>
      <c r="D58" s="142">
        <f>+D60+D61</f>
        <v>0</v>
      </c>
    </row>
    <row r="59" spans="2:4" ht="6.75" customHeight="1">
      <c r="B59" s="76"/>
      <c r="C59" s="142"/>
      <c r="D59" s="142"/>
    </row>
    <row r="60" spans="2:4" ht="19.5" customHeight="1">
      <c r="B60" s="78" t="s">
        <v>138</v>
      </c>
      <c r="C60" s="196">
        <v>0</v>
      </c>
      <c r="D60" s="196">
        <f>+C60*$H$8</f>
        <v>0</v>
      </c>
    </row>
    <row r="61" spans="2:4" ht="15" customHeight="1">
      <c r="B61" s="78" t="s">
        <v>130</v>
      </c>
      <c r="C61" s="196">
        <v>0</v>
      </c>
      <c r="D61" s="196">
        <f>+C61*$H$8</f>
        <v>0</v>
      </c>
    </row>
    <row r="62" spans="2:4" ht="8.25" customHeight="1">
      <c r="B62" s="71"/>
      <c r="C62" s="141"/>
      <c r="D62" s="144"/>
    </row>
    <row r="63" spans="2:4" ht="15" customHeight="1">
      <c r="B63" s="580" t="s">
        <v>16</v>
      </c>
      <c r="C63" s="586">
        <f>+C58+C53</f>
        <v>19663.87073</v>
      </c>
      <c r="D63" s="586">
        <f>+D58+D53</f>
        <v>63376.65536279</v>
      </c>
    </row>
    <row r="64" spans="2:9" ht="15" customHeight="1">
      <c r="B64" s="581"/>
      <c r="C64" s="587"/>
      <c r="D64" s="587"/>
      <c r="H64" s="394"/>
      <c r="I64" s="394"/>
    </row>
    <row r="65" ht="5.25" customHeight="1"/>
    <row r="67" spans="3:4" ht="15">
      <c r="C67" s="448"/>
      <c r="D67" s="448"/>
    </row>
    <row r="68" spans="3:4" ht="15">
      <c r="C68" s="394"/>
      <c r="D68" s="394"/>
    </row>
  </sheetData>
  <sheetProtection/>
  <mergeCells count="22">
    <mergeCell ref="B6:E6"/>
    <mergeCell ref="B7:D7"/>
    <mergeCell ref="B35:B36"/>
    <mergeCell ref="C35:C36"/>
    <mergeCell ref="D35:D36"/>
    <mergeCell ref="B8:D8"/>
    <mergeCell ref="D11:D13"/>
    <mergeCell ref="B38:D38"/>
    <mergeCell ref="B44:E44"/>
    <mergeCell ref="C11:C13"/>
    <mergeCell ref="B9:C9"/>
    <mergeCell ref="B11:B13"/>
    <mergeCell ref="B39:D39"/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P458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122" customWidth="1"/>
    <col min="2" max="2" width="58.00390625" style="122" customWidth="1"/>
    <col min="3" max="4" width="19.7109375" style="108" customWidth="1"/>
    <col min="5" max="5" width="10.00390625" style="108" customWidth="1"/>
    <col min="6" max="6" width="18.421875" style="108" customWidth="1"/>
    <col min="7" max="7" width="30.00390625" style="108" customWidth="1"/>
    <col min="8" max="8" width="14.421875" style="108" customWidth="1"/>
    <col min="9" max="9" width="14.8515625" style="108" customWidth="1"/>
    <col min="10" max="11" width="11.421875" style="108" customWidth="1"/>
    <col min="12" max="12" width="11.28125" style="108" customWidth="1"/>
    <col min="13" max="16" width="11.421875" style="108" customWidth="1"/>
    <col min="17" max="16384" width="11.421875" style="122" customWidth="1"/>
  </cols>
  <sheetData>
    <row r="1" ht="15"/>
    <row r="2" ht="15"/>
    <row r="3" ht="15"/>
    <row r="5" spans="2:9" ht="18">
      <c r="B5" s="162" t="s">
        <v>27</v>
      </c>
      <c r="C5" s="162"/>
      <c r="D5" s="162"/>
      <c r="G5" s="504"/>
      <c r="H5" s="504"/>
      <c r="I5" s="504"/>
    </row>
    <row r="6" spans="2:10" ht="18" customHeight="1">
      <c r="B6" s="566" t="s">
        <v>90</v>
      </c>
      <c r="C6" s="566"/>
      <c r="D6" s="566"/>
      <c r="E6" s="395"/>
      <c r="G6" s="504"/>
      <c r="H6" s="504"/>
      <c r="I6" s="504"/>
      <c r="J6" s="504"/>
    </row>
    <row r="7" spans="2:10" ht="15.75">
      <c r="B7" s="556" t="s">
        <v>88</v>
      </c>
      <c r="C7" s="556"/>
      <c r="D7" s="556"/>
      <c r="G7" s="277">
        <v>3.223</v>
      </c>
      <c r="H7" s="504"/>
      <c r="I7" s="505"/>
      <c r="J7" s="506"/>
    </row>
    <row r="8" spans="2:10" ht="15.75" customHeight="1">
      <c r="B8" s="556" t="s">
        <v>129</v>
      </c>
      <c r="C8" s="556"/>
      <c r="D8" s="556"/>
      <c r="G8" s="504"/>
      <c r="H8" s="504"/>
      <c r="I8" s="504"/>
      <c r="J8" s="504"/>
    </row>
    <row r="9" spans="2:10" ht="15.75">
      <c r="B9" s="557" t="str">
        <f>+Moneda!B47</f>
        <v>Al 30 de setiembre de 2015</v>
      </c>
      <c r="C9" s="557"/>
      <c r="D9" s="509"/>
      <c r="G9" s="525"/>
      <c r="H9" s="504"/>
      <c r="I9" s="504"/>
      <c r="J9" s="504"/>
    </row>
    <row r="10" spans="2:10" ht="7.5" customHeight="1">
      <c r="B10" s="163"/>
      <c r="C10" s="163"/>
      <c r="D10" s="163"/>
      <c r="G10" s="504"/>
      <c r="H10" s="504"/>
      <c r="I10" s="504"/>
      <c r="J10" s="504"/>
    </row>
    <row r="11" spans="2:10" ht="15" customHeight="1">
      <c r="B11" s="568" t="s">
        <v>173</v>
      </c>
      <c r="C11" s="563" t="s">
        <v>68</v>
      </c>
      <c r="D11" s="558" t="s">
        <v>69</v>
      </c>
      <c r="G11" s="526"/>
      <c r="H11" s="507">
        <f>+C21+C55</f>
        <v>90700.66166000001</v>
      </c>
      <c r="I11" s="504"/>
      <c r="J11" s="504"/>
    </row>
    <row r="12" spans="2:10" ht="13.5" customHeight="1">
      <c r="B12" s="569"/>
      <c r="C12" s="564"/>
      <c r="D12" s="559"/>
      <c r="E12" s="162"/>
      <c r="G12" s="527"/>
      <c r="H12" s="504"/>
      <c r="I12" s="504"/>
      <c r="J12" s="504"/>
    </row>
    <row r="13" spans="2:10" ht="9" customHeight="1">
      <c r="B13" s="570"/>
      <c r="C13" s="565"/>
      <c r="D13" s="560"/>
      <c r="G13" s="504"/>
      <c r="H13" s="504"/>
      <c r="I13" s="504"/>
      <c r="J13" s="504"/>
    </row>
    <row r="14" spans="2:10" ht="9" customHeight="1">
      <c r="B14" s="164"/>
      <c r="C14" s="164"/>
      <c r="D14" s="197"/>
      <c r="G14" s="504"/>
      <c r="H14" s="504"/>
      <c r="I14" s="504"/>
      <c r="J14" s="504"/>
    </row>
    <row r="15" spans="2:10" ht="15.75">
      <c r="B15" s="119" t="s">
        <v>113</v>
      </c>
      <c r="C15" s="111">
        <f>+C17</f>
        <v>525374.9575299999</v>
      </c>
      <c r="D15" s="112">
        <f>+D17</f>
        <v>1693283.48811919</v>
      </c>
      <c r="F15" s="488"/>
      <c r="G15" s="504" t="s">
        <v>76</v>
      </c>
      <c r="H15" s="507">
        <f>+C19+C52+C111</f>
        <v>685696.7001299999</v>
      </c>
      <c r="I15" s="507">
        <f>+D19+D52+D111</f>
        <v>2210000.46451899</v>
      </c>
      <c r="J15" s="504"/>
    </row>
    <row r="16" spans="2:10" ht="8.25" customHeight="1">
      <c r="B16" s="119"/>
      <c r="C16" s="111"/>
      <c r="D16" s="112"/>
      <c r="F16" s="182"/>
      <c r="G16" s="504"/>
      <c r="H16" s="504"/>
      <c r="I16" s="504"/>
      <c r="J16" s="504"/>
    </row>
    <row r="17" spans="2:10" ht="15.75">
      <c r="B17" s="110" t="s">
        <v>114</v>
      </c>
      <c r="C17" s="111">
        <f>+C19+C23</f>
        <v>525374.9575299999</v>
      </c>
      <c r="D17" s="112">
        <f>+D19+D23</f>
        <v>1693283.48811919</v>
      </c>
      <c r="G17" s="504" t="s">
        <v>66</v>
      </c>
      <c r="H17" s="507">
        <f>+C31</f>
        <v>46155.91779</v>
      </c>
      <c r="I17" s="507">
        <f>+D31</f>
        <v>148760.52303717</v>
      </c>
      <c r="J17" s="504"/>
    </row>
    <row r="18" spans="2:10" ht="7.5" customHeight="1">
      <c r="B18" s="113"/>
      <c r="C18" s="114"/>
      <c r="D18" s="115"/>
      <c r="G18" s="504"/>
      <c r="H18" s="504"/>
      <c r="I18" s="504"/>
      <c r="J18" s="504"/>
    </row>
    <row r="19" spans="2:10" ht="15">
      <c r="B19" s="113" t="s">
        <v>115</v>
      </c>
      <c r="C19" s="114">
        <f>+C20+C21</f>
        <v>524047.7182199999</v>
      </c>
      <c r="D19" s="115">
        <f>+D20+D21</f>
        <v>1689005.79582306</v>
      </c>
      <c r="G19" s="504" t="s">
        <v>87</v>
      </c>
      <c r="H19" s="507">
        <f>+C39+C48+C57+C94+C102+C107+C114+C23</f>
        <v>120578.15606</v>
      </c>
      <c r="I19" s="507">
        <f>+D39+D48+D57+D94+D102+D107+D114+D23</f>
        <v>388623.39698137995</v>
      </c>
      <c r="J19" s="504"/>
    </row>
    <row r="20" spans="2:10" ht="15">
      <c r="B20" s="116" t="s">
        <v>188</v>
      </c>
      <c r="C20" s="117">
        <v>452499.78682999994</v>
      </c>
      <c r="D20" s="118">
        <f>+C20*$G$7</f>
        <v>1458406.8129530898</v>
      </c>
      <c r="G20" s="504"/>
      <c r="H20" s="504"/>
      <c r="I20" s="504"/>
      <c r="J20" s="504"/>
    </row>
    <row r="21" spans="2:10" ht="15">
      <c r="B21" s="116" t="s">
        <v>192</v>
      </c>
      <c r="C21" s="117">
        <v>71547.93139000001</v>
      </c>
      <c r="D21" s="118">
        <f>+C21*$G$7</f>
        <v>230598.98286997003</v>
      </c>
      <c r="F21" s="182"/>
      <c r="G21" s="504" t="s">
        <v>41</v>
      </c>
      <c r="H21" s="528">
        <f>+C37</f>
        <v>0</v>
      </c>
      <c r="I21" s="507">
        <f>+D37</f>
        <v>0</v>
      </c>
      <c r="J21" s="504"/>
    </row>
    <row r="22" spans="2:10" ht="13.5" customHeight="1">
      <c r="B22" s="113"/>
      <c r="C22" s="114"/>
      <c r="D22" s="115">
        <f>+C22*$G$7</f>
        <v>0</v>
      </c>
      <c r="G22" s="504"/>
      <c r="H22" s="504"/>
      <c r="I22" s="507"/>
      <c r="J22" s="504"/>
    </row>
    <row r="23" spans="2:10" ht="13.5" customHeight="1">
      <c r="B23" s="113" t="s">
        <v>120</v>
      </c>
      <c r="C23" s="114">
        <f>+C24</f>
        <v>1327.2393100000002</v>
      </c>
      <c r="D23" s="115">
        <f>+D24</f>
        <v>4277.692296130001</v>
      </c>
      <c r="G23" s="504"/>
      <c r="H23" s="504"/>
      <c r="I23" s="507"/>
      <c r="J23" s="504"/>
    </row>
    <row r="24" spans="2:10" ht="13.5" customHeight="1">
      <c r="B24" s="116" t="s">
        <v>235</v>
      </c>
      <c r="C24" s="117">
        <v>1327.2393100000002</v>
      </c>
      <c r="D24" s="118">
        <f>+C24*$G$7</f>
        <v>4277.692296130001</v>
      </c>
      <c r="G24" s="504"/>
      <c r="H24" s="504"/>
      <c r="I24" s="507"/>
      <c r="J24" s="504"/>
    </row>
    <row r="25" spans="2:10" ht="13.5" customHeight="1">
      <c r="B25" s="113"/>
      <c r="C25" s="114"/>
      <c r="D25" s="115"/>
      <c r="G25" s="504"/>
      <c r="H25" s="504"/>
      <c r="I25" s="507"/>
      <c r="J25" s="504"/>
    </row>
    <row r="26" spans="2:10" ht="13.5" customHeight="1">
      <c r="B26" s="113"/>
      <c r="C26" s="114"/>
      <c r="D26" s="115"/>
      <c r="G26" s="504"/>
      <c r="H26" s="504"/>
      <c r="I26" s="507"/>
      <c r="J26" s="504"/>
    </row>
    <row r="27" spans="2:10" ht="15.75">
      <c r="B27" s="119" t="s">
        <v>116</v>
      </c>
      <c r="C27" s="111">
        <f>+C29+C35</f>
        <v>307391.94571999996</v>
      </c>
      <c r="D27" s="112">
        <f>+D29+D35</f>
        <v>990724.2410555598</v>
      </c>
      <c r="E27" s="487"/>
      <c r="F27" s="513"/>
      <c r="G27" s="529"/>
      <c r="H27" s="507">
        <f>+H15+H17+H19+H21</f>
        <v>852430.7739799998</v>
      </c>
      <c r="I27" s="507">
        <f>+I15+I17+I19+I21</f>
        <v>2747384.38453754</v>
      </c>
      <c r="J27" s="504"/>
    </row>
    <row r="28" spans="2:10" ht="12.75" customHeight="1">
      <c r="B28" s="116"/>
      <c r="C28" s="117"/>
      <c r="D28" s="118"/>
      <c r="F28" s="182"/>
      <c r="G28" s="504"/>
      <c r="H28" s="504"/>
      <c r="I28" s="504"/>
      <c r="J28" s="504"/>
    </row>
    <row r="29" spans="2:10" ht="15.75">
      <c r="B29" s="110" t="s">
        <v>117</v>
      </c>
      <c r="C29" s="111">
        <f>+C31</f>
        <v>46155.91779</v>
      </c>
      <c r="D29" s="112">
        <f>+D31</f>
        <v>148760.52303717</v>
      </c>
      <c r="G29" s="530"/>
      <c r="H29" s="531">
        <f>+H27/1000</f>
        <v>852.4307739799998</v>
      </c>
      <c r="I29" s="508">
        <f>+I27/1000</f>
        <v>2747.38438453754</v>
      </c>
      <c r="J29" s="504"/>
    </row>
    <row r="30" spans="2:10" ht="10.5" customHeight="1">
      <c r="B30" s="110"/>
      <c r="C30" s="111"/>
      <c r="D30" s="112"/>
      <c r="G30" s="504"/>
      <c r="H30" s="504"/>
      <c r="I30" s="504"/>
      <c r="J30" s="504"/>
    </row>
    <row r="31" spans="2:10" ht="15">
      <c r="B31" s="113" t="s">
        <v>118</v>
      </c>
      <c r="C31" s="114">
        <f>+C32+C33</f>
        <v>46155.91779</v>
      </c>
      <c r="D31" s="115">
        <f>+D32+D33</f>
        <v>148760.52303717</v>
      </c>
      <c r="G31" s="504"/>
      <c r="H31" s="505">
        <f>+H29-'Resumen Cuadros'!C16</f>
        <v>0</v>
      </c>
      <c r="I31" s="505">
        <f>+I29-'Resumen Cuadros'!D16</f>
        <v>0</v>
      </c>
      <c r="J31" s="504"/>
    </row>
    <row r="32" spans="2:10" ht="15">
      <c r="B32" s="116" t="s">
        <v>122</v>
      </c>
      <c r="C32" s="117">
        <v>30442.16691</v>
      </c>
      <c r="D32" s="118">
        <f>+C32*$G$7</f>
        <v>98115.10395093</v>
      </c>
      <c r="G32" s="504"/>
      <c r="H32" s="505"/>
      <c r="I32" s="504"/>
      <c r="J32" s="504"/>
    </row>
    <row r="33" spans="2:10" ht="15">
      <c r="B33" s="116" t="s">
        <v>123</v>
      </c>
      <c r="C33" s="117">
        <v>15713.750880000001</v>
      </c>
      <c r="D33" s="118">
        <f>+C33*$G$7</f>
        <v>50645.41908624</v>
      </c>
      <c r="G33" s="504"/>
      <c r="H33" s="504"/>
      <c r="I33" s="504"/>
      <c r="J33" s="504"/>
    </row>
    <row r="34" spans="2:10" ht="17.25" customHeight="1">
      <c r="B34" s="113"/>
      <c r="C34" s="114"/>
      <c r="D34" s="115"/>
      <c r="G34" s="504" t="s">
        <v>145</v>
      </c>
      <c r="H34" s="507">
        <f>+C19+C52</f>
        <v>685696.7001299999</v>
      </c>
      <c r="I34" s="507">
        <f>+D19+D52</f>
        <v>2210000.46451899</v>
      </c>
      <c r="J34" s="504"/>
    </row>
    <row r="35" spans="2:10" ht="15.75">
      <c r="B35" s="110" t="s">
        <v>114</v>
      </c>
      <c r="C35" s="111">
        <f>+C37+C39+C48+C52+C57</f>
        <v>261236.02792999998</v>
      </c>
      <c r="D35" s="112">
        <f>+D37+D39+D48+D52+D57</f>
        <v>841963.7180183899</v>
      </c>
      <c r="G35" s="504"/>
      <c r="H35" s="504"/>
      <c r="I35" s="504"/>
      <c r="J35" s="504"/>
    </row>
    <row r="36" spans="2:10" ht="15">
      <c r="B36" s="120"/>
      <c r="C36" s="358"/>
      <c r="D36" s="359"/>
      <c r="G36" s="504" t="s">
        <v>146</v>
      </c>
      <c r="H36" s="507">
        <f>+C39+C48+C23</f>
        <v>100914.28533</v>
      </c>
      <c r="I36" s="507">
        <f>+D39+D48+D23</f>
        <v>325246.74161858996</v>
      </c>
      <c r="J36" s="504"/>
    </row>
    <row r="37" spans="2:10" ht="15">
      <c r="B37" s="113" t="s">
        <v>119</v>
      </c>
      <c r="C37" s="360">
        <v>0</v>
      </c>
      <c r="D37" s="361">
        <f>+C37*$G$7</f>
        <v>0</v>
      </c>
      <c r="G37" s="504"/>
      <c r="H37" s="504"/>
      <c r="I37" s="504"/>
      <c r="J37" s="504"/>
    </row>
    <row r="38" spans="2:4" ht="9" customHeight="1">
      <c r="B38" s="121"/>
      <c r="C38" s="114"/>
      <c r="D38" s="115"/>
    </row>
    <row r="39" spans="2:4" ht="15">
      <c r="B39" s="113" t="s">
        <v>120</v>
      </c>
      <c r="C39" s="114">
        <f>+C40+C42+C45+C46+C44+C41+C43</f>
        <v>94227.18334999999</v>
      </c>
      <c r="D39" s="115">
        <f>+D40+D42+D45+D46+D44+D41+D43</f>
        <v>303694.21193705</v>
      </c>
    </row>
    <row r="40" spans="2:9" ht="15">
      <c r="B40" s="116" t="s">
        <v>234</v>
      </c>
      <c r="C40" s="117">
        <v>87123.79823</v>
      </c>
      <c r="D40" s="118">
        <f aca="true" t="shared" si="0" ref="D40:D46">+C40*$G$7</f>
        <v>280800.00169529</v>
      </c>
      <c r="H40" s="182"/>
      <c r="I40" s="182"/>
    </row>
    <row r="41" spans="2:9" ht="15">
      <c r="B41" s="116" t="s">
        <v>213</v>
      </c>
      <c r="C41" s="117">
        <f>4034.48848+1310.89892</f>
        <v>5345.3874</v>
      </c>
      <c r="D41" s="118">
        <f t="shared" si="0"/>
        <v>17228.1835902</v>
      </c>
      <c r="H41" s="182">
        <f>+C58</f>
        <v>0</v>
      </c>
      <c r="I41" s="182">
        <f>+D58</f>
        <v>0</v>
      </c>
    </row>
    <row r="42" spans="2:4" ht="15">
      <c r="B42" s="116" t="s">
        <v>235</v>
      </c>
      <c r="C42" s="117">
        <v>648.1030499999999</v>
      </c>
      <c r="D42" s="118">
        <f t="shared" si="0"/>
        <v>2088.83613015</v>
      </c>
    </row>
    <row r="43" spans="2:7" ht="15">
      <c r="B43" s="116" t="s">
        <v>254</v>
      </c>
      <c r="C43" s="117">
        <v>632.46613</v>
      </c>
      <c r="D43" s="118">
        <f t="shared" si="0"/>
        <v>2038.43833699</v>
      </c>
      <c r="G43" s="182"/>
    </row>
    <row r="44" spans="2:7" ht="15">
      <c r="B44" s="116" t="s">
        <v>124</v>
      </c>
      <c r="C44" s="118">
        <v>278.25352000000004</v>
      </c>
      <c r="D44" s="118">
        <f t="shared" si="0"/>
        <v>896.8110949600001</v>
      </c>
      <c r="G44" s="182"/>
    </row>
    <row r="45" spans="2:4" ht="15">
      <c r="B45" s="116" t="s">
        <v>126</v>
      </c>
      <c r="C45" s="117">
        <v>199.17501999999996</v>
      </c>
      <c r="D45" s="118">
        <f t="shared" si="0"/>
        <v>641.9410894599998</v>
      </c>
    </row>
    <row r="46" spans="2:9" ht="15">
      <c r="B46" s="116" t="s">
        <v>125</v>
      </c>
      <c r="C46" s="361">
        <v>0</v>
      </c>
      <c r="D46" s="361">
        <f t="shared" si="0"/>
        <v>0</v>
      </c>
      <c r="I46" s="411"/>
    </row>
    <row r="47" spans="2:9" ht="12.75" customHeight="1">
      <c r="B47" s="113"/>
      <c r="C47" s="115"/>
      <c r="D47" s="115"/>
      <c r="I47" s="434"/>
    </row>
    <row r="48" spans="2:7" ht="15">
      <c r="B48" s="113" t="s">
        <v>73</v>
      </c>
      <c r="C48" s="115">
        <f>+C49+C50</f>
        <v>5359.86267</v>
      </c>
      <c r="D48" s="115">
        <f>+D49+D50</f>
        <v>17274.83738541</v>
      </c>
      <c r="G48" s="182"/>
    </row>
    <row r="49" spans="2:9" ht="15">
      <c r="B49" s="116" t="s">
        <v>148</v>
      </c>
      <c r="C49" s="118">
        <v>3909.88094</v>
      </c>
      <c r="D49" s="118">
        <f>+C49*$G$7</f>
        <v>12601.54626962</v>
      </c>
      <c r="I49" s="418"/>
    </row>
    <row r="50" spans="2:4" ht="15">
      <c r="B50" s="116" t="s">
        <v>127</v>
      </c>
      <c r="C50" s="118">
        <v>1449.98173</v>
      </c>
      <c r="D50" s="118">
        <f>+C50*$G$7</f>
        <v>4673.29111579</v>
      </c>
    </row>
    <row r="51" spans="2:7" ht="12" customHeight="1">
      <c r="B51" s="116"/>
      <c r="C51" s="118"/>
      <c r="D51" s="118"/>
      <c r="G51" s="182"/>
    </row>
    <row r="52" spans="2:7" ht="15">
      <c r="B52" s="113" t="s">
        <v>231</v>
      </c>
      <c r="C52" s="115">
        <f>+C53+C55+C54</f>
        <v>161648.98190999997</v>
      </c>
      <c r="D52" s="115">
        <f>+D53+D55+D54</f>
        <v>520994.6686959299</v>
      </c>
      <c r="E52" s="208"/>
      <c r="G52" s="419"/>
    </row>
    <row r="53" spans="2:7" ht="15">
      <c r="B53" s="116" t="s">
        <v>189</v>
      </c>
      <c r="C53" s="118">
        <v>90040.33087999998</v>
      </c>
      <c r="D53" s="118">
        <f>+C53*$G$7</f>
        <v>290199.98642623995</v>
      </c>
      <c r="G53" s="420"/>
    </row>
    <row r="54" spans="2:7" ht="15">
      <c r="B54" s="116" t="s">
        <v>248</v>
      </c>
      <c r="C54" s="118">
        <v>52455.92076</v>
      </c>
      <c r="D54" s="118">
        <f>+C54*$G$7</f>
        <v>169065.43260948</v>
      </c>
      <c r="F54" s="420"/>
      <c r="G54" s="420"/>
    </row>
    <row r="55" spans="2:7" ht="15">
      <c r="B55" s="116" t="s">
        <v>232</v>
      </c>
      <c r="C55" s="118">
        <v>19152.730270000004</v>
      </c>
      <c r="D55" s="118">
        <f>+C55*$G$7</f>
        <v>61729.24966021001</v>
      </c>
      <c r="F55" s="421"/>
      <c r="G55" s="420"/>
    </row>
    <row r="56" spans="2:4" ht="15" hidden="1">
      <c r="B56" s="116"/>
      <c r="C56" s="115"/>
      <c r="D56" s="115"/>
    </row>
    <row r="57" spans="2:4" ht="15" hidden="1">
      <c r="B57" s="113" t="s">
        <v>121</v>
      </c>
      <c r="C57" s="115">
        <f>+C59+C58</f>
        <v>0</v>
      </c>
      <c r="D57" s="115">
        <f>+D59+D58</f>
        <v>0</v>
      </c>
    </row>
    <row r="58" spans="2:4" ht="15" hidden="1">
      <c r="B58" s="116" t="s">
        <v>128</v>
      </c>
      <c r="C58" s="118">
        <v>0</v>
      </c>
      <c r="D58" s="118">
        <f>+C58*$G$7</f>
        <v>0</v>
      </c>
    </row>
    <row r="59" spans="2:4" ht="15" hidden="1">
      <c r="B59" s="116" t="s">
        <v>242</v>
      </c>
      <c r="C59" s="118"/>
      <c r="D59" s="118">
        <f>+C59*$G$7</f>
        <v>0</v>
      </c>
    </row>
    <row r="60" spans="2:4" ht="8.25" customHeight="1">
      <c r="B60" s="116"/>
      <c r="C60" s="118"/>
      <c r="D60" s="198"/>
    </row>
    <row r="61" spans="2:7" ht="15" customHeight="1">
      <c r="B61" s="591" t="s">
        <v>19</v>
      </c>
      <c r="C61" s="593">
        <f>+C27+C15</f>
        <v>832766.9032499999</v>
      </c>
      <c r="D61" s="593">
        <f>+D27+D15</f>
        <v>2684007.72917475</v>
      </c>
      <c r="G61" s="420"/>
    </row>
    <row r="62" spans="2:7" ht="15" customHeight="1">
      <c r="B62" s="592"/>
      <c r="C62" s="594"/>
      <c r="D62" s="594"/>
      <c r="G62" s="420"/>
    </row>
    <row r="63" spans="2:4" ht="4.5" customHeight="1">
      <c r="B63" s="199"/>
      <c r="C63" s="165"/>
      <c r="D63" s="165"/>
    </row>
    <row r="64" spans="2:16" s="201" customFormat="1" ht="15" customHeight="1">
      <c r="B64" s="200" t="s">
        <v>195</v>
      </c>
      <c r="C64" s="401"/>
      <c r="D64" s="166"/>
      <c r="E64" s="109"/>
      <c r="F64" s="422"/>
      <c r="G64" s="422"/>
      <c r="H64" s="109"/>
      <c r="I64" s="109"/>
      <c r="J64" s="109"/>
      <c r="K64" s="109"/>
      <c r="L64" s="109"/>
      <c r="M64" s="109"/>
      <c r="N64" s="109"/>
      <c r="O64" s="109"/>
      <c r="P64" s="109"/>
    </row>
    <row r="65" spans="2:4" ht="6.75" customHeight="1">
      <c r="B65" s="202"/>
      <c r="C65" s="167"/>
      <c r="D65" s="167"/>
    </row>
    <row r="66" spans="2:7" ht="15">
      <c r="B66" s="167" t="s">
        <v>230</v>
      </c>
      <c r="C66" s="427"/>
      <c r="D66" s="427"/>
      <c r="G66" s="423"/>
    </row>
    <row r="67" spans="2:4" ht="15">
      <c r="B67" s="537" t="s">
        <v>141</v>
      </c>
      <c r="C67" s="537"/>
      <c r="D67" s="537"/>
    </row>
    <row r="68" spans="2:4" ht="15">
      <c r="B68" s="537" t="s">
        <v>239</v>
      </c>
      <c r="C68" s="537"/>
      <c r="D68" s="537"/>
    </row>
    <row r="69" spans="2:4" ht="15">
      <c r="B69" s="384" t="s">
        <v>237</v>
      </c>
      <c r="C69" s="371"/>
      <c r="D69" s="371"/>
    </row>
    <row r="70" spans="2:4" ht="15">
      <c r="B70" s="537" t="s">
        <v>233</v>
      </c>
      <c r="C70" s="537"/>
      <c r="D70" s="537"/>
    </row>
    <row r="71" spans="2:6" ht="15">
      <c r="B71" s="537" t="s">
        <v>294</v>
      </c>
      <c r="C71" s="537"/>
      <c r="D71" s="537"/>
      <c r="F71" s="424"/>
    </row>
    <row r="72" ht="15">
      <c r="C72" s="182"/>
    </row>
    <row r="73" spans="2:4" ht="15">
      <c r="B73" s="211"/>
      <c r="C73" s="368"/>
      <c r="D73" s="368"/>
    </row>
    <row r="74" spans="3:6" ht="15">
      <c r="C74" s="168"/>
      <c r="D74" s="168"/>
      <c r="F74" s="411"/>
    </row>
    <row r="76" spans="2:4" ht="18">
      <c r="B76" s="162" t="s">
        <v>179</v>
      </c>
      <c r="C76" s="162"/>
      <c r="D76" s="162"/>
    </row>
    <row r="77" spans="2:5" ht="15.75" customHeight="1">
      <c r="B77" s="566" t="s">
        <v>90</v>
      </c>
      <c r="C77" s="566"/>
      <c r="D77" s="566"/>
      <c r="E77" s="395"/>
    </row>
    <row r="78" spans="2:4" ht="15" customHeight="1">
      <c r="B78" s="556" t="s">
        <v>92</v>
      </c>
      <c r="C78" s="556"/>
      <c r="D78" s="556"/>
    </row>
    <row r="79" spans="2:4" ht="15.75" customHeight="1">
      <c r="B79" s="556" t="s">
        <v>129</v>
      </c>
      <c r="C79" s="556"/>
      <c r="D79" s="556"/>
    </row>
    <row r="80" spans="2:4" ht="15.75" customHeight="1">
      <c r="B80" s="557" t="str">
        <f>+B9</f>
        <v>Al 30 de setiembre de 2015</v>
      </c>
      <c r="C80" s="557"/>
      <c r="D80" s="509"/>
    </row>
    <row r="81" spans="2:4" ht="7.5" customHeight="1">
      <c r="B81" s="163"/>
      <c r="C81" s="163"/>
      <c r="D81" s="163"/>
    </row>
    <row r="82" spans="2:4" ht="15" customHeight="1">
      <c r="B82" s="568" t="s">
        <v>173</v>
      </c>
      <c r="C82" s="563" t="s">
        <v>68</v>
      </c>
      <c r="D82" s="558" t="s">
        <v>69</v>
      </c>
    </row>
    <row r="83" spans="2:7" ht="13.5" customHeight="1">
      <c r="B83" s="569"/>
      <c r="C83" s="564"/>
      <c r="D83" s="559"/>
      <c r="E83" s="162"/>
      <c r="G83" s="409"/>
    </row>
    <row r="84" spans="2:4" ht="9" customHeight="1">
      <c r="B84" s="570"/>
      <c r="C84" s="565"/>
      <c r="D84" s="560"/>
    </row>
    <row r="85" spans="2:8" ht="11.25" customHeight="1" hidden="1">
      <c r="B85" s="164"/>
      <c r="C85" s="164"/>
      <c r="D85" s="197"/>
      <c r="H85" s="182"/>
    </row>
    <row r="86" spans="2:8" ht="18" customHeight="1" hidden="1">
      <c r="B86" s="119" t="s">
        <v>95</v>
      </c>
      <c r="C86" s="111">
        <f>+C87</f>
        <v>0</v>
      </c>
      <c r="D86" s="112">
        <f>+D87</f>
        <v>0</v>
      </c>
      <c r="H86" s="182"/>
    </row>
    <row r="87" spans="2:8" ht="15.75" customHeight="1" hidden="1">
      <c r="B87" s="113" t="s">
        <v>96</v>
      </c>
      <c r="C87" s="114">
        <f>+C88</f>
        <v>0</v>
      </c>
      <c r="D87" s="115">
        <f>+D88</f>
        <v>0</v>
      </c>
      <c r="H87" s="182"/>
    </row>
    <row r="88" spans="2:8" ht="16.5" customHeight="1" hidden="1">
      <c r="B88" s="116" t="s">
        <v>75</v>
      </c>
      <c r="C88" s="117">
        <v>0</v>
      </c>
      <c r="D88" s="118">
        <f>+C88/$G$7</f>
        <v>0</v>
      </c>
      <c r="H88" s="182"/>
    </row>
    <row r="89" spans="2:8" ht="6.75" customHeight="1">
      <c r="B89" s="203"/>
      <c r="C89" s="114"/>
      <c r="D89" s="115"/>
      <c r="H89" s="182"/>
    </row>
    <row r="90" spans="2:8" ht="18" customHeight="1">
      <c r="B90" s="119" t="s">
        <v>113</v>
      </c>
      <c r="C90" s="157">
        <f>+C92</f>
        <v>2339.20871</v>
      </c>
      <c r="D90" s="171">
        <f>+D92</f>
        <v>7539.26967233</v>
      </c>
      <c r="H90" s="182"/>
    </row>
    <row r="91" spans="2:8" ht="6.75" customHeight="1">
      <c r="B91" s="119"/>
      <c r="C91" s="169"/>
      <c r="D91" s="204"/>
      <c r="H91" s="182"/>
    </row>
    <row r="92" spans="2:8" ht="18" customHeight="1">
      <c r="B92" s="113" t="s">
        <v>114</v>
      </c>
      <c r="C92" s="157">
        <f>+C94</f>
        <v>2339.20871</v>
      </c>
      <c r="D92" s="171">
        <f>+D94</f>
        <v>7539.26967233</v>
      </c>
      <c r="H92" s="182"/>
    </row>
    <row r="93" spans="2:8" ht="9.75" customHeight="1">
      <c r="B93" s="113"/>
      <c r="C93" s="170"/>
      <c r="D93" s="205"/>
      <c r="H93" s="182"/>
    </row>
    <row r="94" spans="2:8" ht="18" customHeight="1">
      <c r="B94" s="113" t="s">
        <v>120</v>
      </c>
      <c r="C94" s="158">
        <f>+C95+C96</f>
        <v>2339.20871</v>
      </c>
      <c r="D94" s="206">
        <f>+D95+D96</f>
        <v>7539.26967233</v>
      </c>
      <c r="H94" s="182"/>
    </row>
    <row r="95" spans="2:8" ht="18" customHeight="1">
      <c r="B95" s="116" t="s">
        <v>127</v>
      </c>
      <c r="C95" s="514">
        <v>0</v>
      </c>
      <c r="D95" s="515">
        <f>+C95*$G$7</f>
        <v>0</v>
      </c>
      <c r="F95" s="182"/>
      <c r="G95" s="182"/>
      <c r="H95" s="182"/>
    </row>
    <row r="96" spans="2:8" ht="18" customHeight="1">
      <c r="B96" s="116" t="s">
        <v>303</v>
      </c>
      <c r="C96" s="146">
        <v>2339.20871</v>
      </c>
      <c r="D96" s="172">
        <f>+C96*$G$7</f>
        <v>7539.26967233</v>
      </c>
      <c r="F96" s="182"/>
      <c r="G96" s="182"/>
      <c r="H96" s="182"/>
    </row>
    <row r="97" spans="2:8" ht="14.25" customHeight="1">
      <c r="B97" s="113"/>
      <c r="C97" s="157"/>
      <c r="D97" s="171"/>
      <c r="H97" s="182"/>
    </row>
    <row r="98" spans="2:8" ht="18" customHeight="1">
      <c r="B98" s="119" t="s">
        <v>116</v>
      </c>
      <c r="C98" s="157">
        <f>+C100</f>
        <v>17324.662019999996</v>
      </c>
      <c r="D98" s="171">
        <f>+D100</f>
        <v>55837.38569045999</v>
      </c>
      <c r="F98" s="502"/>
      <c r="H98" s="182"/>
    </row>
    <row r="99" spans="2:4" ht="11.25" customHeight="1">
      <c r="B99" s="119"/>
      <c r="C99" s="157"/>
      <c r="D99" s="171"/>
    </row>
    <row r="100" spans="2:7" ht="18" customHeight="1">
      <c r="B100" s="113" t="s">
        <v>114</v>
      </c>
      <c r="C100" s="157">
        <f>+C102+C107+C114+C111</f>
        <v>17324.662019999996</v>
      </c>
      <c r="D100" s="171">
        <f>+D102+D107+D114+D111</f>
        <v>55837.38569045999</v>
      </c>
      <c r="F100" s="425"/>
      <c r="G100" s="425"/>
    </row>
    <row r="101" spans="2:7" ht="13.5" customHeight="1">
      <c r="B101" s="113"/>
      <c r="C101" s="157"/>
      <c r="D101" s="171"/>
      <c r="G101" s="411"/>
    </row>
    <row r="102" spans="2:4" ht="15.75" customHeight="1">
      <c r="B102" s="113" t="s">
        <v>120</v>
      </c>
      <c r="C102" s="158">
        <f>SUM(C103:C105)</f>
        <v>5677.52406</v>
      </c>
      <c r="D102" s="206">
        <f>SUM(D103:D105)</f>
        <v>18298.66004538</v>
      </c>
    </row>
    <row r="103" spans="2:4" ht="15.75" customHeight="1">
      <c r="B103" s="116" t="s">
        <v>254</v>
      </c>
      <c r="C103" s="146">
        <v>3720.8564300000003</v>
      </c>
      <c r="D103" s="172">
        <f>+C103*$G$7</f>
        <v>11992.32027389</v>
      </c>
    </row>
    <row r="104" spans="2:4" ht="15.75" customHeight="1">
      <c r="B104" s="116" t="s">
        <v>213</v>
      </c>
      <c r="C104" s="146">
        <v>1281.35249</v>
      </c>
      <c r="D104" s="172">
        <f>+C104*$G$7</f>
        <v>4129.79907527</v>
      </c>
    </row>
    <row r="105" spans="2:4" ht="15.75" customHeight="1">
      <c r="B105" s="116" t="s">
        <v>303</v>
      </c>
      <c r="C105" s="146">
        <v>675.31514</v>
      </c>
      <c r="D105" s="172">
        <f>+C105*$G$7</f>
        <v>2176.54069622</v>
      </c>
    </row>
    <row r="106" spans="2:4" ht="12.75" customHeight="1">
      <c r="B106" s="116"/>
      <c r="C106" s="146"/>
      <c r="D106" s="172">
        <f>+C106/$G$7</f>
        <v>0</v>
      </c>
    </row>
    <row r="107" spans="2:4" ht="15" customHeight="1">
      <c r="B107" s="113" t="s">
        <v>73</v>
      </c>
      <c r="C107" s="158">
        <f>+C108+C109</f>
        <v>10790.684599999997</v>
      </c>
      <c r="D107" s="206">
        <f>+D108+D109</f>
        <v>34778.37646579999</v>
      </c>
    </row>
    <row r="108" spans="2:4" ht="15.75" customHeight="1">
      <c r="B108" s="116" t="s">
        <v>148</v>
      </c>
      <c r="C108" s="146">
        <v>2276.6169600000003</v>
      </c>
      <c r="D108" s="172">
        <f>+C108*$G$7</f>
        <v>7337.536462080001</v>
      </c>
    </row>
    <row r="109" spans="2:4" ht="15.75" customHeight="1">
      <c r="B109" s="116" t="s">
        <v>127</v>
      </c>
      <c r="C109" s="146">
        <v>8514.067639999997</v>
      </c>
      <c r="D109" s="172">
        <f>+C109*$G$7</f>
        <v>27440.84000371999</v>
      </c>
    </row>
    <row r="110" spans="2:4" ht="15.75" customHeight="1">
      <c r="B110" s="116"/>
      <c r="C110" s="146"/>
      <c r="D110" s="206"/>
    </row>
    <row r="111" spans="2:4" ht="15.75" customHeight="1">
      <c r="B111" s="113" t="s">
        <v>206</v>
      </c>
      <c r="C111" s="170">
        <f>+C112</f>
        <v>0</v>
      </c>
      <c r="D111" s="205">
        <f>+D112</f>
        <v>0</v>
      </c>
    </row>
    <row r="112" spans="2:4" ht="15.75" customHeight="1">
      <c r="B112" s="116" t="s">
        <v>205</v>
      </c>
      <c r="C112" s="514">
        <v>0</v>
      </c>
      <c r="D112" s="515">
        <f>+C112*$G$7</f>
        <v>0</v>
      </c>
    </row>
    <row r="113" spans="2:4" ht="15.75" customHeight="1">
      <c r="B113" s="116"/>
      <c r="C113" s="146"/>
      <c r="D113" s="206"/>
    </row>
    <row r="114" spans="2:4" ht="15.75" customHeight="1">
      <c r="B114" s="113" t="s">
        <v>121</v>
      </c>
      <c r="C114" s="158">
        <f>+C115+C116</f>
        <v>856.45336</v>
      </c>
      <c r="D114" s="206">
        <f>+D115+D116</f>
        <v>2760.3491792799996</v>
      </c>
    </row>
    <row r="115" spans="2:4" ht="15.75" customHeight="1">
      <c r="B115" s="116" t="s">
        <v>128</v>
      </c>
      <c r="C115" s="146">
        <v>856.45336</v>
      </c>
      <c r="D115" s="172">
        <f>+C115*$G$7</f>
        <v>2760.3491792799996</v>
      </c>
    </row>
    <row r="116" spans="2:4" ht="15.75" customHeight="1" hidden="1">
      <c r="B116" s="116" t="s">
        <v>278</v>
      </c>
      <c r="C116" s="146">
        <v>0</v>
      </c>
      <c r="D116" s="172">
        <f>+C116*$G$7</f>
        <v>0</v>
      </c>
    </row>
    <row r="117" spans="2:4" ht="8.25" customHeight="1">
      <c r="B117" s="116"/>
      <c r="C117" s="146"/>
      <c r="D117" s="206"/>
    </row>
    <row r="118" spans="2:7" ht="15" customHeight="1">
      <c r="B118" s="595" t="s">
        <v>19</v>
      </c>
      <c r="C118" s="584">
        <f>+C98+C90</f>
        <v>19663.870729999995</v>
      </c>
      <c r="D118" s="584">
        <f>+D98+D90</f>
        <v>63376.655362789985</v>
      </c>
      <c r="G118" s="411"/>
    </row>
    <row r="119" spans="2:7" ht="15" customHeight="1">
      <c r="B119" s="596"/>
      <c r="C119" s="585"/>
      <c r="D119" s="585"/>
      <c r="F119" s="488"/>
      <c r="G119" s="354"/>
    </row>
    <row r="120" spans="2:6" ht="6.75" customHeight="1">
      <c r="B120" s="199"/>
      <c r="C120" s="165"/>
      <c r="D120" s="165"/>
      <c r="F120" s="412"/>
    </row>
    <row r="121" spans="2:4" ht="17.25" customHeight="1">
      <c r="B121" s="200" t="s">
        <v>195</v>
      </c>
      <c r="C121" s="428"/>
      <c r="D121" s="428"/>
    </row>
    <row r="122" spans="2:4" ht="7.5" customHeight="1">
      <c r="B122" s="200"/>
      <c r="C122" s="165"/>
      <c r="D122" s="165"/>
    </row>
    <row r="123" spans="2:4" ht="15">
      <c r="B123" s="537" t="s">
        <v>207</v>
      </c>
      <c r="C123" s="537"/>
      <c r="D123" s="537"/>
    </row>
    <row r="124" spans="2:4" ht="15">
      <c r="B124" s="537" t="s">
        <v>141</v>
      </c>
      <c r="C124" s="537"/>
      <c r="D124" s="537"/>
    </row>
    <row r="125" spans="3:4" ht="15">
      <c r="C125" s="433"/>
      <c r="D125" s="433"/>
    </row>
    <row r="126" spans="3:4" ht="15">
      <c r="C126" s="168"/>
      <c r="D126" s="168"/>
    </row>
    <row r="127" spans="3:4" ht="15">
      <c r="C127" s="354"/>
      <c r="D127" s="354"/>
    </row>
    <row r="129" spans="3:4" ht="15">
      <c r="C129" s="208"/>
      <c r="D129" s="208"/>
    </row>
    <row r="458" ht="15">
      <c r="D458" s="207"/>
    </row>
  </sheetData>
  <sheetProtection/>
  <mergeCells count="26">
    <mergeCell ref="B123:D123"/>
    <mergeCell ref="B124:D124"/>
    <mergeCell ref="B6:D6"/>
    <mergeCell ref="B7:D7"/>
    <mergeCell ref="B8:D8"/>
    <mergeCell ref="B11:B13"/>
    <mergeCell ref="B9:C9"/>
    <mergeCell ref="C11:C13"/>
    <mergeCell ref="D11:D13"/>
    <mergeCell ref="B118:B119"/>
    <mergeCell ref="B61:B62"/>
    <mergeCell ref="C61:C62"/>
    <mergeCell ref="D61:D62"/>
    <mergeCell ref="B67:D67"/>
    <mergeCell ref="B71:D71"/>
    <mergeCell ref="B78:D78"/>
    <mergeCell ref="B70:D70"/>
    <mergeCell ref="B68:D68"/>
    <mergeCell ref="B82:B84"/>
    <mergeCell ref="C82:C84"/>
    <mergeCell ref="D82:D84"/>
    <mergeCell ref="B80:C80"/>
    <mergeCell ref="B77:D77"/>
    <mergeCell ref="C118:C119"/>
    <mergeCell ref="D118:D119"/>
    <mergeCell ref="B79:D79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2015-10-27T15:04:39Z</cp:lastPrinted>
  <dcterms:created xsi:type="dcterms:W3CDTF">2012-08-14T20:42:27Z</dcterms:created>
  <dcterms:modified xsi:type="dcterms:W3CDTF">2015-11-06T22:11:48Z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