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'DEP-C1'!$B$1:$W$46</definedName>
    <definedName name="_xlnm.Print_Area" localSheetId="5">'DEP-C2'!$B$1:$D$46</definedName>
    <definedName name="_xlnm.Print_Area" localSheetId="6">'DEP-C3'!$B$5:$D$61</definedName>
    <definedName name="_xlnm.Print_Area" localSheetId="7">'DEP-C4'!$B$1:$D$85</definedName>
    <definedName name="_xlnm.Print_Area" localSheetId="8">'DEP-C5'!$B$1:$D$50</definedName>
    <definedName name="_xlnm.Print_Area" localSheetId="9">'DEP-C6'!$B$1:$E$77</definedName>
    <definedName name="_xlnm.Print_Area" localSheetId="10">'DEP-C7'!$B$1:$E$87</definedName>
    <definedName name="_xlnm.Print_Area" localSheetId="11">'DEP-C8'!$B$1:$D$123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'[3]DSG_HIST_ADEUDADO'!#REF!</definedName>
    <definedName name="ENTIDAD" localSheetId="5">'[3]DSG_HIST_ADEUDADO'!#REF!</definedName>
    <definedName name="ENTIDAD" localSheetId="6">'[3]DSG_HIST_ADEUDADO'!#REF!</definedName>
    <definedName name="ENTIDAD" localSheetId="7">'[3]DSG_HIST_ADEUDADO'!#REF!</definedName>
    <definedName name="ENTIDAD" localSheetId="8">'[3]DSG_HIST_ADEUDADO'!#REF!</definedName>
    <definedName name="ENTIDAD" localSheetId="9">'[3]DSG_HIST_ADEUDADO'!#REF!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'[5]SERV. ATENDIDO'!$F$2:$F$5010</definedName>
    <definedName name="M_OI">'[2]SERV. ATENDIDO'!$F$2:$F$5010</definedName>
    <definedName name="P_C" localSheetId="11">'[5]SERV. ATENDIDO'!$E$2:$E$5010</definedName>
    <definedName name="P_C">'[2]SERV. ATENDIDO'!$E$2:$E$5010</definedName>
    <definedName name="pepe" localSheetId="11">#REF!</definedName>
    <definedName name="pepe">#REF!</definedName>
    <definedName name="Principal" localSheetId="11">'[5]SERV. ATENDIDO'!$C$2:$C$5010</definedName>
    <definedName name="Principal">'[2]SERV. ATENDIDO'!$C$2:$C$5010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<sst xmlns="http://schemas.openxmlformats.org/spreadsheetml/2006/main" count="612" uniqueCount="252">
  <si>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</si>
  <si>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</si>
  <si>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</si>
  <si>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</si>
  <si>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</si>
  <si>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</si>
  <si>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</si>
  <si>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</si>
  <si>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</si>
  <si>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</si>
  <si>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</si>
  <si>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</si>
  <si>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</si>
  <si>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</si>
  <si>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</si>
  <si>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</si>
  <si>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</si>
  <si>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</si>
  <si>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</si>
  <si>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</si>
  <si>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</si>
  <si>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</si>
  <si>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</si>
  <si>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</si>
  <si>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</si>
  <si>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</si>
  <si>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</si>
  <si>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</si>
  <si>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</si>
  <si>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</si>
  <si>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</si>
  <si>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</si>
  <si>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</si>
  <si>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</si>
  <si>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</si>
  <si>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</si>
  <si>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</si>
  <si>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</si>
  <si>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</si>
  <si>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</si>
  <si>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</si>
  <si>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</si>
  <si>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</si>
  <si>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</si>
  <si>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</si>
  <si>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</si>
  <si>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</si>
  <si>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</si>
  <si>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</si>
  <si>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</si>
  <si>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</si>
  <si>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</si>
  <si>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</si>
  <si>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</si>
  <si>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</si>
  <si>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</si>
  <si>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</si>
  <si>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</si>
  <si>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</si>
  <si>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</si>
  <si>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</si>
  <si>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</si>
  <si>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</si>
  <si>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</si>
  <si>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</si>
  <si>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</si>
  <si>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</si>
  <si>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Empresas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</si>
  <si>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</si>
  <si>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</si>
  <si>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</si>
  <si>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</si>
  <si>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</si>
  <si>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</si>
  <si>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</si>
  <si>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</si>
  <si>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</si>
  <si>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</si>
  <si>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</si>
  <si>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</si>
  <si>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</si>
  <si>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</si>
  <si>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</si>
  <si>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</si>
  <si>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</si>
  <si>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</si>
  <si>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</si>
  <si>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</si>
  <si>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</si>
  <si>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</si>
  <si>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</si>
  <si>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</si>
  <si>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</si>
  <si>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</si>
  <si>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</si>
  <si>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</si>
  <si>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</si>
  <si>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</si>
  <si>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</si>
  <si>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</si>
  <si>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</si>
  <si>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</si>
  <si>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</si>
  <si>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</si>
  <si>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</si>
  <si>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</si>
  <si>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</si>
  <si>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</si>
  <si>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</si>
  <si>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</si>
  <si>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</si>
  <si>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</si>
  <si>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</si>
  <si>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</si>
  <si>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</si>
  <si>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</si>
  <si>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</si>
  <si>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</si>
  <si>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</si>
  <si>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</si>
  <si>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</si>
  <si>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</si>
  <si>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</si>
  <si>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</si>
  <si>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</si>
  <si>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</si>
  <si>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</si>
  <si>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</si>
  <si>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</si>
  <si>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</si>
  <si>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</si>
  <si>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</si>
  <si>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</si>
  <si>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</si>
  <si>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</si>
  <si>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</si>
  <si>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</si>
  <si>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</si>
  <si>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</si>
  <si>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</si>
  <si>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</si>
  <si>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</si>
  <si>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</si>
  <si>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</si>
  <si>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</si>
  <si>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</si>
  <si>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</si>
  <si>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</si>
  <si>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</si>
  <si>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</si>
  <si>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</si>
  <si>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</si>
  <si>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</si>
  <si>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</si>
  <si>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</si>
  <si>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</si>
  <si>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</si>
  <si>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</si>
  <si>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</si>
  <si>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</si>
  <si>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</si>
  <si>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</si>
  <si>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</si>
  <si>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</si>
  <si>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</si>
  <si>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</si>
  <si>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Abril</t>
  </si>
  <si>
    <t>DE CORTO, MEDIANO Y LARGO PLAZO</t>
  </si>
  <si>
    <t>Agencia Francesa De Desarrollo</t>
  </si>
  <si>
    <t>Corporacion Andina De Fomento</t>
  </si>
  <si>
    <t>Citibank, N.A.</t>
  </si>
  <si>
    <t>Banco Wiese Sudameris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</si>
  <si>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</si>
  <si>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</si>
  <si>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</si>
  <si>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</si>
  <si>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Mayo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</si>
  <si>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</si>
  <si>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</si>
  <si>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</si>
  <si>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</si>
  <si>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</si>
  <si>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</si>
  <si>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</si>
  <si>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</si>
  <si>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</si>
  <si>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</si>
  <si>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</si>
  <si>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</si>
  <si>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</si>
  <si>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</si>
  <si>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</si>
  <si>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</si>
  <si>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</si>
  <si>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</si>
  <si>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</si>
  <si>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</si>
  <si>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</si>
  <si>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</si>
  <si>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</si>
  <si>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</si>
  <si>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</si>
  <si>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</si>
  <si>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</si>
  <si>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</si>
  <si>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Servicios Público de Electricidad del Centro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</si>
  <si>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</si>
  <si>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</si>
  <si>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</si>
  <si>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</si>
  <si>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</si>
  <si>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</si>
  <si>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</si>
  <si>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</si>
  <si>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</si>
  <si>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</si>
  <si>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</si>
  <si>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</si>
  <si>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</si>
  <si>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</si>
  <si>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</si>
  <si>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</si>
  <si>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</si>
  <si>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</si>
  <si>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 xml:space="preserve">Empresa Regional de Servicio Público de Electricidad Electronoroeste </t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</si>
  <si>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</si>
  <si>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</si>
  <si>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</si>
  <si>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</si>
  <si>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</si>
  <si>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</si>
  <si>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</si>
  <si>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</si>
  <si>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</si>
  <si>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</si>
  <si>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</si>
  <si>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Banco Financiero</t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</si>
  <si>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</si>
  <si>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</si>
  <si>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</si>
  <si>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Citibank del Perú</t>
  </si>
  <si>
    <t>Banco Santander de Uruguay</t>
  </si>
  <si>
    <t>Sumitomo Mitsui Banking Corporation</t>
  </si>
  <si>
    <t>Servicios Postales del Perú</t>
  </si>
  <si>
    <t>Banco Paribas</t>
  </si>
  <si>
    <t>Banco Interamericano de Finanzas</t>
  </si>
  <si>
    <t>AL 31 DE OCTUBRE 2018</t>
  </si>
  <si>
    <t>Período: De 2009 al 31 de octubre de 2018</t>
  </si>
  <si>
    <t>Al 31 de octubre de 2018</t>
  </si>
  <si>
    <t>Sima Iquitos</t>
  </si>
  <si>
    <t xml:space="preserve"> 3/  Incluye: Bonos COFIDE por US$ 1 900,0 millones y Bonos Fondo MIVIVIENDA por US$ 1 395,5 millones.</t>
  </si>
  <si>
    <t xml:space="preserve"> 4/  Incluye: Bonos COFIDE por US$ 302,5 millones y Bonos Fondo MIVIVIENDA por US$ 126,5 millones.</t>
  </si>
</sst>
</file>

<file path=xl/styles.xml><?xml version="1.0" encoding="utf-8"?>
<styleSheet xmlns="http://schemas.openxmlformats.org/spreadsheetml/2006/main">
  <numFmts count="6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0.0%"/>
    <numFmt numFmtId="170" formatCode="0.000"/>
    <numFmt numFmtId="171" formatCode="_ * #,##0.0_ ;_ * \-#,##0.0_ ;_ * &quot;-&quot;??_ ;_ @_ "/>
    <numFmt numFmtId="172" formatCode="0.0000"/>
    <numFmt numFmtId="173" formatCode="#,##0.00000000;[Red]\-#,##0.00000000"/>
    <numFmt numFmtId="174" formatCode="_ * #,##0.000_ ;_ * \-#,##0.000_ ;_ * &quot;-&quot;??_ ;_ @_ "/>
    <numFmt numFmtId="175" formatCode="#,##0.000000000;[Red]\-#,##0.000000000"/>
    <numFmt numFmtId="176" formatCode="#,##0.00000000000;[Red]\-#,##0.00000000000"/>
    <numFmt numFmtId="177" formatCode="#,##0.000000000000000;[Red]\-#,##0.000000000000000"/>
    <numFmt numFmtId="178" formatCode="0.00000"/>
    <numFmt numFmtId="179" formatCode="0.0000000"/>
    <numFmt numFmtId="180" formatCode="0.000000000"/>
    <numFmt numFmtId="181" formatCode="###,###,###,###,###.0"/>
    <numFmt numFmtId="182" formatCode="0.0000000000"/>
    <numFmt numFmtId="183" formatCode="0.00000000000"/>
    <numFmt numFmtId="184" formatCode="0.0000000000000"/>
    <numFmt numFmtId="185" formatCode="0.00000000000000"/>
    <numFmt numFmtId="186" formatCode="0.000000000000000"/>
    <numFmt numFmtId="187" formatCode="0.000000"/>
    <numFmt numFmtId="188" formatCode="0.00000000"/>
    <numFmt numFmtId="189" formatCode="0.000000000000"/>
    <numFmt numFmtId="190" formatCode="#,##0.0000000000;[Red]\-#,##0.0000000000"/>
    <numFmt numFmtId="191" formatCode="#,##0.0000000000000;[Red]\-#,##0.0000000000000"/>
    <numFmt numFmtId="192" formatCode="#.#;[Red]\-#.###0"/>
    <numFmt numFmtId="193" formatCode="#,##0.0;[Red]\-#,##0.0"/>
    <numFmt numFmtId="194" formatCode="#,##0.0"/>
    <numFmt numFmtId="195" formatCode="0.0_ ;[Red]\-0.0\ "/>
    <numFmt numFmtId="196" formatCode="#,##0.00000000000"/>
    <numFmt numFmtId="197" formatCode="#,##0.000000;[Red]\-#,##0.000000"/>
    <numFmt numFmtId="198" formatCode="#,##0.0000000;[Red]\-#,##0.0000000"/>
    <numFmt numFmtId="199" formatCode="###,###,###,###.0000"/>
    <numFmt numFmtId="200" formatCode="#,##0.00000;[Red]\-#,##0.00000"/>
    <numFmt numFmtId="201" formatCode="#,##0.000;[Red]\-#,##0.000"/>
    <numFmt numFmtId="202" formatCode="#,##0.00000000"/>
    <numFmt numFmtId="203" formatCode="#,##0.000000000000;[Red]\-#,##0.000000000000"/>
    <numFmt numFmtId="204" formatCode="#,##0.000000;\-#,##0.000000"/>
    <numFmt numFmtId="205" formatCode="#,##0.0000;[Red]\-#,##0.0000"/>
    <numFmt numFmtId="206" formatCode="#,##0.0000000000;\-#,##0.0000000000"/>
    <numFmt numFmtId="207" formatCode="#,##0.00000000;\-#,##0.00000000"/>
    <numFmt numFmtId="208" formatCode="#,##0.0_ ;[Red]\-#,##0.0\ "/>
    <numFmt numFmtId="209" formatCode="#,##0_ ;[Red]\-#,##0\ "/>
    <numFmt numFmtId="210" formatCode="#,##0.000"/>
    <numFmt numFmtId="211" formatCode="#,##0.00000"/>
    <numFmt numFmtId="212" formatCode="#,##0;[Red]#,##0"/>
    <numFmt numFmtId="213" formatCode="#,##0.00000_);[Red]\(#,##0.00000\)"/>
    <numFmt numFmtId="214" formatCode="#,##0.000000"/>
    <numFmt numFmtId="215" formatCode="_ * #,##0.00000_ ;_ * \-#,##0.00000_ ;_ * &quot;-&quot;??_ ;_ @_ "/>
    <numFmt numFmtId="216" formatCode="#,##0_);\(#,##0\)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b/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rgb="FF808080"/>
      </left>
      <right/>
      <top/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23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4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5" fontId="3" fillId="48" borderId="0" xfId="300" applyNumberFormat="1" applyFont="1" applyFill="1" applyBorder="1" applyAlignment="1">
      <alignment horizontal="center" vertical="center"/>
    </xf>
    <xf numFmtId="189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3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66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5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199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78" fontId="35" fillId="48" borderId="0" xfId="331" applyNumberFormat="1" applyFont="1" applyFill="1">
      <alignment/>
      <protection/>
    </xf>
    <xf numFmtId="189" fontId="0" fillId="48" borderId="0" xfId="331" applyNumberFormat="1" applyFont="1" applyFill="1" applyBorder="1" applyAlignment="1">
      <alignment vertical="center"/>
      <protection/>
    </xf>
    <xf numFmtId="180" fontId="0" fillId="48" borderId="0" xfId="331" applyNumberFormat="1" applyFont="1" applyFill="1" applyBorder="1" applyAlignment="1">
      <alignment vertical="center"/>
      <protection/>
    </xf>
    <xf numFmtId="182" fontId="0" fillId="48" borderId="0" xfId="331" applyNumberFormat="1" applyFont="1" applyFill="1" applyBorder="1" applyAlignment="1">
      <alignment vertical="center"/>
      <protection/>
    </xf>
    <xf numFmtId="184" fontId="0" fillId="48" borderId="0" xfId="0" applyNumberFormat="1" applyFont="1" applyFill="1" applyAlignment="1">
      <alignment vertical="center"/>
    </xf>
    <xf numFmtId="182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2" fontId="0" fillId="48" borderId="0" xfId="0" applyNumberFormat="1" applyFont="1" applyFill="1" applyAlignment="1">
      <alignment/>
    </xf>
    <xf numFmtId="43" fontId="8" fillId="48" borderId="0" xfId="300" applyFont="1" applyFill="1" applyAlignment="1">
      <alignment/>
    </xf>
    <xf numFmtId="188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79" fontId="0" fillId="47" borderId="0" xfId="300" applyNumberFormat="1" applyFont="1" applyFill="1" applyAlignment="1">
      <alignment/>
    </xf>
    <xf numFmtId="206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07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198" fontId="0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4" fontId="3" fillId="48" borderId="0" xfId="307" applyNumberFormat="1" applyFont="1" applyFill="1" applyBorder="1" applyAlignment="1">
      <alignment vertical="center"/>
    </xf>
    <xf numFmtId="43" fontId="0" fillId="48" borderId="0" xfId="331" applyNumberFormat="1" applyFont="1" applyFill="1" applyBorder="1" applyAlignment="1">
      <alignment vertical="center"/>
      <protection/>
    </xf>
    <xf numFmtId="183" fontId="0" fillId="48" borderId="0" xfId="331" applyNumberFormat="1" applyFont="1" applyFill="1" applyBorder="1" applyAlignment="1">
      <alignment vertical="center"/>
      <protection/>
    </xf>
    <xf numFmtId="173" fontId="0" fillId="48" borderId="0" xfId="331" applyNumberFormat="1" applyFont="1" applyFill="1" applyBorder="1" applyAlignment="1">
      <alignment vertical="center"/>
      <protection/>
    </xf>
    <xf numFmtId="204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1" fontId="8" fillId="48" borderId="0" xfId="0" applyNumberFormat="1" applyFont="1" applyFill="1" applyAlignment="1">
      <alignment/>
    </xf>
    <xf numFmtId="43" fontId="8" fillId="48" borderId="0" xfId="0" applyNumberFormat="1" applyFont="1" applyFill="1" applyAlignment="1">
      <alignment/>
    </xf>
    <xf numFmtId="198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89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89" fontId="0" fillId="48" borderId="0" xfId="300" applyNumberFormat="1" applyFont="1" applyFill="1" applyBorder="1" applyAlignment="1">
      <alignment horizontal="right" vertical="center" indent="2"/>
    </xf>
    <xf numFmtId="179" fontId="8" fillId="48" borderId="0" xfId="0" applyNumberFormat="1" applyFont="1" applyFill="1" applyAlignment="1">
      <alignment/>
    </xf>
    <xf numFmtId="182" fontId="7" fillId="48" borderId="0" xfId="0" applyNumberFormat="1" applyFont="1" applyFill="1" applyAlignment="1">
      <alignment/>
    </xf>
    <xf numFmtId="170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0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2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3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4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67" fontId="0" fillId="48" borderId="0" xfId="307" applyNumberFormat="1" applyFont="1" applyFill="1" applyBorder="1" applyAlignment="1">
      <alignment horizontal="right" vertical="center"/>
    </xf>
    <xf numFmtId="180" fontId="3" fillId="48" borderId="0" xfId="0" applyNumberFormat="1" applyFont="1" applyFill="1" applyAlignment="1">
      <alignment horizontal="justify" vertical="center" wrapText="1"/>
    </xf>
    <xf numFmtId="180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88" fontId="0" fillId="48" borderId="0" xfId="0" applyNumberFormat="1" applyFont="1" applyFill="1" applyAlignment="1">
      <alignment vertical="center"/>
    </xf>
    <xf numFmtId="180" fontId="0" fillId="48" borderId="0" xfId="0" applyNumberFormat="1" applyFont="1" applyFill="1" applyAlignment="1">
      <alignment vertical="center"/>
    </xf>
    <xf numFmtId="172" fontId="0" fillId="48" borderId="0" xfId="0" applyNumberFormat="1" applyFont="1" applyFill="1" applyAlignment="1">
      <alignment vertical="center"/>
    </xf>
    <xf numFmtId="183" fontId="0" fillId="48" borderId="0" xfId="0" applyNumberFormat="1" applyFont="1" applyFill="1" applyAlignment="1">
      <alignment/>
    </xf>
    <xf numFmtId="187" fontId="0" fillId="48" borderId="0" xfId="0" applyNumberFormat="1" applyFont="1" applyFill="1" applyAlignment="1">
      <alignment/>
    </xf>
    <xf numFmtId="187" fontId="0" fillId="48" borderId="0" xfId="308" applyNumberFormat="1" applyFont="1" applyFill="1" applyAlignment="1">
      <alignment/>
    </xf>
    <xf numFmtId="182" fontId="0" fillId="48" borderId="0" xfId="0" applyNumberFormat="1" applyFont="1" applyFill="1" applyAlignment="1">
      <alignment/>
    </xf>
    <xf numFmtId="175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78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0" fontId="3" fillId="48" borderId="0" xfId="300" applyNumberFormat="1" applyFont="1" applyFill="1" applyBorder="1" applyAlignment="1">
      <alignment vertical="center"/>
    </xf>
    <xf numFmtId="180" fontId="3" fillId="48" borderId="0" xfId="307" applyNumberFormat="1" applyFont="1" applyFill="1" applyBorder="1" applyAlignment="1">
      <alignment vertical="center"/>
    </xf>
    <xf numFmtId="171" fontId="0" fillId="48" borderId="0" xfId="331" applyNumberFormat="1" applyFont="1" applyFill="1" applyBorder="1" applyAlignment="1">
      <alignment vertical="center"/>
      <protection/>
    </xf>
    <xf numFmtId="179" fontId="0" fillId="48" borderId="0" xfId="307" applyNumberFormat="1" applyFont="1" applyFill="1" applyBorder="1" applyAlignment="1">
      <alignment vertical="center"/>
    </xf>
    <xf numFmtId="179" fontId="3" fillId="48" borderId="0" xfId="307" applyNumberFormat="1" applyFont="1" applyFill="1" applyBorder="1" applyAlignment="1">
      <alignment vertical="center"/>
    </xf>
    <xf numFmtId="180" fontId="0" fillId="48" borderId="0" xfId="323" applyNumberFormat="1" applyFont="1" applyFill="1" applyBorder="1" applyAlignment="1">
      <alignment vertical="center" wrapText="1"/>
      <protection/>
    </xf>
    <xf numFmtId="183" fontId="0" fillId="48" borderId="0" xfId="323" applyNumberFormat="1" applyFont="1" applyFill="1" applyBorder="1" applyAlignment="1">
      <alignment vertical="center" wrapText="1"/>
      <protection/>
    </xf>
    <xf numFmtId="170" fontId="8" fillId="48" borderId="0" xfId="0" applyNumberFormat="1" applyFont="1" applyFill="1" applyAlignment="1">
      <alignment horizontal="right"/>
    </xf>
    <xf numFmtId="188" fontId="12" fillId="47" borderId="0" xfId="0" applyNumberFormat="1" applyFont="1" applyFill="1" applyAlignment="1">
      <alignment/>
    </xf>
    <xf numFmtId="182" fontId="12" fillId="47" borderId="0" xfId="0" applyNumberFormat="1" applyFont="1" applyFill="1" applyAlignment="1">
      <alignment/>
    </xf>
    <xf numFmtId="179" fontId="12" fillId="47" borderId="0" xfId="0" applyNumberFormat="1" applyFont="1" applyFill="1" applyBorder="1" applyAlignment="1">
      <alignment/>
    </xf>
    <xf numFmtId="185" fontId="12" fillId="47" borderId="0" xfId="0" applyNumberFormat="1" applyFont="1" applyFill="1" applyBorder="1" applyAlignment="1">
      <alignment/>
    </xf>
    <xf numFmtId="172" fontId="8" fillId="48" borderId="0" xfId="0" applyNumberFormat="1" applyFont="1" applyFill="1" applyAlignment="1">
      <alignment/>
    </xf>
    <xf numFmtId="193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08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79" fontId="0" fillId="48" borderId="0" xfId="0" applyNumberFormat="1" applyFont="1" applyFill="1" applyAlignment="1">
      <alignment/>
    </xf>
    <xf numFmtId="188" fontId="8" fillId="48" borderId="0" xfId="0" applyNumberFormat="1" applyFont="1" applyFill="1" applyAlignment="1">
      <alignment/>
    </xf>
    <xf numFmtId="196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195" fontId="8" fillId="48" borderId="0" xfId="0" applyNumberFormat="1" applyFont="1" applyFill="1" applyAlignment="1">
      <alignment/>
    </xf>
    <xf numFmtId="180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5" fontId="0" fillId="48" borderId="0" xfId="0" applyNumberFormat="1" applyFont="1" applyFill="1" applyAlignment="1">
      <alignment/>
    </xf>
    <xf numFmtId="170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79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76" fontId="35" fillId="48" borderId="0" xfId="323" applyNumberFormat="1" applyFont="1" applyFill="1" applyAlignment="1">
      <alignment vertical="top"/>
      <protection/>
    </xf>
    <xf numFmtId="203" fontId="0" fillId="48" borderId="0" xfId="323" applyNumberFormat="1" applyFont="1" applyFill="1" applyAlignment="1">
      <alignment/>
      <protection/>
    </xf>
    <xf numFmtId="190" fontId="0" fillId="48" borderId="0" xfId="323" applyNumberFormat="1" applyFont="1" applyFill="1">
      <alignment/>
      <protection/>
    </xf>
    <xf numFmtId="201" fontId="0" fillId="48" borderId="0" xfId="323" applyNumberFormat="1" applyFont="1" applyFill="1">
      <alignment/>
      <protection/>
    </xf>
    <xf numFmtId="165" fontId="0" fillId="48" borderId="0" xfId="323" applyNumberFormat="1" applyFont="1" applyFill="1">
      <alignment/>
      <protection/>
    </xf>
    <xf numFmtId="175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1" fontId="0" fillId="48" borderId="0" xfId="323" applyNumberFormat="1" applyFont="1" applyFill="1">
      <alignment/>
      <protection/>
    </xf>
    <xf numFmtId="173" fontId="0" fillId="48" borderId="0" xfId="323" applyNumberFormat="1" applyFont="1" applyFill="1">
      <alignment/>
      <protection/>
    </xf>
    <xf numFmtId="190" fontId="35" fillId="48" borderId="0" xfId="323" applyNumberFormat="1" applyFont="1" applyFill="1" applyAlignment="1">
      <alignment vertical="top"/>
      <protection/>
    </xf>
    <xf numFmtId="198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0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3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78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4" fontId="91" fillId="47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77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5" fontId="92" fillId="48" borderId="0" xfId="0" applyNumberFormat="1" applyFont="1" applyFill="1" applyAlignment="1">
      <alignment/>
    </xf>
    <xf numFmtId="197" fontId="92" fillId="48" borderId="0" xfId="0" applyNumberFormat="1" applyFont="1" applyFill="1" applyAlignment="1">
      <alignment/>
    </xf>
    <xf numFmtId="205" fontId="92" fillId="47" borderId="0" xfId="0" applyNumberFormat="1" applyFont="1" applyFill="1" applyAlignment="1">
      <alignment/>
    </xf>
    <xf numFmtId="176" fontId="92" fillId="48" borderId="0" xfId="0" applyNumberFormat="1" applyFont="1" applyFill="1" applyAlignment="1">
      <alignment/>
    </xf>
    <xf numFmtId="200" fontId="92" fillId="48" borderId="0" xfId="0" applyNumberFormat="1" applyFont="1" applyFill="1" applyAlignment="1">
      <alignment/>
    </xf>
    <xf numFmtId="190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2" fontId="77" fillId="48" borderId="0" xfId="0" applyNumberFormat="1" applyFont="1" applyFill="1" applyAlignment="1">
      <alignment/>
    </xf>
    <xf numFmtId="202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2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2" fontId="92" fillId="48" borderId="0" xfId="0" applyNumberFormat="1" applyFont="1" applyFill="1" applyAlignment="1">
      <alignment/>
    </xf>
    <xf numFmtId="170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0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0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209" fontId="6" fillId="48" borderId="22" xfId="300" applyNumberFormat="1" applyFont="1" applyFill="1" applyBorder="1" applyAlignment="1">
      <alignment horizontal="right" vertical="center" indent="1"/>
    </xf>
    <xf numFmtId="209" fontId="11" fillId="48" borderId="22" xfId="300" applyNumberFormat="1" applyFont="1" applyFill="1" applyBorder="1" applyAlignment="1">
      <alignment horizontal="right" vertical="center" indent="1"/>
    </xf>
    <xf numFmtId="209" fontId="8" fillId="48" borderId="22" xfId="300" applyNumberFormat="1" applyFont="1" applyFill="1" applyBorder="1" applyAlignment="1">
      <alignment horizontal="right" vertical="center" indent="1"/>
    </xf>
    <xf numFmtId="209" fontId="0" fillId="48" borderId="22" xfId="300" applyNumberFormat="1" applyFont="1" applyFill="1" applyBorder="1" applyAlignment="1">
      <alignment horizontal="right" vertical="center" indent="1"/>
    </xf>
    <xf numFmtId="209" fontId="33" fillId="48" borderId="22" xfId="300" applyNumberFormat="1" applyFont="1" applyFill="1" applyBorder="1" applyAlignment="1">
      <alignment horizontal="right" vertical="center" indent="1"/>
    </xf>
    <xf numFmtId="3" fontId="33" fillId="48" borderId="22" xfId="300" applyNumberFormat="1" applyFont="1" applyFill="1" applyBorder="1" applyAlignment="1">
      <alignment horizontal="right" vertical="center" indent="1"/>
    </xf>
    <xf numFmtId="200" fontId="35" fillId="48" borderId="0" xfId="323" applyNumberFormat="1" applyFont="1" applyFill="1" applyAlignment="1">
      <alignment vertical="top"/>
      <protection/>
    </xf>
    <xf numFmtId="209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2" fontId="11" fillId="48" borderId="22" xfId="300" applyNumberFormat="1" applyFont="1" applyFill="1" applyBorder="1" applyAlignment="1">
      <alignment horizontal="right" vertical="center" indent="2"/>
    </xf>
    <xf numFmtId="212" fontId="5" fillId="48" borderId="22" xfId="300" applyNumberFormat="1" applyFont="1" applyFill="1" applyBorder="1" applyAlignment="1">
      <alignment horizontal="right" vertical="center" indent="2"/>
    </xf>
    <xf numFmtId="212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33" fillId="47" borderId="40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37" fontId="8" fillId="47" borderId="42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4" fontId="0" fillId="48" borderId="0" xfId="307" applyNumberFormat="1" applyFont="1" applyFill="1" applyBorder="1" applyAlignment="1">
      <alignment vertical="center"/>
    </xf>
    <xf numFmtId="194" fontId="3" fillId="48" borderId="33" xfId="307" applyNumberFormat="1" applyFont="1" applyFill="1" applyBorder="1" applyAlignment="1">
      <alignment vertical="center"/>
    </xf>
    <xf numFmtId="169" fontId="44" fillId="48" borderId="43" xfId="331" applyNumberFormat="1" applyFont="1" applyFill="1" applyBorder="1" applyAlignment="1">
      <alignment horizontal="right" vertical="center" indent="2"/>
      <protection/>
    </xf>
    <xf numFmtId="169" fontId="0" fillId="48" borderId="43" xfId="350" applyNumberFormat="1" applyFont="1" applyFill="1" applyBorder="1" applyAlignment="1">
      <alignment horizontal="right" vertical="center" indent="1"/>
    </xf>
    <xf numFmtId="169" fontId="3" fillId="48" borderId="44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3" xfId="331" applyFont="1" applyFill="1" applyBorder="1" applyAlignment="1">
      <alignment horizontal="right" vertical="center" indent="2"/>
      <protection/>
    </xf>
    <xf numFmtId="0" fontId="3" fillId="48" borderId="43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89" fontId="0" fillId="48" borderId="0" xfId="300" applyNumberFormat="1" applyFont="1" applyFill="1" applyBorder="1" applyAlignment="1">
      <alignment/>
    </xf>
    <xf numFmtId="211" fontId="0" fillId="48" borderId="0" xfId="0" applyNumberFormat="1" applyFont="1" applyFill="1" applyBorder="1" applyAlignment="1">
      <alignment/>
    </xf>
    <xf numFmtId="175" fontId="0" fillId="48" borderId="0" xfId="0" applyNumberFormat="1" applyFont="1" applyFill="1" applyBorder="1" applyAlignment="1">
      <alignment/>
    </xf>
    <xf numFmtId="186" fontId="0" fillId="48" borderId="0" xfId="0" applyNumberFormat="1" applyFont="1" applyFill="1" applyBorder="1" applyAlignment="1">
      <alignment/>
    </xf>
    <xf numFmtId="212" fontId="0" fillId="48" borderId="22" xfId="300" applyNumberFormat="1" applyFont="1" applyFill="1" applyBorder="1" applyAlignment="1">
      <alignment horizontal="right" vertical="center" indent="2"/>
    </xf>
    <xf numFmtId="0" fontId="6" fillId="47" borderId="45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5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5" xfId="323" applyFont="1" applyFill="1" applyBorder="1" applyAlignment="1">
      <alignment horizontal="center" vertical="center"/>
      <protection/>
    </xf>
    <xf numFmtId="211" fontId="92" fillId="48" borderId="0" xfId="0" applyNumberFormat="1" applyFont="1" applyFill="1" applyAlignment="1">
      <alignment/>
    </xf>
    <xf numFmtId="211" fontId="0" fillId="48" borderId="0" xfId="0" applyNumberFormat="1" applyFont="1" applyFill="1" applyAlignment="1">
      <alignment/>
    </xf>
    <xf numFmtId="211" fontId="0" fillId="48" borderId="0" xfId="308" applyNumberFormat="1" applyFont="1" applyFill="1" applyAlignment="1">
      <alignment/>
    </xf>
    <xf numFmtId="209" fontId="8" fillId="0" borderId="22" xfId="300" applyNumberFormat="1" applyFont="1" applyFill="1" applyBorder="1" applyAlignment="1">
      <alignment horizontal="right" vertical="center" indent="1"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6" xfId="323" applyFont="1" applyFill="1" applyBorder="1" applyAlignment="1">
      <alignment horizontal="center" vertical="center"/>
      <protection/>
    </xf>
    <xf numFmtId="0" fontId="7" fillId="47" borderId="47" xfId="323" applyFont="1" applyFill="1" applyBorder="1">
      <alignment/>
      <protection/>
    </xf>
    <xf numFmtId="37" fontId="33" fillId="47" borderId="48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3" fontId="8" fillId="48" borderId="19" xfId="0" applyNumberFormat="1" applyFont="1" applyFill="1" applyBorder="1" applyAlignment="1">
      <alignment horizontal="left" vertical="center" indent="3"/>
    </xf>
    <xf numFmtId="0" fontId="8" fillId="48" borderId="0" xfId="0" applyFont="1" applyFill="1" applyBorder="1" applyAlignment="1">
      <alignment/>
    </xf>
    <xf numFmtId="210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211" fontId="0" fillId="48" borderId="0" xfId="0" applyNumberFormat="1" applyFont="1" applyFill="1" applyAlignment="1">
      <alignment vertical="center"/>
    </xf>
    <xf numFmtId="0" fontId="6" fillId="48" borderId="49" xfId="323" applyFont="1" applyFill="1" applyBorder="1" applyAlignment="1">
      <alignment horizontal="center" vertical="center"/>
      <protection/>
    </xf>
    <xf numFmtId="0" fontId="7" fillId="47" borderId="50" xfId="323" applyFont="1" applyFill="1" applyBorder="1">
      <alignment/>
      <protection/>
    </xf>
    <xf numFmtId="37" fontId="33" fillId="47" borderId="51" xfId="300" applyNumberFormat="1" applyFont="1" applyFill="1" applyBorder="1" applyAlignment="1">
      <alignment horizontal="right" vertical="center" wrapText="1" indent="1"/>
    </xf>
    <xf numFmtId="37" fontId="8" fillId="47" borderId="49" xfId="300" applyNumberFormat="1" applyFont="1" applyFill="1" applyBorder="1" applyAlignment="1">
      <alignment horizontal="right" vertical="center" wrapText="1" indent="1"/>
    </xf>
    <xf numFmtId="0" fontId="6" fillId="48" borderId="52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1" fontId="0" fillId="48" borderId="0" xfId="323" applyNumberFormat="1" applyFont="1" applyFill="1" applyBorder="1" applyAlignment="1">
      <alignment vertical="top"/>
      <protection/>
    </xf>
    <xf numFmtId="211" fontId="0" fillId="48" borderId="0" xfId="300" applyNumberFormat="1" applyFont="1" applyFill="1" applyBorder="1" applyAlignment="1">
      <alignment/>
    </xf>
    <xf numFmtId="215" fontId="0" fillId="48" borderId="0" xfId="300" applyNumberFormat="1" applyFont="1" applyFill="1" applyAlignment="1">
      <alignment/>
    </xf>
    <xf numFmtId="194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4" fontId="0" fillId="48" borderId="0" xfId="0" applyNumberFormat="1" applyFont="1" applyFill="1" applyAlignment="1">
      <alignment vertical="center"/>
    </xf>
    <xf numFmtId="213" fontId="92" fillId="48" borderId="0" xfId="0" applyNumberFormat="1" applyFont="1" applyFill="1" applyAlignment="1">
      <alignment/>
    </xf>
    <xf numFmtId="211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1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5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37" fontId="33" fillId="47" borderId="56" xfId="300" applyNumberFormat="1" applyFont="1" applyFill="1" applyBorder="1" applyAlignment="1">
      <alignment horizontal="right" vertical="center" wrapText="1" indent="1"/>
    </xf>
    <xf numFmtId="37" fontId="8" fillId="47" borderId="57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5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69" fontId="0" fillId="48" borderId="43" xfId="350" applyNumberFormat="1" applyFont="1" applyFill="1" applyBorder="1" applyAlignment="1">
      <alignment horizontal="left" vertical="center" indent="2"/>
    </xf>
    <xf numFmtId="169" fontId="3" fillId="48" borderId="44" xfId="350" applyNumberFormat="1" applyFont="1" applyFill="1" applyBorder="1" applyAlignment="1">
      <alignment horizontal="left" vertical="center" indent="2"/>
    </xf>
    <xf numFmtId="0" fontId="3" fillId="48" borderId="43" xfId="331" applyFont="1" applyFill="1" applyBorder="1" applyAlignment="1">
      <alignment horizontal="center" vertical="center"/>
      <protection/>
    </xf>
    <xf numFmtId="0" fontId="33" fillId="48" borderId="0" xfId="0" applyFont="1" applyFill="1" applyBorder="1" applyAlignment="1">
      <alignment/>
    </xf>
    <xf numFmtId="3" fontId="8" fillId="0" borderId="0" xfId="300" applyNumberFormat="1" applyFont="1" applyFill="1" applyBorder="1" applyAlignment="1">
      <alignment horizontal="right" vertical="center" indent="1"/>
    </xf>
    <xf numFmtId="3" fontId="8" fillId="0" borderId="22" xfId="300" applyNumberFormat="1" applyFont="1" applyFill="1" applyBorder="1" applyAlignment="1">
      <alignment horizontal="right" vertical="center" indent="1"/>
    </xf>
    <xf numFmtId="212" fontId="6" fillId="48" borderId="22" xfId="300" applyNumberFormat="1" applyFont="1" applyFill="1" applyBorder="1" applyAlignment="1">
      <alignment horizontal="right" vertical="center" indent="1"/>
    </xf>
    <xf numFmtId="212" fontId="11" fillId="48" borderId="22" xfId="300" applyNumberFormat="1" applyFont="1" applyFill="1" applyBorder="1" applyAlignment="1">
      <alignment horizontal="right" vertical="center" indent="1"/>
    </xf>
    <xf numFmtId="0" fontId="6" fillId="48" borderId="41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0" fontId="8" fillId="47" borderId="51" xfId="323" applyFont="1" applyFill="1" applyBorder="1">
      <alignment/>
      <protection/>
    </xf>
    <xf numFmtId="37" fontId="8" fillId="47" borderId="51" xfId="323" applyNumberFormat="1" applyFont="1" applyFill="1" applyBorder="1">
      <alignment/>
      <protection/>
    </xf>
    <xf numFmtId="211" fontId="96" fillId="48" borderId="0" xfId="0" applyNumberFormat="1" applyFont="1" applyFill="1" applyAlignment="1">
      <alignment/>
    </xf>
    <xf numFmtId="204" fontId="3" fillId="48" borderId="0" xfId="300" applyNumberFormat="1" applyFont="1" applyFill="1" applyBorder="1" applyAlignment="1">
      <alignment vertical="center"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70" fontId="97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3" fillId="48" borderId="58" xfId="331" applyFont="1" applyFill="1" applyBorder="1" applyAlignment="1">
      <alignment horizontal="center" vertical="center"/>
      <protection/>
    </xf>
    <xf numFmtId="0" fontId="3" fillId="48" borderId="59" xfId="331" applyFont="1" applyFill="1" applyBorder="1" applyAlignment="1">
      <alignment horizontal="center" vertical="center"/>
      <protection/>
    </xf>
    <xf numFmtId="0" fontId="3" fillId="48" borderId="60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1" xfId="323" applyFont="1" applyFill="1" applyBorder="1" applyAlignment="1">
      <alignment horizontal="center" vertical="center"/>
      <protection/>
    </xf>
    <xf numFmtId="0" fontId="6" fillId="47" borderId="49" xfId="323" applyFont="1" applyFill="1" applyBorder="1" applyAlignment="1">
      <alignment horizontal="center" vertical="center"/>
      <protection/>
    </xf>
    <xf numFmtId="37" fontId="6" fillId="47" borderId="50" xfId="300" applyNumberFormat="1" applyFont="1" applyFill="1" applyBorder="1" applyAlignment="1">
      <alignment horizontal="right" vertical="center" wrapText="1" indent="1"/>
    </xf>
    <xf numFmtId="37" fontId="6" fillId="47" borderId="49" xfId="300" applyNumberFormat="1" applyFont="1" applyFill="1" applyBorder="1" applyAlignment="1">
      <alignment horizontal="right" vertical="center" wrapText="1" indent="1"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5" xfId="323" applyFont="1" applyFill="1" applyBorder="1" applyAlignment="1">
      <alignment horizontal="center" vertical="center" wrapText="1"/>
      <protection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42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0" fontId="6" fillId="47" borderId="62" xfId="323" applyFont="1" applyFill="1" applyBorder="1" applyAlignment="1">
      <alignment horizontal="center" vertical="center" wrapText="1"/>
      <protection/>
    </xf>
    <xf numFmtId="0" fontId="6" fillId="47" borderId="63" xfId="323" applyFont="1" applyFill="1" applyBorder="1" applyAlignment="1">
      <alignment horizontal="center" vertical="center" wrapText="1"/>
      <protection/>
    </xf>
    <xf numFmtId="0" fontId="6" fillId="47" borderId="64" xfId="323" applyFont="1" applyFill="1" applyBorder="1" applyAlignment="1">
      <alignment horizontal="center" vertical="center" wrapText="1"/>
      <protection/>
    </xf>
    <xf numFmtId="37" fontId="6" fillId="47" borderId="55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5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7" borderId="65" xfId="323" applyFont="1" applyFill="1" applyBorder="1" applyAlignment="1">
      <alignment horizontal="center" vertical="center"/>
      <protection/>
    </xf>
    <xf numFmtId="0" fontId="6" fillId="47" borderId="41" xfId="323" applyFont="1" applyFill="1" applyBorder="1" applyAlignment="1">
      <alignment horizontal="center" vertical="center"/>
      <protection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11" fillId="48" borderId="66" xfId="0" applyFont="1" applyFill="1" applyBorder="1" applyAlignment="1">
      <alignment horizontal="center" vertical="center" wrapText="1"/>
    </xf>
    <xf numFmtId="0" fontId="11" fillId="48" borderId="67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68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5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212" fontId="6" fillId="48" borderId="22" xfId="300" applyNumberFormat="1" applyFont="1" applyFill="1" applyBorder="1" applyAlignment="1">
      <alignment horizontal="right" vertical="center" indent="2"/>
    </xf>
    <xf numFmtId="212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6" fillId="48" borderId="66" xfId="0" applyFont="1" applyFill="1" applyBorder="1" applyAlignment="1">
      <alignment horizontal="center" vertical="center" wrapText="1"/>
    </xf>
    <xf numFmtId="0" fontId="6" fillId="48" borderId="67" xfId="0" applyFont="1" applyFill="1" applyBorder="1" applyAlignment="1">
      <alignment horizontal="center" vertical="center" wrapText="1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209" fontId="6" fillId="48" borderId="21" xfId="300" applyNumberFormat="1" applyFont="1" applyFill="1" applyBorder="1" applyAlignment="1">
      <alignment horizontal="right" vertical="center" indent="1"/>
    </xf>
    <xf numFmtId="209" fontId="6" fillId="48" borderId="23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5855.54180379</c:v>
                </c:pt>
                <c:pt idx="1">
                  <c:v>2463.77118581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4206.291171399999</c:v>
                </c:pt>
                <c:pt idx="1">
                  <c:v>4113.0218182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6908.188702580001</c:v>
                </c:pt>
                <c:pt idx="1">
                  <c:v>1411.12428702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2594.7985850799996</c:v>
                </c:pt>
                <c:pt idx="1">
                  <c:v>5724.5144045199995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5724.5144045199995</c:v>
                </c:pt>
                <c:pt idx="1">
                  <c:v>1585.6238196699994</c:v>
                </c:pt>
                <c:pt idx="2">
                  <c:v>649.36872371</c:v>
                </c:pt>
                <c:pt idx="3">
                  <c:v>20.51301195</c:v>
                </c:pt>
                <c:pt idx="4">
                  <c:v>339.29302974999996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5716.706425349999</c:v>
                </c:pt>
                <c:pt idx="1">
                  <c:v>2268.98350979</c:v>
                </c:pt>
                <c:pt idx="2">
                  <c:v>187.74431359</c:v>
                </c:pt>
                <c:pt idx="3">
                  <c:v>145.87874086999997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124"/>
          <c:w val="0.757"/>
          <c:h val="0.7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'DEP-C1'!$C$12:$AH$13</c:f>
              <c:multiLvlStrCache/>
            </c:multiLvlStrRef>
          </c:cat>
          <c:val>
            <c:numRef>
              <c:f>'DEP-C1'!$C$15:$AH$15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'DEP-C1'!$C$12:$AH$13</c:f>
              <c:multiLvlStrCache/>
            </c:multiLvlStrRef>
          </c:cat>
          <c:val>
            <c:numRef>
              <c:f>'DEP-C1'!$C$16:$AH$16</c:f>
              <c:numCache/>
            </c:numRef>
          </c:val>
        </c:ser>
        <c:axId val="66697208"/>
        <c:axId val="63403961"/>
      </c:bar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3961"/>
        <c:crosses val="autoZero"/>
        <c:auto val="1"/>
        <c:lblOffset val="100"/>
        <c:tickLblSkip val="1"/>
        <c:noMultiLvlLbl val="0"/>
      </c:catAx>
      <c:valAx>
        <c:axId val="6340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7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48775"/>
          <c:w val="0.1932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02018.xls#Indice!B6" /><Relationship Id="rId4" Type="http://schemas.openxmlformats.org/officeDocument/2006/relationships/hyperlink" Target="#Reporte_Deuda_Empresas_SG_31102018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02018.xls#Indice!B6" /><Relationship Id="rId4" Type="http://schemas.openxmlformats.org/officeDocument/2006/relationships/hyperlink" Target="#Reporte_Deuda_Empresas_SG_31102018.xls#Indice!B6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02018.xls#Indice!B6" /><Relationship Id="rId4" Type="http://schemas.openxmlformats.org/officeDocument/2006/relationships/hyperlink" Target="#Reporte_Deuda_Empresas_SG_31102018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02018.xls#Indice!B6" /><Relationship Id="rId4" Type="http://schemas.openxmlformats.org/officeDocument/2006/relationships/hyperlink" Target="#Reporte_Deuda_Empresas_SG_31102018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02018.xls#Indice!B6" /><Relationship Id="rId4" Type="http://schemas.openxmlformats.org/officeDocument/2006/relationships/hyperlink" Target="#Reporte_Deuda_Empresas_SG_31102018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Reporte_Deuda_Empresas_SG_31102018.xls#Indice!B6" /><Relationship Id="rId10" Type="http://schemas.openxmlformats.org/officeDocument/2006/relationships/hyperlink" Target="#Reporte_Deuda_Empresas_SG_31102018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Relationship Id="rId3" Type="http://schemas.openxmlformats.org/officeDocument/2006/relationships/image" Target="../media/image2.jpeg" /><Relationship Id="rId4" Type="http://schemas.openxmlformats.org/officeDocument/2006/relationships/hyperlink" Target="#Reporte_Deuda_Empresas_SG_31102018.xls#Indice!B6" /><Relationship Id="rId5" Type="http://schemas.openxmlformats.org/officeDocument/2006/relationships/hyperlink" Target="#Reporte_Deuda_Empresas_SG_31102018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02018.xls#Indice!B6" /><Relationship Id="rId4" Type="http://schemas.openxmlformats.org/officeDocument/2006/relationships/hyperlink" Target="#Reporte_Deuda_Empresas_SG_31102018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02018.xls#Indice!B6" /><Relationship Id="rId4" Type="http://schemas.openxmlformats.org/officeDocument/2006/relationships/hyperlink" Target="#Reporte_Deuda_Empresas_SG_31102018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02018.xls#Indice!B6" /><Relationship Id="rId4" Type="http://schemas.openxmlformats.org/officeDocument/2006/relationships/hyperlink" Target="#Reporte_Deuda_Empresas_SG_31102018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102018.xls#Indice!B6" /><Relationship Id="rId4" Type="http://schemas.openxmlformats.org/officeDocument/2006/relationships/hyperlink" Target="#Reporte_Deuda_Empresas_SG_31102018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1047750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5829300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582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5924550</xdr:colOff>
      <xdr:row>0</xdr:row>
      <xdr:rowOff>161925</xdr:rowOff>
    </xdr:from>
    <xdr:to>
      <xdr:col>1</xdr:col>
      <xdr:colOff>6324600</xdr:colOff>
      <xdr:row>3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6192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609600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772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0</xdr:row>
      <xdr:rowOff>66675</xdr:rowOff>
    </xdr:from>
    <xdr:to>
      <xdr:col>3</xdr:col>
      <xdr:colOff>1133475</xdr:colOff>
      <xdr:row>1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6667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5962650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94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6076950</xdr:colOff>
      <xdr:row>0</xdr:row>
      <xdr:rowOff>95250</xdr:rowOff>
    </xdr:from>
    <xdr:to>
      <xdr:col>1</xdr:col>
      <xdr:colOff>6477000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95250"/>
          <a:ext cx="4000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85725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40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114300</xdr:rowOff>
    </xdr:from>
    <xdr:to>
      <xdr:col>6</xdr:col>
      <xdr:colOff>581025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14300"/>
          <a:ext cx="3619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4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86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76200</xdr:rowOff>
    </xdr:from>
    <xdr:to>
      <xdr:col>6</xdr:col>
      <xdr:colOff>133350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762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1133475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705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2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4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5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6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7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5</xdr:col>
      <xdr:colOff>1228725</xdr:colOff>
      <xdr:row>0</xdr:row>
      <xdr:rowOff>85725</xdr:rowOff>
    </xdr:from>
    <xdr:to>
      <xdr:col>6</xdr:col>
      <xdr:colOff>209550</xdr:colOff>
      <xdr:row>2</xdr:row>
      <xdr:rowOff>47625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0" y="85725"/>
          <a:ext cx="3619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17</xdr:col>
      <xdr:colOff>581025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962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21</xdr:row>
      <xdr:rowOff>85725</xdr:rowOff>
    </xdr:from>
    <xdr:to>
      <xdr:col>23</xdr:col>
      <xdr:colOff>571500</xdr:colOff>
      <xdr:row>48</xdr:row>
      <xdr:rowOff>66675</xdr:rowOff>
    </xdr:to>
    <xdr:graphicFrame>
      <xdr:nvGraphicFramePr>
        <xdr:cNvPr id="2" name="7 Gráfico"/>
        <xdr:cNvGraphicFramePr/>
      </xdr:nvGraphicFramePr>
      <xdr:xfrm>
        <a:off x="2371725" y="4086225"/>
        <a:ext cx="87153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17</xdr:col>
      <xdr:colOff>714375</xdr:colOff>
      <xdr:row>0</xdr:row>
      <xdr:rowOff>114300</xdr:rowOff>
    </xdr:from>
    <xdr:to>
      <xdr:col>18</xdr:col>
      <xdr:colOff>304800</xdr:colOff>
      <xdr:row>2</xdr:row>
      <xdr:rowOff>47625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114300"/>
          <a:ext cx="4095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1047750</xdr:colOff>
      <xdr:row>0</xdr:row>
      <xdr:rowOff>104775</xdr:rowOff>
    </xdr:from>
    <xdr:to>
      <xdr:col>4</xdr:col>
      <xdr:colOff>142875</xdr:colOff>
      <xdr:row>2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47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695325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724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0</xdr:row>
      <xdr:rowOff>66675</xdr:rowOff>
    </xdr:from>
    <xdr:to>
      <xdr:col>3</xdr:col>
      <xdr:colOff>1181100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19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0</xdr:row>
      <xdr:rowOff>104775</xdr:rowOff>
    </xdr:from>
    <xdr:to>
      <xdr:col>2</xdr:col>
      <xdr:colOff>847725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428625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76200</xdr:rowOff>
    </xdr:from>
    <xdr:to>
      <xdr:col>3</xdr:col>
      <xdr:colOff>933450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2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19" t="str">
        <f>+Portada!$B$6</f>
        <v>DEUDA DE LAS EMPRESAS PÚBLICAS</v>
      </c>
      <c r="C6" s="519"/>
      <c r="D6" s="519"/>
      <c r="E6" s="519"/>
      <c r="F6" s="519"/>
      <c r="G6" s="519"/>
    </row>
    <row r="7" spans="2:7" s="4" customFormat="1" ht="24.75" customHeight="1">
      <c r="B7" s="520" t="s">
        <v>246</v>
      </c>
      <c r="C7" s="520"/>
      <c r="D7" s="520"/>
      <c r="E7" s="520"/>
      <c r="F7" s="520"/>
      <c r="G7" s="520"/>
    </row>
    <row r="8" spans="2:5" s="4" customFormat="1" ht="15.75" customHeight="1">
      <c r="B8" s="250"/>
      <c r="C8" s="250"/>
      <c r="D8" s="250"/>
      <c r="E8" s="130"/>
    </row>
    <row r="9" spans="2:5" ht="19.5" customHeight="1">
      <c r="B9" s="86"/>
      <c r="C9" s="86"/>
      <c r="D9" s="416" t="s">
        <v>68</v>
      </c>
      <c r="E9" s="86"/>
    </row>
    <row r="10" spans="2:5" s="7" customFormat="1" ht="19.5" customHeight="1">
      <c r="B10" s="183"/>
      <c r="C10" s="183"/>
      <c r="D10" s="416" t="s">
        <v>179</v>
      </c>
      <c r="E10" s="71"/>
    </row>
    <row r="11" spans="2:5" s="7" customFormat="1" ht="19.5" customHeight="1">
      <c r="B11" s="184"/>
      <c r="C11" s="183"/>
      <c r="D11" s="416" t="s">
        <v>180</v>
      </c>
      <c r="E11" s="71"/>
    </row>
    <row r="12" spans="2:5" s="7" customFormat="1" ht="9.75" customHeight="1">
      <c r="B12" s="184"/>
      <c r="C12" s="183"/>
      <c r="D12" s="319"/>
      <c r="E12" s="71"/>
    </row>
    <row r="13" spans="2:8" s="7" customFormat="1" ht="19.5" customHeight="1">
      <c r="B13" s="183" t="s">
        <v>11</v>
      </c>
      <c r="C13" s="183" t="s">
        <v>8</v>
      </c>
      <c r="D13" s="518" t="s">
        <v>222</v>
      </c>
      <c r="E13" s="518"/>
      <c r="F13" s="518"/>
      <c r="G13" s="518"/>
      <c r="H13" s="518"/>
    </row>
    <row r="14" spans="2:6" s="7" customFormat="1" ht="19.5" customHeight="1">
      <c r="B14" s="183" t="s">
        <v>12</v>
      </c>
      <c r="C14" s="183" t="s">
        <v>8</v>
      </c>
      <c r="D14" s="518" t="s">
        <v>154</v>
      </c>
      <c r="E14" s="518"/>
      <c r="F14" s="518"/>
    </row>
    <row r="15" spans="2:6" s="7" customFormat="1" ht="19.5" customHeight="1">
      <c r="B15" s="183" t="s">
        <v>13</v>
      </c>
      <c r="C15" s="183" t="s">
        <v>8</v>
      </c>
      <c r="D15" s="521" t="s">
        <v>37</v>
      </c>
      <c r="E15" s="521"/>
      <c r="F15" s="521"/>
    </row>
    <row r="16" spans="2:6" s="7" customFormat="1" ht="19.5" customHeight="1">
      <c r="B16" s="183" t="s">
        <v>14</v>
      </c>
      <c r="C16" s="183" t="s">
        <v>8</v>
      </c>
      <c r="D16" s="521" t="s">
        <v>32</v>
      </c>
      <c r="E16" s="521"/>
      <c r="F16" s="521"/>
    </row>
    <row r="17" spans="2:6" s="7" customFormat="1" ht="19.5" customHeight="1">
      <c r="B17" s="183" t="s">
        <v>92</v>
      </c>
      <c r="C17" s="183" t="s">
        <v>8</v>
      </c>
      <c r="D17" s="521" t="s">
        <v>1</v>
      </c>
      <c r="E17" s="521"/>
      <c r="F17" s="521"/>
    </row>
    <row r="18" spans="2:6" s="7" customFormat="1" ht="19.5" customHeight="1">
      <c r="B18" s="183" t="s">
        <v>60</v>
      </c>
      <c r="C18" s="183" t="s">
        <v>8</v>
      </c>
      <c r="D18" s="521" t="s">
        <v>58</v>
      </c>
      <c r="E18" s="521"/>
      <c r="F18" s="521"/>
    </row>
    <row r="19" spans="2:6" s="7" customFormat="1" ht="19.5" customHeight="1">
      <c r="B19" s="183" t="s">
        <v>15</v>
      </c>
      <c r="C19" s="183" t="s">
        <v>8</v>
      </c>
      <c r="D19" s="521" t="s">
        <v>106</v>
      </c>
      <c r="E19" s="521"/>
      <c r="F19" s="521"/>
    </row>
    <row r="20" spans="2:6" s="7" customFormat="1" ht="19.5" customHeight="1">
      <c r="B20" s="183" t="s">
        <v>16</v>
      </c>
      <c r="C20" s="183" t="s">
        <v>8</v>
      </c>
      <c r="D20" s="521" t="s">
        <v>59</v>
      </c>
      <c r="E20" s="521"/>
      <c r="F20" s="521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102018.xls#Resumen!B5" display="CUADROS RESUMEN"/>
    <hyperlink ref="D11" location="Reporte_Deuda_Empresas_SG_31102018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102018.xls#Portada!B6" display="PORTADA"/>
    <hyperlink ref="D19" location="'Grupo Acreedor'!A1" display="POR GRUPO DEL ACREEDOR"/>
    <hyperlink ref="D14:F14" location="Reporte_Deuda_Empresas_SG_31102018.xls#'DEP-C2'!B5" display="POR TIPO DE DEUDA Y TIPO DE EMPRESA"/>
    <hyperlink ref="D16:F16" location="Reporte_Deuda_Empresas_SG_31102018.xls#'DEP-C4'!B5" display="POR TIPO DE EMPRESA Y ACREEDOR"/>
    <hyperlink ref="D15:F15" location="Reporte_Deuda_Empresas_SG_31102018.xls#'DEP-C3'!B5" display="POR TIPO DE MONEDA"/>
    <hyperlink ref="D17:F17" location="Reporte_Deuda_Empresas_SG_31102018.xls#'DEP-C5'!B5" display="POR GRUPO EMPRESARIAL DEL DEUDOR"/>
    <hyperlink ref="D18:F18" location="Reporte_Deuda_Empresas_SG_31102018.xls#'DEP-C6'!B5" display="POR GRUPO EMPRESARIAL Y ENTIDAD DEUDORA"/>
    <hyperlink ref="D20:F20" location="Reporte_Deuda_Empresas_SG_31102018.xls#'DEP-C8'!B5" display="POR TIPO DE CONCERTACIÓN Y TIPO DE EMPRESA"/>
    <hyperlink ref="D19:F19" location="Reporte_Deuda_Empresas_SG_31102018.xls#'DEP-C7'!B5" display="POR TIPO DE EMPRESA Y GRUPO DEL ACREEDOR "/>
    <hyperlink ref="D13:F13" r:id="rId1" display="EVOLUCIÓN DE LA DEUDA DE LAS EMPRESAS PÚBLICAS"/>
    <hyperlink ref="D13:H13" location="Reporte_Deuda_Empresas_SG_31102018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2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19.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21" t="s">
        <v>137</v>
      </c>
      <c r="C6" s="321"/>
      <c r="D6" s="321"/>
      <c r="E6" s="321"/>
      <c r="F6" s="88"/>
    </row>
    <row r="7" spans="2:6" s="89" customFormat="1" ht="18.75">
      <c r="B7" s="321" t="s">
        <v>136</v>
      </c>
      <c r="C7" s="321"/>
      <c r="D7" s="321"/>
      <c r="E7" s="265"/>
      <c r="F7" s="88"/>
    </row>
    <row r="8" spans="2:6" s="89" customFormat="1" ht="18.75">
      <c r="B8" s="346" t="s">
        <v>58</v>
      </c>
      <c r="C8" s="366"/>
      <c r="D8" s="366"/>
      <c r="E8" s="366"/>
      <c r="F8" s="88"/>
    </row>
    <row r="9" spans="2:6" s="89" customFormat="1" ht="18.75">
      <c r="B9" s="133" t="str">
        <f>+'DEP-C2'!B9</f>
        <v>Al 31 de octubre de 2018</v>
      </c>
      <c r="C9" s="367"/>
      <c r="D9" s="270"/>
      <c r="E9" s="270"/>
      <c r="F9" s="320">
        <f>+Portada!H39</f>
        <v>3.367</v>
      </c>
    </row>
    <row r="10" spans="2:5" ht="9.75" customHeight="1">
      <c r="B10" s="593"/>
      <c r="C10" s="593"/>
      <c r="D10" s="593"/>
      <c r="E10" s="593"/>
    </row>
    <row r="11" spans="2:5" ht="18" customHeight="1">
      <c r="B11" s="589" t="s">
        <v>97</v>
      </c>
      <c r="C11" s="589" t="s">
        <v>26</v>
      </c>
      <c r="D11" s="598" t="s">
        <v>88</v>
      </c>
      <c r="E11" s="596" t="s">
        <v>165</v>
      </c>
    </row>
    <row r="12" spans="2:6" s="81" customFormat="1" ht="18" customHeight="1">
      <c r="B12" s="590"/>
      <c r="C12" s="590"/>
      <c r="D12" s="592"/>
      <c r="E12" s="597"/>
      <c r="F12" s="90"/>
    </row>
    <row r="13" spans="2:6" s="81" customFormat="1" ht="9.75" customHeight="1">
      <c r="B13" s="110"/>
      <c r="C13" s="268"/>
      <c r="D13" s="94"/>
      <c r="E13" s="271"/>
      <c r="F13" s="90"/>
    </row>
    <row r="14" spans="2:6" s="65" customFormat="1" ht="16.5" customHeight="1">
      <c r="B14" s="372" t="s">
        <v>223</v>
      </c>
      <c r="C14" s="373"/>
      <c r="D14" s="489">
        <f>SUM(D15:D26)</f>
        <v>4830445.56712</v>
      </c>
      <c r="E14" s="384">
        <f>SUM(E15:E26)</f>
        <v>16264110.224493042</v>
      </c>
      <c r="F14" s="71"/>
    </row>
    <row r="15" spans="2:6" s="65" customFormat="1" ht="16.5" customHeight="1">
      <c r="B15" s="93" t="s">
        <v>217</v>
      </c>
      <c r="C15" s="83" t="s">
        <v>93</v>
      </c>
      <c r="D15" s="490">
        <v>2387092.265919999</v>
      </c>
      <c r="E15" s="385">
        <f aca="true" t="shared" si="0" ref="E15:E26">ROUND(D15*$F$9,8)</f>
        <v>8037339.65935264</v>
      </c>
      <c r="F15" s="71"/>
    </row>
    <row r="16" spans="2:6" s="65" customFormat="1" ht="16.5" customHeight="1">
      <c r="B16" s="93" t="s">
        <v>174</v>
      </c>
      <c r="C16" s="83" t="s">
        <v>93</v>
      </c>
      <c r="D16" s="490">
        <v>1655547.96556</v>
      </c>
      <c r="E16" s="385">
        <f t="shared" si="0"/>
        <v>5574230.00004052</v>
      </c>
      <c r="F16" s="71"/>
    </row>
    <row r="17" spans="2:6" s="65" customFormat="1" ht="16.5" customHeight="1">
      <c r="B17" s="93" t="s">
        <v>215</v>
      </c>
      <c r="C17" s="83" t="s">
        <v>94</v>
      </c>
      <c r="D17" s="490">
        <v>530328.95273</v>
      </c>
      <c r="E17" s="385">
        <f t="shared" si="0"/>
        <v>1785617.58384191</v>
      </c>
      <c r="F17" s="71"/>
    </row>
    <row r="18" spans="2:6" s="65" customFormat="1" ht="16.5" customHeight="1">
      <c r="B18" s="93" t="s">
        <v>125</v>
      </c>
      <c r="C18" s="83" t="s">
        <v>93</v>
      </c>
      <c r="D18" s="490">
        <v>163650.93992</v>
      </c>
      <c r="E18" s="385">
        <f t="shared" si="0"/>
        <v>551012.71471064</v>
      </c>
      <c r="F18" s="71"/>
    </row>
    <row r="19" spans="2:6" s="65" customFormat="1" ht="16.5" customHeight="1">
      <c r="B19" s="93" t="s">
        <v>173</v>
      </c>
      <c r="C19" s="83" t="s">
        <v>94</v>
      </c>
      <c r="D19" s="490">
        <v>29443.408750000002</v>
      </c>
      <c r="E19" s="385">
        <f t="shared" si="0"/>
        <v>99135.95726125</v>
      </c>
      <c r="F19" s="71"/>
    </row>
    <row r="20" spans="2:6" s="65" customFormat="1" ht="16.5" customHeight="1">
      <c r="B20" s="93" t="s">
        <v>200</v>
      </c>
      <c r="C20" s="83" t="s">
        <v>94</v>
      </c>
      <c r="D20" s="490">
        <v>24835.72307</v>
      </c>
      <c r="E20" s="385">
        <f t="shared" si="0"/>
        <v>83621.87957669</v>
      </c>
      <c r="F20" s="71"/>
    </row>
    <row r="21" spans="2:6" s="65" customFormat="1" ht="16.5" customHeight="1">
      <c r="B21" s="93" t="s">
        <v>198</v>
      </c>
      <c r="C21" s="83" t="s">
        <v>94</v>
      </c>
      <c r="D21" s="490">
        <v>14720.222720000002</v>
      </c>
      <c r="E21" s="385">
        <f t="shared" si="0"/>
        <v>49562.98989824</v>
      </c>
      <c r="F21" s="71"/>
    </row>
    <row r="22" spans="2:6" s="65" customFormat="1" ht="16.5" customHeight="1">
      <c r="B22" s="93" t="s">
        <v>172</v>
      </c>
      <c r="C22" s="83" t="s">
        <v>94</v>
      </c>
      <c r="D22" s="490">
        <v>13815.4121</v>
      </c>
      <c r="E22" s="385">
        <f t="shared" si="0"/>
        <v>46516.4925407</v>
      </c>
      <c r="F22" s="71"/>
    </row>
    <row r="23" spans="2:6" s="65" customFormat="1" ht="16.5" customHeight="1">
      <c r="B23" s="93" t="s">
        <v>201</v>
      </c>
      <c r="C23" s="83" t="s">
        <v>94</v>
      </c>
      <c r="D23" s="490">
        <v>4689.62913</v>
      </c>
      <c r="E23" s="385">
        <f t="shared" si="0"/>
        <v>15789.98128071</v>
      </c>
      <c r="F23" s="71"/>
    </row>
    <row r="24" spans="2:6" s="65" customFormat="1" ht="16.5" customHeight="1">
      <c r="B24" s="66" t="s">
        <v>199</v>
      </c>
      <c r="C24" s="83" t="s">
        <v>94</v>
      </c>
      <c r="D24" s="490">
        <v>2698.9107999999997</v>
      </c>
      <c r="E24" s="385">
        <f t="shared" si="0"/>
        <v>9087.2326636</v>
      </c>
      <c r="F24" s="71"/>
    </row>
    <row r="25" spans="2:6" s="65" customFormat="1" ht="16.5" customHeight="1">
      <c r="B25" s="66" t="s">
        <v>249</v>
      </c>
      <c r="C25" s="83" t="s">
        <v>94</v>
      </c>
      <c r="D25" s="490">
        <v>1950</v>
      </c>
      <c r="E25" s="385">
        <f t="shared" si="0"/>
        <v>6565.65</v>
      </c>
      <c r="F25" s="71"/>
    </row>
    <row r="26" spans="2:6" s="65" customFormat="1" ht="16.5" customHeight="1">
      <c r="B26" s="66" t="s">
        <v>159</v>
      </c>
      <c r="C26" s="83" t="s">
        <v>94</v>
      </c>
      <c r="D26" s="490">
        <v>1672.1364199999998</v>
      </c>
      <c r="E26" s="385">
        <f t="shared" si="0"/>
        <v>5630.08332614</v>
      </c>
      <c r="F26" s="71"/>
    </row>
    <row r="27" spans="2:6" s="65" customFormat="1" ht="12" customHeight="1">
      <c r="B27" s="93"/>
      <c r="C27" s="83"/>
      <c r="D27" s="490"/>
      <c r="E27" s="385"/>
      <c r="F27" s="71"/>
    </row>
    <row r="28" spans="2:7" s="65" customFormat="1" ht="16.5" customHeight="1">
      <c r="B28" s="372" t="s">
        <v>116</v>
      </c>
      <c r="C28" s="373"/>
      <c r="D28" s="489">
        <f>SUM(D29:D42)</f>
        <v>77743.13545999999</v>
      </c>
      <c r="E28" s="384">
        <f>SUM(E29:E42)</f>
        <v>261761.13709382</v>
      </c>
      <c r="F28" s="91"/>
      <c r="G28" s="456"/>
    </row>
    <row r="29" spans="2:9" s="92" customFormat="1" ht="16.5" customHeight="1">
      <c r="B29" s="93" t="s">
        <v>204</v>
      </c>
      <c r="C29" s="83" t="s">
        <v>94</v>
      </c>
      <c r="D29" s="490">
        <v>44422.79175</v>
      </c>
      <c r="E29" s="385">
        <f aca="true" t="shared" si="1" ref="E29:E35">ROUND(D29*$F$9,8)</f>
        <v>149571.53982225</v>
      </c>
      <c r="F29" s="91"/>
      <c r="G29" s="456"/>
      <c r="H29" s="65"/>
      <c r="I29" s="65"/>
    </row>
    <row r="30" spans="2:9" s="92" customFormat="1" ht="16.5" customHeight="1">
      <c r="B30" s="93" t="s">
        <v>203</v>
      </c>
      <c r="C30" s="83" t="s">
        <v>94</v>
      </c>
      <c r="D30" s="490">
        <v>3232.70648</v>
      </c>
      <c r="E30" s="385">
        <f t="shared" si="1"/>
        <v>10884.52271816</v>
      </c>
      <c r="F30" s="91"/>
      <c r="G30" s="456"/>
      <c r="H30" s="65"/>
      <c r="I30" s="65"/>
    </row>
    <row r="31" spans="2:9" s="92" customFormat="1" ht="16.5" customHeight="1">
      <c r="B31" s="93" t="s">
        <v>202</v>
      </c>
      <c r="C31" s="83" t="s">
        <v>94</v>
      </c>
      <c r="D31" s="490">
        <v>5568.94524</v>
      </c>
      <c r="E31" s="385">
        <f t="shared" si="1"/>
        <v>18750.63862308</v>
      </c>
      <c r="F31" s="91"/>
      <c r="G31" s="456"/>
      <c r="H31" s="65"/>
      <c r="I31" s="65"/>
    </row>
    <row r="32" spans="2:9" s="92" customFormat="1" ht="16.5" customHeight="1">
      <c r="B32" s="66" t="s">
        <v>214</v>
      </c>
      <c r="C32" s="83" t="s">
        <v>94</v>
      </c>
      <c r="D32" s="490">
        <v>5636.45725</v>
      </c>
      <c r="E32" s="385">
        <f>ROUND(D32*$F$9,8)</f>
        <v>18977.95156075</v>
      </c>
      <c r="F32" s="91"/>
      <c r="G32" s="456"/>
      <c r="H32" s="65"/>
      <c r="I32" s="65"/>
    </row>
    <row r="33" spans="2:9" s="92" customFormat="1" ht="16.5" customHeight="1">
      <c r="B33" s="66" t="s">
        <v>70</v>
      </c>
      <c r="C33" s="83" t="s">
        <v>94</v>
      </c>
      <c r="D33" s="490">
        <v>4234.690409999999</v>
      </c>
      <c r="E33" s="385">
        <f t="shared" si="1"/>
        <v>14258.20261047</v>
      </c>
      <c r="F33" s="91"/>
      <c r="G33" s="456"/>
      <c r="H33" s="65"/>
      <c r="I33" s="65"/>
    </row>
    <row r="34" spans="2:9" s="92" customFormat="1" ht="16.5" customHeight="1">
      <c r="B34" s="93" t="s">
        <v>212</v>
      </c>
      <c r="C34" s="83" t="s">
        <v>94</v>
      </c>
      <c r="D34" s="490">
        <v>4266.07662</v>
      </c>
      <c r="E34" s="385">
        <f>ROUND(D34*$F$9,8)</f>
        <v>14363.87997954</v>
      </c>
      <c r="F34" s="91"/>
      <c r="G34" s="456"/>
      <c r="H34" s="65"/>
      <c r="I34" s="65"/>
    </row>
    <row r="35" spans="2:9" s="92" customFormat="1" ht="16.5" customHeight="1">
      <c r="B35" s="66" t="s">
        <v>44</v>
      </c>
      <c r="C35" s="83" t="s">
        <v>94</v>
      </c>
      <c r="D35" s="490">
        <v>2913.2996000000003</v>
      </c>
      <c r="E35" s="385">
        <f t="shared" si="1"/>
        <v>9809.0797532</v>
      </c>
      <c r="F35" s="91"/>
      <c r="G35" s="456"/>
      <c r="H35" s="65"/>
      <c r="I35" s="65"/>
    </row>
    <row r="36" spans="2:9" s="92" customFormat="1" ht="16.5" customHeight="1">
      <c r="B36" s="66" t="s">
        <v>42</v>
      </c>
      <c r="C36" s="83" t="s">
        <v>94</v>
      </c>
      <c r="D36" s="490">
        <v>2606.84209</v>
      </c>
      <c r="E36" s="385">
        <f aca="true" t="shared" si="2" ref="E36:E42">ROUND(D36*$F$9,8)</f>
        <v>8777.23731703</v>
      </c>
      <c r="F36" s="91"/>
      <c r="G36" s="456"/>
      <c r="H36" s="65"/>
      <c r="I36" s="65"/>
    </row>
    <row r="37" spans="2:9" s="92" customFormat="1" ht="16.5" customHeight="1">
      <c r="B37" s="66" t="s">
        <v>49</v>
      </c>
      <c r="C37" s="83" t="s">
        <v>94</v>
      </c>
      <c r="D37" s="490">
        <v>2231.1009</v>
      </c>
      <c r="E37" s="385">
        <f t="shared" si="2"/>
        <v>7512.1167303</v>
      </c>
      <c r="F37" s="91"/>
      <c r="G37" s="456"/>
      <c r="H37" s="65"/>
      <c r="I37" s="65"/>
    </row>
    <row r="38" spans="2:9" s="92" customFormat="1" ht="16.5" customHeight="1">
      <c r="B38" s="66" t="s">
        <v>51</v>
      </c>
      <c r="C38" s="83" t="s">
        <v>94</v>
      </c>
      <c r="D38" s="490">
        <v>1608.98654</v>
      </c>
      <c r="E38" s="385">
        <f t="shared" si="2"/>
        <v>5417.45768018</v>
      </c>
      <c r="F38" s="91"/>
      <c r="G38" s="456"/>
      <c r="H38" s="65"/>
      <c r="I38" s="65"/>
    </row>
    <row r="39" spans="2:9" s="92" customFormat="1" ht="16.5" customHeight="1">
      <c r="B39" s="66" t="s">
        <v>213</v>
      </c>
      <c r="C39" s="83" t="s">
        <v>94</v>
      </c>
      <c r="D39" s="490">
        <v>604.8725999999999</v>
      </c>
      <c r="E39" s="385">
        <f t="shared" si="2"/>
        <v>2036.6060442</v>
      </c>
      <c r="F39" s="91"/>
      <c r="G39" s="456"/>
      <c r="H39" s="65"/>
      <c r="I39" s="65"/>
    </row>
    <row r="40" spans="2:9" s="92" customFormat="1" ht="16.5" customHeight="1">
      <c r="B40" s="66" t="s">
        <v>237</v>
      </c>
      <c r="C40" s="83" t="s">
        <v>94</v>
      </c>
      <c r="D40" s="490">
        <v>288.98386</v>
      </c>
      <c r="E40" s="385">
        <f t="shared" si="2"/>
        <v>973.00865662</v>
      </c>
      <c r="F40" s="91"/>
      <c r="G40" s="456"/>
      <c r="H40" s="65"/>
      <c r="I40" s="65"/>
    </row>
    <row r="41" spans="2:9" s="92" customFormat="1" ht="16.5" customHeight="1">
      <c r="B41" s="66" t="s">
        <v>43</v>
      </c>
      <c r="C41" s="83" t="s">
        <v>94</v>
      </c>
      <c r="D41" s="490">
        <v>100.22407000000001</v>
      </c>
      <c r="E41" s="385">
        <f t="shared" si="2"/>
        <v>337.45444369</v>
      </c>
      <c r="F41" s="91"/>
      <c r="G41" s="456"/>
      <c r="H41" s="65"/>
      <c r="I41" s="65"/>
    </row>
    <row r="42" spans="2:9" s="92" customFormat="1" ht="16.5" customHeight="1">
      <c r="B42" s="66" t="s">
        <v>56</v>
      </c>
      <c r="C42" s="83" t="s">
        <v>94</v>
      </c>
      <c r="D42" s="490">
        <v>27.15805</v>
      </c>
      <c r="E42" s="385">
        <f t="shared" si="2"/>
        <v>91.44115435</v>
      </c>
      <c r="F42" s="91"/>
      <c r="G42" s="456"/>
      <c r="H42" s="65"/>
      <c r="I42" s="65"/>
    </row>
    <row r="43" spans="2:7" s="65" customFormat="1" ht="12" customHeight="1">
      <c r="B43" s="93"/>
      <c r="C43" s="83"/>
      <c r="D43" s="490"/>
      <c r="E43" s="385"/>
      <c r="F43" s="91"/>
      <c r="G43" s="456"/>
    </row>
    <row r="44" spans="2:9" s="92" customFormat="1" ht="16.5" customHeight="1">
      <c r="B44" s="372" t="s">
        <v>87</v>
      </c>
      <c r="C44" s="373"/>
      <c r="D44" s="489">
        <f>+D45</f>
        <v>2000000</v>
      </c>
      <c r="E44" s="492">
        <f>+E45</f>
        <v>6734000</v>
      </c>
      <c r="F44" s="91"/>
      <c r="G44" s="456"/>
      <c r="H44" s="65"/>
      <c r="I44" s="65"/>
    </row>
    <row r="45" spans="2:9" s="92" customFormat="1" ht="16.5" customHeight="1">
      <c r="B45" s="93" t="s">
        <v>207</v>
      </c>
      <c r="C45" s="83" t="s">
        <v>94</v>
      </c>
      <c r="D45" s="490">
        <v>2000000</v>
      </c>
      <c r="E45" s="385">
        <f>ROUND(D45*$F$9,8)</f>
        <v>6734000</v>
      </c>
      <c r="F45" s="91"/>
      <c r="G45" s="456"/>
      <c r="H45" s="65"/>
      <c r="I45" s="65"/>
    </row>
    <row r="46" spans="2:7" s="65" customFormat="1" ht="9.75" customHeight="1">
      <c r="B46" s="84"/>
      <c r="C46" s="85"/>
      <c r="D46" s="491"/>
      <c r="E46" s="488"/>
      <c r="F46" s="91"/>
      <c r="G46" s="456"/>
    </row>
    <row r="47" spans="2:9" s="81" customFormat="1" ht="15" customHeight="1">
      <c r="B47" s="585" t="s">
        <v>61</v>
      </c>
      <c r="C47" s="599"/>
      <c r="D47" s="601">
        <f>+D28+D14+D44</f>
        <v>6908188.702579999</v>
      </c>
      <c r="E47" s="587">
        <f>+E28+E14+E44</f>
        <v>23259871.36158686</v>
      </c>
      <c r="F47" s="91"/>
      <c r="G47" s="456"/>
      <c r="H47" s="65"/>
      <c r="I47" s="65"/>
    </row>
    <row r="48" spans="2:9" s="81" customFormat="1" ht="15" customHeight="1">
      <c r="B48" s="586"/>
      <c r="C48" s="600"/>
      <c r="D48" s="602"/>
      <c r="E48" s="588"/>
      <c r="F48" s="91"/>
      <c r="G48" s="456"/>
      <c r="H48" s="65"/>
      <c r="I48" s="65"/>
    </row>
    <row r="49" spans="2:9" ht="15">
      <c r="B49" s="141"/>
      <c r="C49" s="141"/>
      <c r="D49" s="141"/>
      <c r="E49" s="141"/>
      <c r="F49" s="91"/>
      <c r="G49" s="456"/>
      <c r="H49" s="65"/>
      <c r="I49" s="65"/>
    </row>
    <row r="50" spans="2:9" ht="15">
      <c r="B50" s="141"/>
      <c r="C50" s="141"/>
      <c r="D50" s="468"/>
      <c r="E50" s="431"/>
      <c r="F50" s="91"/>
      <c r="G50" s="456"/>
      <c r="H50" s="65"/>
      <c r="I50" s="65"/>
    </row>
    <row r="51" spans="2:9" ht="15">
      <c r="B51" s="141"/>
      <c r="C51" s="141"/>
      <c r="D51" s="432"/>
      <c r="E51" s="433"/>
      <c r="F51" s="91"/>
      <c r="G51" s="456"/>
      <c r="H51" s="65"/>
      <c r="I51" s="65"/>
    </row>
    <row r="52" spans="2:9" ht="15">
      <c r="B52" s="141"/>
      <c r="C52" s="433"/>
      <c r="D52" s="432"/>
      <c r="E52" s="433"/>
      <c r="F52" s="91"/>
      <c r="G52" s="456"/>
      <c r="H52" s="65"/>
      <c r="I52" s="65"/>
    </row>
    <row r="53" spans="2:9" ht="15">
      <c r="B53" s="141"/>
      <c r="C53" s="141"/>
      <c r="D53" s="434"/>
      <c r="E53" s="434"/>
      <c r="F53" s="91"/>
      <c r="G53" s="65"/>
      <c r="H53" s="65"/>
      <c r="I53" s="65"/>
    </row>
    <row r="54" spans="2:7" ht="18">
      <c r="B54" s="368" t="s">
        <v>121</v>
      </c>
      <c r="C54" s="368"/>
      <c r="D54" s="368"/>
      <c r="E54" s="368"/>
      <c r="F54" s="430"/>
      <c r="G54" s="456"/>
    </row>
    <row r="55" spans="2:7" s="89" customFormat="1" ht="18.75">
      <c r="B55" s="369" t="s">
        <v>137</v>
      </c>
      <c r="C55" s="369"/>
      <c r="D55" s="369"/>
      <c r="E55" s="369"/>
      <c r="F55" s="430"/>
      <c r="G55" s="456"/>
    </row>
    <row r="56" spans="2:7" s="89" customFormat="1" ht="18.75">
      <c r="B56" s="369" t="s">
        <v>138</v>
      </c>
      <c r="C56" s="369"/>
      <c r="D56" s="369"/>
      <c r="E56" s="259"/>
      <c r="F56" s="430"/>
      <c r="G56" s="65"/>
    </row>
    <row r="57" spans="2:7" s="89" customFormat="1" ht="18.75">
      <c r="B57" s="371" t="s">
        <v>58</v>
      </c>
      <c r="C57" s="370"/>
      <c r="D57" s="370"/>
      <c r="E57" s="370"/>
      <c r="F57" s="430"/>
      <c r="G57" s="65"/>
    </row>
    <row r="58" spans="2:7" s="89" customFormat="1" ht="18.75">
      <c r="B58" s="133" t="str">
        <f>+B9</f>
        <v>Al 31 de octubre de 2018</v>
      </c>
      <c r="C58" s="367"/>
      <c r="D58" s="258"/>
      <c r="E58" s="258"/>
      <c r="F58" s="430"/>
      <c r="G58" s="65"/>
    </row>
    <row r="59" spans="2:7" ht="6" customHeight="1">
      <c r="B59" s="603"/>
      <c r="C59" s="603"/>
      <c r="D59" s="603"/>
      <c r="E59" s="603"/>
      <c r="F59" s="430"/>
      <c r="G59" s="65"/>
    </row>
    <row r="60" spans="2:5" ht="18" customHeight="1">
      <c r="B60" s="589" t="s">
        <v>97</v>
      </c>
      <c r="C60" s="589" t="s">
        <v>26</v>
      </c>
      <c r="D60" s="598" t="s">
        <v>88</v>
      </c>
      <c r="E60" s="596" t="s">
        <v>165</v>
      </c>
    </row>
    <row r="61" spans="2:6" s="81" customFormat="1" ht="18" customHeight="1">
      <c r="B61" s="590"/>
      <c r="C61" s="590"/>
      <c r="D61" s="592"/>
      <c r="E61" s="597"/>
      <c r="F61" s="90"/>
    </row>
    <row r="62" spans="2:6" s="81" customFormat="1" ht="9.75" customHeight="1">
      <c r="B62" s="110"/>
      <c r="C62" s="257"/>
      <c r="D62" s="94"/>
      <c r="E62" s="261"/>
      <c r="F62" s="90"/>
    </row>
    <row r="63" spans="2:7" s="65" customFormat="1" ht="16.5" customHeight="1">
      <c r="B63" s="372" t="s">
        <v>86</v>
      </c>
      <c r="C63" s="373"/>
      <c r="D63" s="489">
        <f>SUM(D64:D71)</f>
        <v>73088.35081</v>
      </c>
      <c r="E63" s="384">
        <f>SUM(E64:E71)</f>
        <v>246088.47717727002</v>
      </c>
      <c r="F63" s="71"/>
      <c r="G63" s="456"/>
    </row>
    <row r="64" spans="2:7" s="65" customFormat="1" ht="16.5" customHeight="1">
      <c r="B64" s="93" t="s">
        <v>175</v>
      </c>
      <c r="C64" s="83" t="s">
        <v>94</v>
      </c>
      <c r="D64" s="508">
        <v>25554.55326</v>
      </c>
      <c r="E64" s="385">
        <f aca="true" t="shared" si="3" ref="E64:E71">ROUND(D64*$F$9,8)</f>
        <v>86042.18082642</v>
      </c>
      <c r="F64" s="71"/>
      <c r="G64" s="456"/>
    </row>
    <row r="65" spans="2:7" s="65" customFormat="1" ht="16.5" customHeight="1">
      <c r="B65" s="93" t="s">
        <v>200</v>
      </c>
      <c r="C65" s="83" t="s">
        <v>94</v>
      </c>
      <c r="D65" s="508">
        <v>24767.91317</v>
      </c>
      <c r="E65" s="385">
        <f t="shared" si="3"/>
        <v>83393.56364339</v>
      </c>
      <c r="F65" s="71"/>
      <c r="G65" s="456"/>
    </row>
    <row r="66" spans="2:7" s="65" customFormat="1" ht="16.5" customHeight="1">
      <c r="B66" s="93" t="s">
        <v>225</v>
      </c>
      <c r="C66" s="83" t="s">
        <v>94</v>
      </c>
      <c r="D66" s="508">
        <v>9429.09437</v>
      </c>
      <c r="E66" s="385">
        <f t="shared" si="3"/>
        <v>31747.76074379</v>
      </c>
      <c r="F66" s="71"/>
      <c r="G66" s="456"/>
    </row>
    <row r="67" spans="2:7" s="65" customFormat="1" ht="16.5" customHeight="1">
      <c r="B67" s="93" t="s">
        <v>239</v>
      </c>
      <c r="C67" s="83" t="s">
        <v>94</v>
      </c>
      <c r="D67" s="508">
        <v>7396.52526</v>
      </c>
      <c r="E67" s="385">
        <f t="shared" si="3"/>
        <v>24904.10055042</v>
      </c>
      <c r="F67" s="71"/>
      <c r="G67" s="456"/>
    </row>
    <row r="68" spans="2:7" s="65" customFormat="1" ht="16.5" customHeight="1">
      <c r="B68" s="93" t="s">
        <v>199</v>
      </c>
      <c r="C68" s="83" t="s">
        <v>94</v>
      </c>
      <c r="D68" s="508">
        <v>2897.5717099999997</v>
      </c>
      <c r="E68" s="385">
        <f t="shared" si="3"/>
        <v>9756.12394757</v>
      </c>
      <c r="F68" s="71"/>
      <c r="G68" s="456"/>
    </row>
    <row r="69" spans="2:7" s="65" customFormat="1" ht="16.5" customHeight="1">
      <c r="B69" s="93" t="s">
        <v>249</v>
      </c>
      <c r="C69" s="83" t="s">
        <v>94</v>
      </c>
      <c r="D69" s="508">
        <v>1500</v>
      </c>
      <c r="E69" s="385">
        <f t="shared" si="3"/>
        <v>5050.5</v>
      </c>
      <c r="F69" s="71"/>
      <c r="G69" s="456"/>
    </row>
    <row r="70" spans="2:7" s="65" customFormat="1" ht="16.5" customHeight="1">
      <c r="B70" s="93" t="s">
        <v>172</v>
      </c>
      <c r="C70" s="83" t="s">
        <v>94</v>
      </c>
      <c r="D70" s="508">
        <v>1126.89262</v>
      </c>
      <c r="E70" s="385">
        <f t="shared" si="3"/>
        <v>3794.24745154</v>
      </c>
      <c r="F70" s="71"/>
      <c r="G70" s="456"/>
    </row>
    <row r="71" spans="2:7" s="65" customFormat="1" ht="16.5" customHeight="1">
      <c r="B71" s="93" t="s">
        <v>243</v>
      </c>
      <c r="C71" s="83" t="s">
        <v>94</v>
      </c>
      <c r="D71" s="508">
        <v>415.80042</v>
      </c>
      <c r="E71" s="385">
        <f t="shared" si="3"/>
        <v>1400.00001414</v>
      </c>
      <c r="F71" s="71"/>
      <c r="G71" s="456"/>
    </row>
    <row r="72" spans="2:7" s="65" customFormat="1" ht="12" customHeight="1">
      <c r="B72" s="70"/>
      <c r="C72" s="72"/>
      <c r="D72" s="493"/>
      <c r="E72" s="397"/>
      <c r="F72" s="71"/>
      <c r="G72" s="456"/>
    </row>
    <row r="73" spans="2:7" s="92" customFormat="1" ht="16.5" customHeight="1">
      <c r="B73" s="372" t="s">
        <v>160</v>
      </c>
      <c r="C73" s="72"/>
      <c r="D73" s="489">
        <f>SUM(D74:D74)</f>
        <v>1338035.9362100002</v>
      </c>
      <c r="E73" s="384">
        <f>SUM(E74:E74)</f>
        <v>4505166.99721907</v>
      </c>
      <c r="F73" s="91"/>
      <c r="G73" s="507"/>
    </row>
    <row r="74" spans="2:6" s="92" customFormat="1" ht="16.5" customHeight="1">
      <c r="B74" s="93" t="s">
        <v>207</v>
      </c>
      <c r="C74" s="83" t="s">
        <v>94</v>
      </c>
      <c r="D74" s="490">
        <v>1338035.9362100002</v>
      </c>
      <c r="E74" s="385">
        <f>ROUND(D74*$F$9,8)</f>
        <v>4505166.99721907</v>
      </c>
      <c r="F74" s="91"/>
    </row>
    <row r="75" spans="2:6" s="65" customFormat="1" ht="9.75" customHeight="1">
      <c r="B75" s="84"/>
      <c r="C75" s="85"/>
      <c r="D75" s="491"/>
      <c r="E75" s="488"/>
      <c r="F75" s="71"/>
    </row>
    <row r="76" spans="2:6" s="81" customFormat="1" ht="15" customHeight="1">
      <c r="B76" s="585" t="s">
        <v>61</v>
      </c>
      <c r="C76" s="599"/>
      <c r="D76" s="601">
        <f>+D63+D73</f>
        <v>1411124.2870200002</v>
      </c>
      <c r="E76" s="587">
        <f>+E63+E73</f>
        <v>4751255.47439634</v>
      </c>
      <c r="F76" s="90"/>
    </row>
    <row r="77" spans="2:6" s="81" customFormat="1" ht="15" customHeight="1">
      <c r="B77" s="586"/>
      <c r="C77" s="600"/>
      <c r="D77" s="602"/>
      <c r="E77" s="588"/>
      <c r="F77" s="90"/>
    </row>
    <row r="79" spans="2:5" ht="15">
      <c r="B79" s="134"/>
      <c r="D79" s="374"/>
      <c r="E79" s="295"/>
    </row>
    <row r="80" spans="2:5" ht="15">
      <c r="B80" s="134"/>
      <c r="D80" s="374"/>
      <c r="E80" s="295"/>
    </row>
    <row r="81" spans="4:5" ht="12.75">
      <c r="D81" s="296"/>
      <c r="E81" s="296"/>
    </row>
    <row r="82" spans="4:5" ht="12.75">
      <c r="D82" s="245"/>
      <c r="E82" s="245"/>
    </row>
  </sheetData>
  <sheetProtection/>
  <mergeCells count="18">
    <mergeCell ref="B60:B61"/>
    <mergeCell ref="C60:C61"/>
    <mergeCell ref="D60:D61"/>
    <mergeCell ref="E60:E61"/>
    <mergeCell ref="B47:B48"/>
    <mergeCell ref="C47:C48"/>
    <mergeCell ref="D47:D48"/>
    <mergeCell ref="E47:E48"/>
    <mergeCell ref="B10:E10"/>
    <mergeCell ref="B11:B12"/>
    <mergeCell ref="C11:C12"/>
    <mergeCell ref="E11:E12"/>
    <mergeCell ref="D11:D12"/>
    <mergeCell ref="E76:E77"/>
    <mergeCell ref="B76:B77"/>
    <mergeCell ref="C76:C77"/>
    <mergeCell ref="D76:D77"/>
    <mergeCell ref="B59:E59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7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04"/>
      <c r="C1" s="604"/>
      <c r="D1" s="604"/>
      <c r="E1" s="604"/>
    </row>
    <row r="2" spans="2:5" s="136" customFormat="1" ht="18.75" customHeight="1">
      <c r="B2" s="604"/>
      <c r="C2" s="604"/>
      <c r="D2" s="604"/>
      <c r="E2" s="604"/>
    </row>
    <row r="3" spans="2:5" s="136" customFormat="1" ht="11.25" customHeight="1">
      <c r="B3" s="604"/>
      <c r="C3" s="604"/>
      <c r="D3" s="604"/>
      <c r="E3" s="604"/>
    </row>
    <row r="4" spans="2:11" s="136" customFormat="1" ht="15" customHeight="1">
      <c r="B4" s="604"/>
      <c r="C4" s="604"/>
      <c r="D4" s="604"/>
      <c r="E4" s="604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21" t="s">
        <v>137</v>
      </c>
      <c r="C6" s="321"/>
      <c r="D6" s="321"/>
      <c r="E6" s="321"/>
      <c r="F6" s="135"/>
      <c r="G6" s="132"/>
      <c r="H6" s="132"/>
      <c r="I6" s="132"/>
      <c r="J6" s="132"/>
      <c r="K6" s="132"/>
    </row>
    <row r="7" spans="2:11" ht="18">
      <c r="B7" s="321" t="s">
        <v>136</v>
      </c>
      <c r="C7" s="321"/>
      <c r="D7" s="321"/>
      <c r="E7" s="321"/>
      <c r="F7" s="135"/>
      <c r="G7" s="132"/>
      <c r="H7" s="132"/>
      <c r="I7" s="132"/>
      <c r="J7" s="132"/>
      <c r="K7" s="132"/>
    </row>
    <row r="8" spans="2:11" ht="16.5">
      <c r="B8" s="346" t="s">
        <v>106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octubre de 2018</v>
      </c>
      <c r="C9" s="133"/>
      <c r="D9" s="133"/>
      <c r="E9" s="267"/>
      <c r="F9" s="375">
        <f>+Portada!H39</f>
        <v>3.367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403" t="s">
        <v>218</v>
      </c>
      <c r="C11" s="610" t="s">
        <v>102</v>
      </c>
      <c r="D11" s="612" t="s">
        <v>88</v>
      </c>
      <c r="E11" s="581" t="s">
        <v>165</v>
      </c>
      <c r="G11" s="132"/>
      <c r="H11" s="132"/>
      <c r="I11" s="132"/>
      <c r="J11" s="132"/>
      <c r="K11" s="132"/>
    </row>
    <row r="12" spans="2:11" s="81" customFormat="1" ht="16.5" customHeight="1">
      <c r="B12" s="402" t="s">
        <v>219</v>
      </c>
      <c r="C12" s="611"/>
      <c r="D12" s="613"/>
      <c r="E12" s="582"/>
      <c r="G12" s="166"/>
      <c r="H12" s="166"/>
      <c r="I12" s="166"/>
      <c r="J12" s="166"/>
      <c r="K12" s="166"/>
    </row>
    <row r="13" spans="2:11" s="81" customFormat="1" ht="9.75" customHeight="1">
      <c r="B13" s="266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5" t="s">
        <v>90</v>
      </c>
      <c r="C14" s="365"/>
      <c r="D14" s="384">
        <f>+D15+D17+D19+D22</f>
        <v>2701897.5311800004</v>
      </c>
      <c r="E14" s="384">
        <f>+E15+E17+E19+E22</f>
        <v>9097288.98748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126</v>
      </c>
      <c r="C15" s="74"/>
      <c r="D15" s="487">
        <f>+D16</f>
        <v>2126.526</v>
      </c>
      <c r="E15" s="487">
        <f>+E16</f>
        <v>7160.01304</v>
      </c>
      <c r="G15" s="165"/>
      <c r="H15" s="165"/>
      <c r="I15" s="165"/>
      <c r="J15" s="165"/>
      <c r="K15" s="165"/>
    </row>
    <row r="16" spans="2:11" s="65" customFormat="1" ht="16.5" customHeight="1">
      <c r="B16" s="391" t="s">
        <v>190</v>
      </c>
      <c r="C16" s="74" t="s">
        <v>103</v>
      </c>
      <c r="D16" s="387">
        <v>2126.526</v>
      </c>
      <c r="E16" s="387">
        <f aca="true" t="shared" si="0" ref="E16:E21">ROUND(+D16*$F$9,5)</f>
        <v>7160.01304</v>
      </c>
      <c r="G16" s="165"/>
      <c r="H16" s="165"/>
      <c r="I16" s="165"/>
      <c r="J16" s="165"/>
      <c r="K16" s="165"/>
    </row>
    <row r="17" spans="2:11" s="65" customFormat="1" ht="16.5" customHeight="1">
      <c r="B17" s="73" t="s">
        <v>76</v>
      </c>
      <c r="C17" s="74"/>
      <c r="D17" s="487">
        <f>+D18</f>
        <v>2000000</v>
      </c>
      <c r="E17" s="487">
        <f>+E18</f>
        <v>6734000</v>
      </c>
      <c r="G17" s="165"/>
      <c r="H17" s="165"/>
      <c r="I17" s="165"/>
      <c r="J17" s="165"/>
      <c r="K17" s="165"/>
    </row>
    <row r="18" spans="2:11" s="65" customFormat="1" ht="16.5" customHeight="1">
      <c r="B18" s="401" t="s">
        <v>232</v>
      </c>
      <c r="C18" s="74" t="s">
        <v>104</v>
      </c>
      <c r="D18" s="387">
        <v>2000000</v>
      </c>
      <c r="E18" s="387">
        <f>ROUND(+D18*$F$9,5)</f>
        <v>6734000</v>
      </c>
      <c r="G18" s="165"/>
      <c r="H18" s="165"/>
      <c r="I18" s="165"/>
      <c r="J18" s="165"/>
      <c r="K18" s="165"/>
    </row>
    <row r="19" spans="2:11" s="65" customFormat="1" ht="16.5" customHeight="1">
      <c r="B19" s="73" t="s">
        <v>89</v>
      </c>
      <c r="C19" s="73"/>
      <c r="D19" s="487">
        <f>SUM(D20:D21)</f>
        <v>607517.4745400001</v>
      </c>
      <c r="E19" s="487">
        <f>SUM(E20:E21)</f>
        <v>2045511.33678</v>
      </c>
      <c r="G19" s="165"/>
      <c r="H19" s="165"/>
      <c r="I19" s="165"/>
      <c r="J19" s="165"/>
      <c r="K19" s="165"/>
    </row>
    <row r="20" spans="2:11" s="65" customFormat="1" ht="16.5" customHeight="1">
      <c r="B20" s="391" t="s">
        <v>233</v>
      </c>
      <c r="C20" s="74" t="s">
        <v>103</v>
      </c>
      <c r="D20" s="387">
        <v>366787.97552</v>
      </c>
      <c r="E20" s="387">
        <f t="shared" si="0"/>
        <v>1234975.11358</v>
      </c>
      <c r="G20" s="165"/>
      <c r="H20" s="165"/>
      <c r="I20" s="165"/>
      <c r="J20" s="165"/>
      <c r="K20" s="165"/>
    </row>
    <row r="21" spans="2:11" s="65" customFormat="1" ht="16.5" customHeight="1">
      <c r="B21" s="391" t="s">
        <v>187</v>
      </c>
      <c r="C21" s="74" t="s">
        <v>103</v>
      </c>
      <c r="D21" s="387">
        <v>240729.49902000005</v>
      </c>
      <c r="E21" s="387">
        <f t="shared" si="0"/>
        <v>810536.2232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36</v>
      </c>
      <c r="C22" s="74"/>
      <c r="D22" s="487">
        <f>SUM(D23:D25)</f>
        <v>92253.53064</v>
      </c>
      <c r="E22" s="487">
        <f>SUM(E23:E25)</f>
        <v>310617.63766</v>
      </c>
      <c r="G22" s="165"/>
      <c r="H22" s="165"/>
      <c r="I22" s="165"/>
      <c r="J22" s="165"/>
      <c r="K22" s="165"/>
    </row>
    <row r="23" spans="2:11" s="65" customFormat="1" ht="16.5" customHeight="1">
      <c r="B23" s="391" t="s">
        <v>0</v>
      </c>
      <c r="C23" s="74" t="s">
        <v>103</v>
      </c>
      <c r="D23" s="387">
        <v>90203.30657</v>
      </c>
      <c r="E23" s="387">
        <f>ROUND(+D23*$F$9,5)</f>
        <v>303714.53322</v>
      </c>
      <c r="G23" s="165"/>
      <c r="H23" s="165"/>
      <c r="I23" s="165"/>
      <c r="J23" s="165"/>
      <c r="K23" s="165"/>
    </row>
    <row r="24" spans="2:11" s="65" customFormat="1" ht="16.5" customHeight="1">
      <c r="B24" s="391" t="s">
        <v>249</v>
      </c>
      <c r="C24" s="74" t="s">
        <v>103</v>
      </c>
      <c r="D24" s="387">
        <v>1950</v>
      </c>
      <c r="E24" s="387">
        <f>ROUND(+D24*$F$9,5)</f>
        <v>6565.65</v>
      </c>
      <c r="G24" s="165"/>
      <c r="H24" s="165"/>
      <c r="I24" s="165"/>
      <c r="J24" s="165"/>
      <c r="K24" s="165"/>
    </row>
    <row r="25" spans="2:11" s="65" customFormat="1" ht="16.5" customHeight="1">
      <c r="B25" s="391" t="s">
        <v>188</v>
      </c>
      <c r="C25" s="74" t="s">
        <v>103</v>
      </c>
      <c r="D25" s="387">
        <v>100.22407000000001</v>
      </c>
      <c r="E25" s="387">
        <f>ROUND(+D25*$F$9,5)</f>
        <v>337.45444</v>
      </c>
      <c r="G25" s="165"/>
      <c r="H25" s="165"/>
      <c r="I25" s="165"/>
      <c r="J25" s="165"/>
      <c r="K25" s="165"/>
    </row>
    <row r="26" spans="2:11" s="65" customFormat="1" ht="12" customHeight="1">
      <c r="B26" s="69"/>
      <c r="C26" s="74"/>
      <c r="D26" s="385"/>
      <c r="E26" s="385"/>
      <c r="G26" s="165"/>
      <c r="H26" s="165"/>
      <c r="I26" s="165"/>
      <c r="J26" s="165"/>
      <c r="K26" s="165"/>
    </row>
    <row r="27" spans="2:11" s="65" customFormat="1" ht="21.75" customHeight="1">
      <c r="B27" s="365" t="s">
        <v>91</v>
      </c>
      <c r="C27" s="68"/>
      <c r="D27" s="384">
        <f>+D28+D35+D37+D40+D42</f>
        <v>4206291.1714</v>
      </c>
      <c r="E27" s="384">
        <f>+E28+E35+E37+E40+E42</f>
        <v>14162582.374109998</v>
      </c>
      <c r="F27" s="217"/>
      <c r="G27" s="429"/>
      <c r="H27" s="165"/>
      <c r="I27" s="165"/>
      <c r="J27" s="165"/>
      <c r="K27" s="165"/>
    </row>
    <row r="28" spans="2:6" s="65" customFormat="1" ht="16.5" customHeight="1">
      <c r="B28" s="73" t="s">
        <v>35</v>
      </c>
      <c r="C28" s="74"/>
      <c r="D28" s="487">
        <f>SUM(D29:D34)</f>
        <v>174499.53265</v>
      </c>
      <c r="E28" s="487">
        <f>SUM(E29:E34)</f>
        <v>587539.92643</v>
      </c>
      <c r="F28" s="262"/>
    </row>
    <row r="29" spans="2:6" s="65" customFormat="1" ht="16.5" customHeight="1">
      <c r="B29" s="391" t="s">
        <v>191</v>
      </c>
      <c r="C29" s="74" t="s">
        <v>104</v>
      </c>
      <c r="D29" s="387">
        <v>80190.08019</v>
      </c>
      <c r="E29" s="387">
        <f aca="true" t="shared" si="1" ref="E29:E34">ROUND(+D29*$F$9,5)</f>
        <v>270000</v>
      </c>
      <c r="F29" s="391"/>
    </row>
    <row r="30" spans="2:6" s="65" customFormat="1" ht="16.5" customHeight="1">
      <c r="B30" s="391" t="s">
        <v>170</v>
      </c>
      <c r="C30" s="74" t="s">
        <v>104</v>
      </c>
      <c r="D30" s="387">
        <v>40000</v>
      </c>
      <c r="E30" s="387">
        <f t="shared" si="1"/>
        <v>134680</v>
      </c>
      <c r="F30" s="391"/>
    </row>
    <row r="31" spans="2:6" s="65" customFormat="1" ht="16.5" customHeight="1">
      <c r="B31" s="391" t="s">
        <v>158</v>
      </c>
      <c r="C31" s="74" t="s">
        <v>103</v>
      </c>
      <c r="D31" s="387">
        <v>39426.789430000004</v>
      </c>
      <c r="E31" s="387">
        <f t="shared" si="1"/>
        <v>132750.00001</v>
      </c>
      <c r="F31" s="391"/>
    </row>
    <row r="32" spans="2:6" s="65" customFormat="1" ht="16.5" customHeight="1">
      <c r="B32" s="391" t="s">
        <v>240</v>
      </c>
      <c r="C32" s="74" t="s">
        <v>103</v>
      </c>
      <c r="D32" s="387">
        <v>8910.00891</v>
      </c>
      <c r="E32" s="387">
        <f t="shared" si="1"/>
        <v>30000</v>
      </c>
      <c r="F32" s="391"/>
    </row>
    <row r="33" spans="2:6" s="65" customFormat="1" ht="16.5" customHeight="1">
      <c r="B33" s="391" t="s">
        <v>189</v>
      </c>
      <c r="C33" s="74" t="s">
        <v>103</v>
      </c>
      <c r="D33" s="387">
        <v>3002.6511499999997</v>
      </c>
      <c r="E33" s="387">
        <f t="shared" si="1"/>
        <v>10109.92642</v>
      </c>
      <c r="F33" s="391"/>
    </row>
    <row r="34" spans="2:6" s="65" customFormat="1" ht="16.5" customHeight="1">
      <c r="B34" s="391" t="s">
        <v>193</v>
      </c>
      <c r="C34" s="74" t="s">
        <v>103</v>
      </c>
      <c r="D34" s="387">
        <v>2970.00297</v>
      </c>
      <c r="E34" s="387">
        <f t="shared" si="1"/>
        <v>10000</v>
      </c>
      <c r="F34" s="391"/>
    </row>
    <row r="35" spans="2:6" s="65" customFormat="1" ht="16.5" customHeight="1">
      <c r="B35" s="73" t="s">
        <v>126</v>
      </c>
      <c r="C35" s="74"/>
      <c r="D35" s="487">
        <f>+D36</f>
        <v>18386.485950000002</v>
      </c>
      <c r="E35" s="487">
        <f>+E36</f>
        <v>61907.29819</v>
      </c>
      <c r="F35" s="262"/>
    </row>
    <row r="36" spans="2:7" s="65" customFormat="1" ht="16.5" customHeight="1">
      <c r="B36" s="391" t="s">
        <v>190</v>
      </c>
      <c r="C36" s="74" t="s">
        <v>103</v>
      </c>
      <c r="D36" s="387">
        <v>18386.485950000002</v>
      </c>
      <c r="E36" s="387">
        <f>ROUND(+D36*$F$9,5)</f>
        <v>61907.29819</v>
      </c>
      <c r="G36" s="356"/>
    </row>
    <row r="37" spans="2:5" s="65" customFormat="1" ht="16.5" customHeight="1">
      <c r="B37" s="73" t="s">
        <v>76</v>
      </c>
      <c r="C37" s="74"/>
      <c r="D37" s="487">
        <f>SUM(D38:D39)</f>
        <v>3724514.40452</v>
      </c>
      <c r="E37" s="487">
        <f>SUM(E38:E39)</f>
        <v>12540440.00002</v>
      </c>
    </row>
    <row r="38" spans="2:5" s="65" customFormat="1" ht="16.5" customHeight="1">
      <c r="B38" s="401" t="s">
        <v>234</v>
      </c>
      <c r="C38" s="74" t="s">
        <v>104</v>
      </c>
      <c r="D38" s="387">
        <v>3295500.4455</v>
      </c>
      <c r="E38" s="387">
        <f>ROUND(+D38*$F$9,5)</f>
        <v>11095950</v>
      </c>
    </row>
    <row r="39" spans="2:5" s="65" customFormat="1" ht="16.5" customHeight="1">
      <c r="B39" s="401" t="s">
        <v>235</v>
      </c>
      <c r="C39" s="74" t="s">
        <v>103</v>
      </c>
      <c r="D39" s="387">
        <v>429013.95901999995</v>
      </c>
      <c r="E39" s="387">
        <f>ROUND(+D39*$F$9,5)</f>
        <v>1444490.00002</v>
      </c>
    </row>
    <row r="40" spans="2:5" s="65" customFormat="1" ht="16.5" customHeight="1">
      <c r="B40" s="73" t="s">
        <v>89</v>
      </c>
      <c r="C40" s="73"/>
      <c r="D40" s="487">
        <f>+D41</f>
        <v>41851.249169999996</v>
      </c>
      <c r="E40" s="487">
        <f>+E41</f>
        <v>140913.15596</v>
      </c>
    </row>
    <row r="41" spans="2:5" s="65" customFormat="1" ht="16.5" customHeight="1">
      <c r="B41" s="391" t="s">
        <v>233</v>
      </c>
      <c r="C41" s="74" t="s">
        <v>103</v>
      </c>
      <c r="D41" s="387">
        <v>41851.249169999996</v>
      </c>
      <c r="E41" s="387">
        <f>ROUND(+D41*$F$9,5)</f>
        <v>140913.15596</v>
      </c>
    </row>
    <row r="42" spans="2:5" s="65" customFormat="1" ht="16.5" customHeight="1">
      <c r="B42" s="73" t="s">
        <v>36</v>
      </c>
      <c r="C42" s="74"/>
      <c r="D42" s="487">
        <f>SUM(D43:D45)</f>
        <v>247039.49911</v>
      </c>
      <c r="E42" s="487">
        <f>SUM(E43:E45)</f>
        <v>831781.9935100001</v>
      </c>
    </row>
    <row r="43" spans="2:5" s="65" customFormat="1" ht="16.5" customHeight="1">
      <c r="B43" s="391" t="s">
        <v>168</v>
      </c>
      <c r="C43" s="74" t="s">
        <v>104</v>
      </c>
      <c r="D43" s="387">
        <v>143512.02852</v>
      </c>
      <c r="E43" s="387">
        <f>ROUND(+D43*$F$9,5)</f>
        <v>483205.00003</v>
      </c>
    </row>
    <row r="44" spans="2:7" s="65" customFormat="1" ht="16.5" customHeight="1">
      <c r="B44" s="391" t="s">
        <v>216</v>
      </c>
      <c r="C44" s="74" t="s">
        <v>103</v>
      </c>
      <c r="D44" s="387">
        <v>81899.4406</v>
      </c>
      <c r="E44" s="387">
        <f>ROUND(+D44*$F$9,5)</f>
        <v>275755.4165</v>
      </c>
      <c r="G44" s="356"/>
    </row>
    <row r="45" spans="2:8" s="65" customFormat="1" ht="16.5" customHeight="1">
      <c r="B45" s="391" t="s">
        <v>169</v>
      </c>
      <c r="C45" s="74" t="s">
        <v>104</v>
      </c>
      <c r="D45" s="387">
        <v>21628.02999</v>
      </c>
      <c r="E45" s="387">
        <f>ROUND(+D45*$F$9,5)</f>
        <v>72821.57698</v>
      </c>
      <c r="H45" s="364"/>
    </row>
    <row r="46" spans="2:5" s="65" customFormat="1" ht="9.75" customHeight="1">
      <c r="B46" s="143"/>
      <c r="C46" s="144"/>
      <c r="D46" s="488"/>
      <c r="E46" s="488"/>
    </row>
    <row r="47" spans="2:5" s="81" customFormat="1" ht="15" customHeight="1">
      <c r="B47" s="605" t="s">
        <v>101</v>
      </c>
      <c r="C47" s="145"/>
      <c r="D47" s="609">
        <f>+D27+D14</f>
        <v>6908188.702580001</v>
      </c>
      <c r="E47" s="587">
        <f>+E27+E14</f>
        <v>23259871.361589998</v>
      </c>
    </row>
    <row r="48" spans="2:5" s="81" customFormat="1" ht="15" customHeight="1">
      <c r="B48" s="586"/>
      <c r="C48" s="146"/>
      <c r="D48" s="588"/>
      <c r="E48" s="588"/>
    </row>
    <row r="49" spans="2:5" ht="6" customHeight="1">
      <c r="B49" s="147"/>
      <c r="C49" s="147"/>
      <c r="D49" s="97"/>
      <c r="E49" s="97"/>
    </row>
    <row r="50" spans="2:5" ht="14.25" customHeight="1">
      <c r="B50" s="86" t="s">
        <v>229</v>
      </c>
      <c r="C50" s="86"/>
      <c r="D50" s="469"/>
      <c r="E50" s="65"/>
    </row>
    <row r="51" spans="2:5" ht="14.25" customHeight="1">
      <c r="B51" s="86" t="s">
        <v>231</v>
      </c>
      <c r="C51" s="86"/>
      <c r="D51" s="86"/>
      <c r="E51" s="65"/>
    </row>
    <row r="52" spans="2:5" ht="14.25" customHeight="1">
      <c r="B52" s="86" t="s">
        <v>250</v>
      </c>
      <c r="C52" s="86"/>
      <c r="D52" s="169"/>
      <c r="E52" s="65"/>
    </row>
    <row r="53" spans="2:5" ht="14.25" customHeight="1">
      <c r="B53" s="86" t="s">
        <v>251</v>
      </c>
      <c r="C53" s="86"/>
      <c r="D53" s="86"/>
      <c r="E53" s="211"/>
    </row>
    <row r="54" spans="2:5" ht="12.75">
      <c r="B54" s="470"/>
      <c r="C54" s="86"/>
      <c r="D54" s="86"/>
      <c r="E54" s="211"/>
    </row>
    <row r="55" spans="4:6" ht="15">
      <c r="D55" s="399"/>
      <c r="F55" s="214"/>
    </row>
    <row r="56" spans="2:5" ht="12.75">
      <c r="B56" s="86"/>
      <c r="D56" s="246"/>
      <c r="E56" s="246"/>
    </row>
    <row r="57" spans="2:5" ht="12.75">
      <c r="B57" s="86"/>
      <c r="D57" s="246"/>
      <c r="E57" s="246"/>
    </row>
    <row r="58" ht="12.75">
      <c r="D58" s="98"/>
    </row>
    <row r="59" spans="2:5" s="136" customFormat="1" ht="18">
      <c r="B59" s="95" t="s">
        <v>122</v>
      </c>
      <c r="C59" s="95"/>
      <c r="D59" s="95"/>
      <c r="E59" s="95"/>
    </row>
    <row r="60" spans="2:6" s="136" customFormat="1" ht="18">
      <c r="B60" s="614" t="s">
        <v>137</v>
      </c>
      <c r="C60" s="614"/>
      <c r="D60" s="614"/>
      <c r="E60" s="614"/>
      <c r="F60" s="135"/>
    </row>
    <row r="61" spans="2:6" s="136" customFormat="1" ht="18">
      <c r="B61" s="614" t="s">
        <v>138</v>
      </c>
      <c r="C61" s="614"/>
      <c r="D61" s="614"/>
      <c r="E61" s="614"/>
      <c r="F61" s="135"/>
    </row>
    <row r="62" spans="2:5" ht="16.5">
      <c r="B62" s="608" t="s">
        <v>106</v>
      </c>
      <c r="C62" s="608"/>
      <c r="D62" s="608"/>
      <c r="E62" s="608"/>
    </row>
    <row r="63" spans="2:5" ht="15.75">
      <c r="B63" s="583" t="str">
        <f>+B9</f>
        <v>Al 31 de octubre de 2018</v>
      </c>
      <c r="C63" s="583"/>
      <c r="D63" s="583"/>
      <c r="E63" s="254"/>
    </row>
    <row r="64" spans="2:5" ht="9.75" customHeight="1">
      <c r="B64" s="184"/>
      <c r="C64" s="184"/>
      <c r="D64" s="184"/>
      <c r="E64" s="184"/>
    </row>
    <row r="65" spans="2:5" ht="16.5" customHeight="1">
      <c r="B65" s="403" t="s">
        <v>218</v>
      </c>
      <c r="C65" s="610" t="s">
        <v>102</v>
      </c>
      <c r="D65" s="612" t="s">
        <v>88</v>
      </c>
      <c r="E65" s="581" t="s">
        <v>165</v>
      </c>
    </row>
    <row r="66" spans="2:5" s="81" customFormat="1" ht="16.5" customHeight="1">
      <c r="B66" s="402" t="s">
        <v>219</v>
      </c>
      <c r="C66" s="611"/>
      <c r="D66" s="613"/>
      <c r="E66" s="582"/>
    </row>
    <row r="67" spans="2:5" s="81" customFormat="1" ht="9.75" customHeight="1">
      <c r="B67" s="191"/>
      <c r="C67" s="142"/>
      <c r="D67" s="96"/>
      <c r="E67" s="96"/>
    </row>
    <row r="68" spans="2:5" s="65" customFormat="1" ht="16.5" customHeight="1">
      <c r="B68" s="365" t="s">
        <v>90</v>
      </c>
      <c r="C68" s="365"/>
      <c r="D68" s="404">
        <f>+D69</f>
        <v>1411124.2870199995</v>
      </c>
      <c r="E68" s="404">
        <f>+E69</f>
        <v>4751255.47439</v>
      </c>
    </row>
    <row r="69" spans="2:5" s="65" customFormat="1" ht="16.5" customHeight="1">
      <c r="B69" s="73" t="s">
        <v>35</v>
      </c>
      <c r="C69" s="73"/>
      <c r="D69" s="405">
        <f>SUM(D70:D82)</f>
        <v>1411124.2870199995</v>
      </c>
      <c r="E69" s="405">
        <f>SUM(E70:E82)</f>
        <v>4751255.47439</v>
      </c>
    </row>
    <row r="70" spans="2:6" s="65" customFormat="1" ht="16.5" customHeight="1">
      <c r="B70" s="391" t="s">
        <v>193</v>
      </c>
      <c r="C70" s="74" t="s">
        <v>103</v>
      </c>
      <c r="D70" s="435">
        <v>435098.10380000004</v>
      </c>
      <c r="E70" s="400">
        <f aca="true" t="shared" si="2" ref="E70:E82">ROUND(+D70*$F$9,5)</f>
        <v>1464975.31549</v>
      </c>
      <c r="F70" s="391"/>
    </row>
    <row r="71" spans="2:6" s="65" customFormat="1" ht="16.5" customHeight="1">
      <c r="B71" s="391" t="s">
        <v>192</v>
      </c>
      <c r="C71" s="74" t="s">
        <v>103</v>
      </c>
      <c r="D71" s="435">
        <v>432177.6587999998</v>
      </c>
      <c r="E71" s="400">
        <f t="shared" si="2"/>
        <v>1455142.17718</v>
      </c>
      <c r="F71" s="391"/>
    </row>
    <row r="72" spans="2:6" s="65" customFormat="1" ht="16.5" customHeight="1">
      <c r="B72" s="391" t="s">
        <v>158</v>
      </c>
      <c r="C72" s="74" t="s">
        <v>103</v>
      </c>
      <c r="D72" s="435">
        <v>214484.45411</v>
      </c>
      <c r="E72" s="400">
        <f t="shared" si="2"/>
        <v>722169.15699</v>
      </c>
      <c r="F72" s="391"/>
    </row>
    <row r="73" spans="2:6" s="65" customFormat="1" ht="16.5" customHeight="1">
      <c r="B73" s="391" t="s">
        <v>244</v>
      </c>
      <c r="C73" s="74" t="s">
        <v>104</v>
      </c>
      <c r="D73" s="435">
        <v>115785.22230000001</v>
      </c>
      <c r="E73" s="400">
        <f t="shared" si="2"/>
        <v>389848.84348</v>
      </c>
      <c r="F73" s="391"/>
    </row>
    <row r="74" spans="2:6" s="65" customFormat="1" ht="16.5" customHeight="1">
      <c r="B74" s="391" t="s">
        <v>242</v>
      </c>
      <c r="C74" s="74" t="s">
        <v>104</v>
      </c>
      <c r="D74" s="435">
        <v>52744.7858</v>
      </c>
      <c r="E74" s="400">
        <f t="shared" si="2"/>
        <v>177591.69379</v>
      </c>
      <c r="F74" s="391"/>
    </row>
    <row r="75" spans="2:6" s="65" customFormat="1" ht="16.5" customHeight="1">
      <c r="B75" s="391" t="s">
        <v>170</v>
      </c>
      <c r="C75" s="74" t="s">
        <v>104</v>
      </c>
      <c r="D75" s="435">
        <v>48082.32054</v>
      </c>
      <c r="E75" s="400">
        <f t="shared" si="2"/>
        <v>161893.17326</v>
      </c>
      <c r="F75" s="391"/>
    </row>
    <row r="76" spans="2:6" s="65" customFormat="1" ht="16.5" customHeight="1">
      <c r="B76" s="391" t="s">
        <v>241</v>
      </c>
      <c r="C76" s="74" t="s">
        <v>104</v>
      </c>
      <c r="D76" s="435">
        <v>30000</v>
      </c>
      <c r="E76" s="400">
        <f t="shared" si="2"/>
        <v>101010</v>
      </c>
      <c r="F76" s="391"/>
    </row>
    <row r="77" spans="2:6" s="65" customFormat="1" ht="16.5" customHeight="1">
      <c r="B77" s="391" t="s">
        <v>169</v>
      </c>
      <c r="C77" s="74" t="s">
        <v>104</v>
      </c>
      <c r="D77" s="435">
        <v>28098.89095</v>
      </c>
      <c r="E77" s="400">
        <f t="shared" si="2"/>
        <v>94608.96583</v>
      </c>
      <c r="F77" s="391"/>
    </row>
    <row r="78" spans="2:6" s="65" customFormat="1" ht="16.5" customHeight="1">
      <c r="B78" s="391" t="s">
        <v>240</v>
      </c>
      <c r="C78" s="74" t="s">
        <v>103</v>
      </c>
      <c r="D78" s="435">
        <v>19913.86991</v>
      </c>
      <c r="E78" s="400">
        <f t="shared" si="2"/>
        <v>67049.99999</v>
      </c>
      <c r="F78" s="391"/>
    </row>
    <row r="79" spans="2:6" s="65" customFormat="1" ht="16.5" customHeight="1">
      <c r="B79" s="391" t="s">
        <v>245</v>
      </c>
      <c r="C79" s="74" t="s">
        <v>103</v>
      </c>
      <c r="D79" s="435">
        <v>18167.47489</v>
      </c>
      <c r="E79" s="400">
        <f t="shared" si="2"/>
        <v>61169.88795</v>
      </c>
      <c r="F79" s="391"/>
    </row>
    <row r="80" spans="2:6" s="65" customFormat="1" ht="16.5" customHeight="1">
      <c r="B80" s="391" t="s">
        <v>189</v>
      </c>
      <c r="C80" s="74" t="s">
        <v>103</v>
      </c>
      <c r="D80" s="435">
        <v>12672.721099999999</v>
      </c>
      <c r="E80" s="400">
        <f t="shared" si="2"/>
        <v>42669.05194</v>
      </c>
      <c r="F80" s="391"/>
    </row>
    <row r="81" spans="2:6" s="65" customFormat="1" ht="16.5" customHeight="1">
      <c r="B81" s="391" t="s">
        <v>171</v>
      </c>
      <c r="C81" s="74" t="s">
        <v>103</v>
      </c>
      <c r="D81" s="435">
        <v>2398.78482</v>
      </c>
      <c r="E81" s="400">
        <f t="shared" si="2"/>
        <v>8076.70849</v>
      </c>
      <c r="F81" s="391"/>
    </row>
    <row r="82" spans="2:6" s="65" customFormat="1" ht="16.5" customHeight="1">
      <c r="B82" s="391" t="s">
        <v>249</v>
      </c>
      <c r="C82" s="74" t="s">
        <v>103</v>
      </c>
      <c r="D82" s="435">
        <v>1500</v>
      </c>
      <c r="E82" s="400">
        <f t="shared" si="2"/>
        <v>5050.5</v>
      </c>
      <c r="F82" s="391"/>
    </row>
    <row r="83" spans="2:6" s="65" customFormat="1" ht="16.5" customHeight="1" hidden="1">
      <c r="B83" s="73" t="s">
        <v>126</v>
      </c>
      <c r="C83" s="75"/>
      <c r="D83" s="405">
        <f>+D84</f>
        <v>0</v>
      </c>
      <c r="E83" s="405">
        <f>+E84</f>
        <v>0</v>
      </c>
      <c r="F83" s="391" t="s">
        <v>236</v>
      </c>
    </row>
    <row r="84" spans="2:5" s="65" customFormat="1" ht="16.5" customHeight="1" hidden="1">
      <c r="B84" s="391" t="s">
        <v>190</v>
      </c>
      <c r="C84" s="74" t="s">
        <v>103</v>
      </c>
      <c r="D84" s="435">
        <v>0</v>
      </c>
      <c r="E84" s="400">
        <f>ROUND(+D84*$F$9,5)</f>
        <v>0</v>
      </c>
    </row>
    <row r="85" spans="2:9" s="65" customFormat="1" ht="9.75" customHeight="1">
      <c r="B85" s="143"/>
      <c r="C85" s="143"/>
      <c r="D85" s="406"/>
      <c r="E85" s="406"/>
      <c r="G85" s="456"/>
      <c r="H85" s="456"/>
      <c r="I85" s="456"/>
    </row>
    <row r="86" spans="2:7" s="81" customFormat="1" ht="15" customHeight="1">
      <c r="B86" s="605" t="s">
        <v>101</v>
      </c>
      <c r="C86" s="145"/>
      <c r="D86" s="606">
        <f>+D68</f>
        <v>1411124.2870199995</v>
      </c>
      <c r="E86" s="606">
        <f>+E68</f>
        <v>4751255.47439</v>
      </c>
      <c r="G86" s="65"/>
    </row>
    <row r="87" spans="2:7" s="81" customFormat="1" ht="15" customHeight="1">
      <c r="B87" s="586"/>
      <c r="C87" s="146"/>
      <c r="D87" s="607"/>
      <c r="E87" s="607"/>
      <c r="G87" s="65"/>
    </row>
    <row r="88" spans="2:7" ht="7.5" customHeight="1">
      <c r="B88" s="147"/>
      <c r="C88" s="147"/>
      <c r="D88" s="97"/>
      <c r="E88" s="97"/>
      <c r="G88" s="65"/>
    </row>
    <row r="89" spans="4:7" ht="14.25">
      <c r="D89" s="445"/>
      <c r="E89" s="247"/>
      <c r="G89" s="65"/>
    </row>
    <row r="90" spans="4:7" ht="14.25">
      <c r="D90" s="248"/>
      <c r="G90" s="65"/>
    </row>
    <row r="91" spans="4:7" ht="14.25">
      <c r="D91" s="98"/>
      <c r="E91" s="98"/>
      <c r="G91" s="65"/>
    </row>
    <row r="92" ht="14.25">
      <c r="G92" s="65"/>
    </row>
    <row r="93" ht="14.25"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</sheetData>
  <sheetProtection/>
  <mergeCells count="20">
    <mergeCell ref="C65:C66"/>
    <mergeCell ref="C11:C12"/>
    <mergeCell ref="D11:D12"/>
    <mergeCell ref="B63:D63"/>
    <mergeCell ref="E47:E48"/>
    <mergeCell ref="B60:E60"/>
    <mergeCell ref="B47:B48"/>
    <mergeCell ref="D65:D66"/>
    <mergeCell ref="B61:E61"/>
    <mergeCell ref="E65:E66"/>
    <mergeCell ref="B1:E1"/>
    <mergeCell ref="B2:E2"/>
    <mergeCell ref="B3:E3"/>
    <mergeCell ref="B4:E4"/>
    <mergeCell ref="E11:E12"/>
    <mergeCell ref="B86:B87"/>
    <mergeCell ref="D86:D87"/>
    <mergeCell ref="E86:E87"/>
    <mergeCell ref="B62:E62"/>
    <mergeCell ref="D47:D48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3" r:id="rId2"/>
  <ignoredErrors>
    <ignoredError sqref="E25:E28 E37:E42 E35 E16:E23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124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98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12.75">
      <c r="B4" s="148"/>
      <c r="P4" s="196"/>
    </row>
    <row r="5" spans="2:16" ht="18">
      <c r="B5" s="376" t="s">
        <v>16</v>
      </c>
      <c r="C5" s="376"/>
      <c r="D5" s="376"/>
      <c r="P5" s="196"/>
    </row>
    <row r="6" spans="2:16" ht="18">
      <c r="B6" s="377" t="s">
        <v>137</v>
      </c>
      <c r="C6" s="377"/>
      <c r="D6" s="377"/>
      <c r="P6" s="196"/>
    </row>
    <row r="7" spans="2:16" ht="18">
      <c r="B7" s="377" t="s">
        <v>136</v>
      </c>
      <c r="C7" s="377"/>
      <c r="D7" s="377"/>
      <c r="E7" s="297"/>
      <c r="P7" s="196"/>
    </row>
    <row r="8" spans="2:16" ht="16.5">
      <c r="B8" s="381" t="s">
        <v>59</v>
      </c>
      <c r="C8" s="378"/>
      <c r="D8" s="378"/>
      <c r="P8" s="196"/>
    </row>
    <row r="9" spans="2:16" ht="15.75">
      <c r="B9" s="379" t="str">
        <f>+'DEP-C2'!B9</f>
        <v>Al 31 de octubre de 2018</v>
      </c>
      <c r="C9" s="379"/>
      <c r="D9" s="298"/>
      <c r="E9" s="380">
        <f>+Portada!H39</f>
        <v>3.367</v>
      </c>
      <c r="P9" s="196"/>
    </row>
    <row r="10" spans="2:16" s="77" customFormat="1" ht="9.75" customHeight="1">
      <c r="B10" s="528"/>
      <c r="C10" s="528"/>
      <c r="D10" s="528"/>
      <c r="E10" s="212"/>
      <c r="P10" s="197"/>
    </row>
    <row r="11" spans="2:16" ht="16.5" customHeight="1">
      <c r="B11" s="551" t="s">
        <v>98</v>
      </c>
      <c r="C11" s="615" t="s">
        <v>88</v>
      </c>
      <c r="D11" s="617" t="s">
        <v>165</v>
      </c>
      <c r="P11" s="196"/>
    </row>
    <row r="12" spans="2:16" s="111" customFormat="1" ht="16.5" customHeight="1">
      <c r="B12" s="552"/>
      <c r="C12" s="616"/>
      <c r="D12" s="618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208</v>
      </c>
      <c r="C14" s="386">
        <f>+C16+C33</f>
        <v>6499549.47789</v>
      </c>
      <c r="D14" s="386">
        <f>+D16+D33</f>
        <v>21883983.092040002</v>
      </c>
      <c r="E14" s="249"/>
      <c r="F14" s="388"/>
      <c r="G14" s="299"/>
      <c r="H14" s="299"/>
      <c r="P14" s="197"/>
    </row>
    <row r="15" spans="2:16" s="77" customFormat="1" ht="9.75" customHeight="1">
      <c r="B15" s="79"/>
      <c r="C15" s="384"/>
      <c r="D15" s="386"/>
      <c r="E15" s="249"/>
      <c r="F15" s="389"/>
      <c r="G15" s="299"/>
      <c r="H15" s="299"/>
      <c r="P15" s="197"/>
    </row>
    <row r="16" spans="2:16" s="77" customFormat="1" ht="16.5" customHeight="1">
      <c r="B16" s="78" t="s">
        <v>66</v>
      </c>
      <c r="C16" s="384">
        <f>SUM(C17:C31)</f>
        <v>2335109.5556599996</v>
      </c>
      <c r="D16" s="384">
        <f>SUM(D17:D31)</f>
        <v>7862313.87389</v>
      </c>
      <c r="E16" s="473"/>
      <c r="F16" s="390"/>
      <c r="P16" s="197"/>
    </row>
    <row r="17" spans="2:16" s="77" customFormat="1" ht="16.5" customHeight="1">
      <c r="B17" s="382" t="s">
        <v>207</v>
      </c>
      <c r="C17" s="509">
        <v>2000000</v>
      </c>
      <c r="D17" s="385">
        <f aca="true" t="shared" si="0" ref="D17:D23">ROUND(+C17*$E$9,5)</f>
        <v>6734000</v>
      </c>
      <c r="E17" s="473"/>
      <c r="F17" s="390"/>
      <c r="P17" s="197"/>
    </row>
    <row r="18" spans="2:16" s="77" customFormat="1" ht="16.5" customHeight="1">
      <c r="B18" s="382" t="s">
        <v>215</v>
      </c>
      <c r="C18" s="509">
        <v>181845.9026</v>
      </c>
      <c r="D18" s="385">
        <f t="shared" si="0"/>
        <v>612275.15405</v>
      </c>
      <c r="E18" s="473"/>
      <c r="F18" s="390"/>
      <c r="P18" s="197"/>
    </row>
    <row r="19" spans="2:16" s="77" customFormat="1" ht="16.5" customHeight="1">
      <c r="B19" s="382" t="s">
        <v>204</v>
      </c>
      <c r="C19" s="509">
        <v>44422.79175</v>
      </c>
      <c r="D19" s="385">
        <f t="shared" si="0"/>
        <v>149571.53982</v>
      </c>
      <c r="E19" s="473"/>
      <c r="F19" s="390"/>
      <c r="P19" s="197"/>
    </row>
    <row r="20" spans="2:16" s="77" customFormat="1" ht="16.5" customHeight="1">
      <c r="B20" s="382" t="s">
        <v>173</v>
      </c>
      <c r="C20" s="509">
        <v>29443.408750000002</v>
      </c>
      <c r="D20" s="385">
        <f t="shared" si="0"/>
        <v>99135.95726</v>
      </c>
      <c r="E20" s="473"/>
      <c r="F20" s="390"/>
      <c r="P20" s="197"/>
    </row>
    <row r="21" spans="2:16" s="77" customFormat="1" ht="16.5" customHeight="1">
      <c r="B21" s="382" t="s">
        <v>200</v>
      </c>
      <c r="C21" s="509">
        <v>24835.72307</v>
      </c>
      <c r="D21" s="385">
        <f t="shared" si="0"/>
        <v>83621.87958</v>
      </c>
      <c r="E21" s="473"/>
      <c r="F21" s="390"/>
      <c r="P21" s="197"/>
    </row>
    <row r="22" spans="2:16" s="77" customFormat="1" ht="16.5" customHeight="1">
      <c r="B22" s="382" t="s">
        <v>206</v>
      </c>
      <c r="C22" s="509">
        <v>14720.222720000002</v>
      </c>
      <c r="D22" s="385">
        <f t="shared" si="0"/>
        <v>49562.9899</v>
      </c>
      <c r="E22" s="473"/>
      <c r="F22" s="390"/>
      <c r="P22" s="197"/>
    </row>
    <row r="23" spans="2:16" s="77" customFormat="1" ht="16.5" customHeight="1">
      <c r="B23" s="382" t="s">
        <v>172</v>
      </c>
      <c r="C23" s="509">
        <v>13815.4121</v>
      </c>
      <c r="D23" s="385">
        <f t="shared" si="0"/>
        <v>46516.49254</v>
      </c>
      <c r="E23" s="473"/>
      <c r="F23" s="390"/>
      <c r="P23" s="197"/>
    </row>
    <row r="24" spans="2:16" s="77" customFormat="1" ht="16.5" customHeight="1">
      <c r="B24" s="382" t="s">
        <v>202</v>
      </c>
      <c r="C24" s="509">
        <v>5568.94524</v>
      </c>
      <c r="D24" s="385">
        <f aca="true" t="shared" si="1" ref="D24:D31">ROUND(+C24*$E$9,5)</f>
        <v>18750.63862</v>
      </c>
      <c r="E24" s="473"/>
      <c r="F24" s="390"/>
      <c r="P24" s="197"/>
    </row>
    <row r="25" spans="2:16" s="77" customFormat="1" ht="16.5" customHeight="1">
      <c r="B25" s="382" t="s">
        <v>214</v>
      </c>
      <c r="C25" s="509">
        <v>5554.57805</v>
      </c>
      <c r="D25" s="385">
        <f t="shared" si="1"/>
        <v>18702.26429</v>
      </c>
      <c r="E25" s="473"/>
      <c r="F25" s="390"/>
      <c r="P25" s="197"/>
    </row>
    <row r="26" spans="2:16" s="77" customFormat="1" ht="16.5" customHeight="1">
      <c r="B26" s="382" t="s">
        <v>201</v>
      </c>
      <c r="C26" s="509">
        <v>4689.62913</v>
      </c>
      <c r="D26" s="385">
        <f t="shared" si="1"/>
        <v>15789.98128</v>
      </c>
      <c r="E26" s="473"/>
      <c r="F26" s="390"/>
      <c r="P26" s="197"/>
    </row>
    <row r="27" spans="2:16" s="77" customFormat="1" ht="16.5" customHeight="1">
      <c r="B27" s="382" t="s">
        <v>203</v>
      </c>
      <c r="C27" s="509">
        <v>3232.70648</v>
      </c>
      <c r="D27" s="385">
        <f t="shared" si="1"/>
        <v>10884.52272</v>
      </c>
      <c r="E27" s="473"/>
      <c r="F27" s="390"/>
      <c r="P27" s="197"/>
    </row>
    <row r="28" spans="2:16" s="77" customFormat="1" ht="16.5" customHeight="1">
      <c r="B28" s="382" t="s">
        <v>199</v>
      </c>
      <c r="C28" s="509">
        <v>2698.9107999999997</v>
      </c>
      <c r="D28" s="385">
        <f t="shared" si="1"/>
        <v>9087.23266</v>
      </c>
      <c r="E28" s="473"/>
      <c r="F28" s="390"/>
      <c r="P28" s="197"/>
    </row>
    <row r="29" spans="2:16" s="77" customFormat="1" ht="16.5" customHeight="1">
      <c r="B29" s="382" t="s">
        <v>49</v>
      </c>
      <c r="C29" s="509">
        <v>2231.1009</v>
      </c>
      <c r="D29" s="385">
        <f t="shared" si="1"/>
        <v>7512.11673</v>
      </c>
      <c r="E29" s="473"/>
      <c r="F29" s="390"/>
      <c r="P29" s="197"/>
    </row>
    <row r="30" spans="2:16" s="77" customFormat="1" ht="16.5" customHeight="1">
      <c r="B30" s="382" t="s">
        <v>249</v>
      </c>
      <c r="C30" s="509">
        <v>1950</v>
      </c>
      <c r="D30" s="385">
        <f t="shared" si="1"/>
        <v>6565.65</v>
      </c>
      <c r="E30" s="473"/>
      <c r="F30" s="390"/>
      <c r="P30" s="197"/>
    </row>
    <row r="31" spans="2:16" s="77" customFormat="1" ht="16.5" customHeight="1">
      <c r="B31" s="382" t="s">
        <v>43</v>
      </c>
      <c r="C31" s="509">
        <v>100.22407000000001</v>
      </c>
      <c r="D31" s="385">
        <f t="shared" si="1"/>
        <v>337.45444</v>
      </c>
      <c r="E31" s="473"/>
      <c r="F31" s="390"/>
      <c r="P31" s="197"/>
    </row>
    <row r="32" spans="2:16" s="77" customFormat="1" ht="12" customHeight="1">
      <c r="B32" s="301"/>
      <c r="C32" s="387"/>
      <c r="D32" s="387"/>
      <c r="E32" s="249"/>
      <c r="F32" s="390"/>
      <c r="P32" s="197"/>
    </row>
    <row r="33" spans="2:16" s="77" customFormat="1" ht="16.5" customHeight="1">
      <c r="B33" s="78" t="s">
        <v>25</v>
      </c>
      <c r="C33" s="384">
        <f>SUM(C34:C36)</f>
        <v>4164439.9222299997</v>
      </c>
      <c r="D33" s="384">
        <f>+SUM(D34:D36)</f>
        <v>14021669.218150001</v>
      </c>
      <c r="E33" s="473"/>
      <c r="F33" s="390"/>
      <c r="P33" s="197"/>
    </row>
    <row r="34" spans="2:16" s="77" customFormat="1" ht="16.5" customHeight="1">
      <c r="B34" s="382" t="s">
        <v>216</v>
      </c>
      <c r="C34" s="509">
        <v>2345241.01675</v>
      </c>
      <c r="D34" s="385">
        <f>ROUND(+C34*$E$9,5)</f>
        <v>7896426.5034</v>
      </c>
      <c r="E34" s="249"/>
      <c r="F34" s="390"/>
      <c r="P34" s="197"/>
    </row>
    <row r="35" spans="2:16" s="77" customFormat="1" ht="16.5" customHeight="1">
      <c r="B35" s="383" t="s">
        <v>174</v>
      </c>
      <c r="C35" s="385">
        <v>1655547.9655600002</v>
      </c>
      <c r="D35" s="385">
        <f>ROUND(+C35*$E$9,5)</f>
        <v>5574230.00004</v>
      </c>
      <c r="E35" s="249"/>
      <c r="F35" s="390"/>
      <c r="P35" s="197"/>
    </row>
    <row r="36" spans="2:16" s="77" customFormat="1" ht="16.5" customHeight="1">
      <c r="B36" s="382" t="s">
        <v>125</v>
      </c>
      <c r="C36" s="385">
        <v>163650.93992</v>
      </c>
      <c r="D36" s="385">
        <f>ROUND(+C36*$E$9,5)</f>
        <v>551012.71471</v>
      </c>
      <c r="E36" s="249"/>
      <c r="F36" s="390"/>
      <c r="P36" s="197"/>
    </row>
    <row r="37" spans="2:16" s="77" customFormat="1" ht="15" customHeight="1">
      <c r="B37" s="301"/>
      <c r="C37" s="494"/>
      <c r="D37" s="494"/>
      <c r="E37" s="249"/>
      <c r="F37" s="390"/>
      <c r="P37" s="197"/>
    </row>
    <row r="38" spans="2:16" s="77" customFormat="1" ht="19.5" customHeight="1">
      <c r="B38" s="79" t="s">
        <v>209</v>
      </c>
      <c r="C38" s="392">
        <f>+C40+C53</f>
        <v>408639.22469000006</v>
      </c>
      <c r="D38" s="386">
        <f>+D40+D53</f>
        <v>1375888.2695400002</v>
      </c>
      <c r="E38" s="249"/>
      <c r="F38" s="390"/>
      <c r="P38" s="197"/>
    </row>
    <row r="39" spans="2:16" s="77" customFormat="1" ht="9.75" customHeight="1">
      <c r="B39" s="79"/>
      <c r="C39" s="392"/>
      <c r="D39" s="386"/>
      <c r="E39" s="249"/>
      <c r="F39" s="390"/>
      <c r="P39" s="197"/>
    </row>
    <row r="40" spans="2:16" s="77" customFormat="1" ht="16.5" customHeight="1">
      <c r="B40" s="78" t="s">
        <v>24</v>
      </c>
      <c r="C40" s="393">
        <f>SUM(C41:C51)</f>
        <v>366787.97552000004</v>
      </c>
      <c r="D40" s="384">
        <f>SUM(D41:D51)</f>
        <v>1234975.1135800004</v>
      </c>
      <c r="E40" s="249"/>
      <c r="F40" s="457"/>
      <c r="P40" s="197"/>
    </row>
    <row r="41" spans="2:16" s="77" customFormat="1" ht="16.5" customHeight="1">
      <c r="B41" s="382" t="s">
        <v>215</v>
      </c>
      <c r="C41" s="394">
        <v>348483.05013</v>
      </c>
      <c r="D41" s="385">
        <f aca="true" t="shared" si="2" ref="D41:D51">ROUND(+C41*$E$9,5)</f>
        <v>1173342.42979</v>
      </c>
      <c r="E41" s="249"/>
      <c r="F41" s="457"/>
      <c r="P41" s="197"/>
    </row>
    <row r="42" spans="2:16" s="77" customFormat="1" ht="16.5" customHeight="1">
      <c r="B42" s="347" t="s">
        <v>212</v>
      </c>
      <c r="C42" s="394">
        <v>4266.07662</v>
      </c>
      <c r="D42" s="385">
        <f t="shared" si="2"/>
        <v>14363.87998</v>
      </c>
      <c r="E42" s="249"/>
      <c r="F42" s="457"/>
      <c r="P42" s="197"/>
    </row>
    <row r="43" spans="2:16" s="77" customFormat="1" ht="16.5" customHeight="1">
      <c r="B43" s="347" t="s">
        <v>70</v>
      </c>
      <c r="C43" s="394">
        <v>4234.690409999999</v>
      </c>
      <c r="D43" s="385">
        <f t="shared" si="2"/>
        <v>14258.20261</v>
      </c>
      <c r="E43" s="249"/>
      <c r="F43" s="457"/>
      <c r="P43" s="197"/>
    </row>
    <row r="44" spans="2:16" s="77" customFormat="1" ht="16.5" customHeight="1">
      <c r="B44" s="347" t="s">
        <v>44</v>
      </c>
      <c r="C44" s="394">
        <v>2913.2996000000003</v>
      </c>
      <c r="D44" s="385">
        <f t="shared" si="2"/>
        <v>9809.07975</v>
      </c>
      <c r="E44" s="249"/>
      <c r="F44" s="457"/>
      <c r="P44" s="197"/>
    </row>
    <row r="45" spans="2:16" s="77" customFormat="1" ht="16.5" customHeight="1">
      <c r="B45" s="347" t="s">
        <v>42</v>
      </c>
      <c r="C45" s="394">
        <v>2606.84209</v>
      </c>
      <c r="D45" s="385">
        <f t="shared" si="2"/>
        <v>8777.23732</v>
      </c>
      <c r="E45" s="249"/>
      <c r="F45" s="457"/>
      <c r="P45" s="197"/>
    </row>
    <row r="46" spans="2:16" s="77" customFormat="1" ht="16.5" customHeight="1">
      <c r="B46" s="347" t="s">
        <v>159</v>
      </c>
      <c r="C46" s="394">
        <v>1672.1364199999998</v>
      </c>
      <c r="D46" s="385">
        <f>ROUND(+C46*$E$9,5)</f>
        <v>5630.08333</v>
      </c>
      <c r="E46" s="249"/>
      <c r="F46" s="457"/>
      <c r="P46" s="197"/>
    </row>
    <row r="47" spans="2:16" s="77" customFormat="1" ht="16.5" customHeight="1">
      <c r="B47" s="347" t="s">
        <v>51</v>
      </c>
      <c r="C47" s="394">
        <v>1608.98654</v>
      </c>
      <c r="D47" s="385">
        <f t="shared" si="2"/>
        <v>5417.45768</v>
      </c>
      <c r="E47" s="249"/>
      <c r="F47" s="457"/>
      <c r="P47" s="197"/>
    </row>
    <row r="48" spans="2:16" s="77" customFormat="1" ht="16.5" customHeight="1">
      <c r="B48" s="347" t="s">
        <v>213</v>
      </c>
      <c r="C48" s="394">
        <v>604.8725999999999</v>
      </c>
      <c r="D48" s="385">
        <f t="shared" si="2"/>
        <v>2036.60604</v>
      </c>
      <c r="E48" s="249"/>
      <c r="F48" s="457"/>
      <c r="P48" s="197"/>
    </row>
    <row r="49" spans="2:16" s="77" customFormat="1" ht="16.5" customHeight="1">
      <c r="B49" s="347" t="s">
        <v>237</v>
      </c>
      <c r="C49" s="394">
        <v>288.98386</v>
      </c>
      <c r="D49" s="385">
        <f t="shared" si="2"/>
        <v>973.00866</v>
      </c>
      <c r="E49" s="249"/>
      <c r="F49" s="457"/>
      <c r="P49" s="197"/>
    </row>
    <row r="50" spans="2:16" s="77" customFormat="1" ht="16.5" customHeight="1">
      <c r="B50" s="347" t="s">
        <v>214</v>
      </c>
      <c r="C50" s="394">
        <v>81.8792</v>
      </c>
      <c r="D50" s="385">
        <f t="shared" si="2"/>
        <v>275.68727</v>
      </c>
      <c r="E50" s="249"/>
      <c r="F50" s="457"/>
      <c r="P50" s="197"/>
    </row>
    <row r="51" spans="2:16" s="77" customFormat="1" ht="16.5" customHeight="1">
      <c r="B51" s="347" t="s">
        <v>56</v>
      </c>
      <c r="C51" s="394">
        <v>27.15805</v>
      </c>
      <c r="D51" s="385">
        <f t="shared" si="2"/>
        <v>91.44115</v>
      </c>
      <c r="E51" s="249"/>
      <c r="F51" s="457"/>
      <c r="P51" s="197"/>
    </row>
    <row r="52" spans="2:16" s="77" customFormat="1" ht="12" customHeight="1">
      <c r="B52" s="391"/>
      <c r="C52" s="395"/>
      <c r="D52" s="387"/>
      <c r="E52" s="249"/>
      <c r="F52" s="457"/>
      <c r="G52" s="458"/>
      <c r="P52" s="197"/>
    </row>
    <row r="53" spans="2:16" s="77" customFormat="1" ht="16.5" customHeight="1">
      <c r="B53" s="78" t="s">
        <v>25</v>
      </c>
      <c r="C53" s="393">
        <f>+C54</f>
        <v>41851.249169999996</v>
      </c>
      <c r="D53" s="384">
        <f>+D54</f>
        <v>140913.15596</v>
      </c>
      <c r="E53" s="249"/>
      <c r="F53" s="457"/>
      <c r="P53" s="197"/>
    </row>
    <row r="54" spans="2:16" s="77" customFormat="1" ht="16.5" customHeight="1">
      <c r="B54" s="347" t="s">
        <v>216</v>
      </c>
      <c r="C54" s="446">
        <v>41851.249169999996</v>
      </c>
      <c r="D54" s="385">
        <f>ROUND(+C54*$E$9,5)</f>
        <v>140913.15596</v>
      </c>
      <c r="E54" s="249"/>
      <c r="F54" s="390"/>
      <c r="P54" s="197"/>
    </row>
    <row r="55" spans="2:16" s="77" customFormat="1" ht="9.75" customHeight="1">
      <c r="B55" s="76"/>
      <c r="C55" s="396"/>
      <c r="D55" s="397"/>
      <c r="E55" s="249"/>
      <c r="F55" s="390"/>
      <c r="P55" s="197"/>
    </row>
    <row r="56" spans="2:16" s="77" customFormat="1" ht="18" customHeight="1" hidden="1">
      <c r="B56" s="150"/>
      <c r="C56" s="394"/>
      <c r="D56" s="385"/>
      <c r="E56" s="249"/>
      <c r="F56" s="390"/>
      <c r="P56" s="197"/>
    </row>
    <row r="57" spans="2:16" s="77" customFormat="1" ht="21.75" customHeight="1" hidden="1">
      <c r="B57" s="79" t="s">
        <v>113</v>
      </c>
      <c r="C57" s="392">
        <f>+C58</f>
        <v>0</v>
      </c>
      <c r="D57" s="386">
        <f>+D58</f>
        <v>0</v>
      </c>
      <c r="E57" s="249"/>
      <c r="F57" s="390"/>
      <c r="H57" s="302"/>
      <c r="P57" s="197"/>
    </row>
    <row r="58" spans="2:16" s="77" customFormat="1" ht="21.75" customHeight="1" hidden="1">
      <c r="B58" s="76" t="s">
        <v>66</v>
      </c>
      <c r="C58" s="396">
        <f>+C59</f>
        <v>0</v>
      </c>
      <c r="D58" s="397">
        <f>+D59</f>
        <v>0</v>
      </c>
      <c r="E58" s="249"/>
      <c r="F58" s="390"/>
      <c r="H58" s="302"/>
      <c r="P58" s="197"/>
    </row>
    <row r="59" spans="2:16" s="77" customFormat="1" ht="21.75" customHeight="1" hidden="1">
      <c r="B59" s="300" t="s">
        <v>110</v>
      </c>
      <c r="C59" s="395">
        <v>0</v>
      </c>
      <c r="D59" s="387">
        <f>+C59*$E$9</f>
        <v>0</v>
      </c>
      <c r="E59" s="249"/>
      <c r="F59" s="390"/>
      <c r="H59" s="302"/>
      <c r="P59" s="197"/>
    </row>
    <row r="60" spans="2:16" s="77" customFormat="1" ht="19.5" customHeight="1" hidden="1">
      <c r="B60" s="150"/>
      <c r="C60" s="394"/>
      <c r="D60" s="385"/>
      <c r="E60" s="249"/>
      <c r="F60" s="390"/>
      <c r="P60" s="197"/>
    </row>
    <row r="61" spans="2:16" s="77" customFormat="1" ht="21.75" customHeight="1" hidden="1">
      <c r="B61" s="79" t="s">
        <v>139</v>
      </c>
      <c r="C61" s="392">
        <f>+C62+C86</f>
        <v>0</v>
      </c>
      <c r="D61" s="386">
        <f>+D62+D86</f>
        <v>0</v>
      </c>
      <c r="E61" s="249"/>
      <c r="F61" s="390"/>
      <c r="P61" s="197"/>
    </row>
    <row r="62" spans="2:16" s="77" customFormat="1" ht="21.75" customHeight="1" hidden="1">
      <c r="B62" s="78" t="s">
        <v>24</v>
      </c>
      <c r="C62" s="393">
        <f>SUM(C63:C84)</f>
        <v>0</v>
      </c>
      <c r="D62" s="384">
        <f>SUM(D63:D84)</f>
        <v>0</v>
      </c>
      <c r="E62" s="249"/>
      <c r="F62" s="390"/>
      <c r="P62" s="197"/>
    </row>
    <row r="63" spans="2:16" s="77" customFormat="1" ht="21.75" customHeight="1" hidden="1">
      <c r="B63" s="300" t="s">
        <v>109</v>
      </c>
      <c r="C63" s="395"/>
      <c r="D63" s="387">
        <f aca="true" t="shared" si="3" ref="D63:D84">+C63*$E$9</f>
        <v>0</v>
      </c>
      <c r="E63" s="249"/>
      <c r="F63" s="390"/>
      <c r="P63" s="197"/>
    </row>
    <row r="64" spans="2:16" s="77" customFormat="1" ht="21.75" customHeight="1" hidden="1">
      <c r="B64" s="300" t="s">
        <v>38</v>
      </c>
      <c r="C64" s="395"/>
      <c r="D64" s="387">
        <f t="shared" si="3"/>
        <v>0</v>
      </c>
      <c r="E64" s="249"/>
      <c r="F64" s="390"/>
      <c r="P64" s="197"/>
    </row>
    <row r="65" spans="2:16" s="77" customFormat="1" ht="21.75" customHeight="1" hidden="1">
      <c r="B65" s="300" t="s">
        <v>39</v>
      </c>
      <c r="C65" s="395"/>
      <c r="D65" s="387">
        <f t="shared" si="3"/>
        <v>0</v>
      </c>
      <c r="E65" s="249"/>
      <c r="F65" s="390"/>
      <c r="P65" s="197"/>
    </row>
    <row r="66" spans="2:16" s="77" customFormat="1" ht="21.75" customHeight="1" hidden="1">
      <c r="B66" s="300" t="s">
        <v>41</v>
      </c>
      <c r="C66" s="395"/>
      <c r="D66" s="387">
        <f t="shared" si="3"/>
        <v>0</v>
      </c>
      <c r="E66" s="249"/>
      <c r="F66" s="390"/>
      <c r="P66" s="197"/>
    </row>
    <row r="67" spans="2:16" s="77" customFormat="1" ht="21.75" customHeight="1" hidden="1">
      <c r="B67" s="300" t="s">
        <v>146</v>
      </c>
      <c r="C67" s="395"/>
      <c r="D67" s="387">
        <f t="shared" si="3"/>
        <v>0</v>
      </c>
      <c r="E67" s="249"/>
      <c r="F67" s="390"/>
      <c r="P67" s="197"/>
    </row>
    <row r="68" spans="2:16" s="77" customFormat="1" ht="21.75" customHeight="1" hidden="1">
      <c r="B68" s="300" t="s">
        <v>40</v>
      </c>
      <c r="C68" s="395"/>
      <c r="D68" s="387">
        <f t="shared" si="3"/>
        <v>0</v>
      </c>
      <c r="E68" s="249"/>
      <c r="F68" s="390"/>
      <c r="P68" s="197"/>
    </row>
    <row r="69" spans="2:16" s="77" customFormat="1" ht="21.75" customHeight="1" hidden="1">
      <c r="B69" s="300" t="s">
        <v>45</v>
      </c>
      <c r="C69" s="395"/>
      <c r="D69" s="387">
        <f t="shared" si="3"/>
        <v>0</v>
      </c>
      <c r="E69" s="249"/>
      <c r="F69" s="390"/>
      <c r="P69" s="197"/>
    </row>
    <row r="70" spans="2:16" s="77" customFormat="1" ht="21.75" customHeight="1" hidden="1">
      <c r="B70" s="300" t="s">
        <v>70</v>
      </c>
      <c r="C70" s="395"/>
      <c r="D70" s="387">
        <f t="shared" si="3"/>
        <v>0</v>
      </c>
      <c r="E70" s="249"/>
      <c r="F70" s="390"/>
      <c r="P70" s="197"/>
    </row>
    <row r="71" spans="2:16" s="77" customFormat="1" ht="21.75" customHeight="1" hidden="1">
      <c r="B71" s="300" t="s">
        <v>47</v>
      </c>
      <c r="C71" s="395"/>
      <c r="D71" s="387">
        <f t="shared" si="3"/>
        <v>0</v>
      </c>
      <c r="E71" s="249"/>
      <c r="F71" s="390"/>
      <c r="P71" s="197"/>
    </row>
    <row r="72" spans="2:16" s="77" customFormat="1" ht="21.75" customHeight="1" hidden="1">
      <c r="B72" s="300" t="s">
        <v>42</v>
      </c>
      <c r="C72" s="395"/>
      <c r="D72" s="387">
        <f t="shared" si="3"/>
        <v>0</v>
      </c>
      <c r="E72" s="249"/>
      <c r="F72" s="390"/>
      <c r="P72" s="197"/>
    </row>
    <row r="73" spans="2:16" s="77" customFormat="1" ht="21.75" customHeight="1" hidden="1">
      <c r="B73" s="300" t="s">
        <v>44</v>
      </c>
      <c r="C73" s="395"/>
      <c r="D73" s="387">
        <f t="shared" si="3"/>
        <v>0</v>
      </c>
      <c r="E73" s="249"/>
      <c r="F73" s="390"/>
      <c r="P73" s="197"/>
    </row>
    <row r="74" spans="2:16" s="77" customFormat="1" ht="21.75" customHeight="1" hidden="1">
      <c r="B74" s="300" t="s">
        <v>48</v>
      </c>
      <c r="C74" s="395"/>
      <c r="D74" s="387">
        <f t="shared" si="3"/>
        <v>0</v>
      </c>
      <c r="E74" s="249"/>
      <c r="F74" s="390"/>
      <c r="P74" s="197"/>
    </row>
    <row r="75" spans="2:16" s="77" customFormat="1" ht="21.75" customHeight="1" hidden="1">
      <c r="B75" s="300" t="s">
        <v>51</v>
      </c>
      <c r="C75" s="395"/>
      <c r="D75" s="387">
        <f t="shared" si="3"/>
        <v>0</v>
      </c>
      <c r="E75" s="249"/>
      <c r="F75" s="390"/>
      <c r="P75" s="197"/>
    </row>
    <row r="76" spans="2:16" s="77" customFormat="1" ht="21.75" customHeight="1" hidden="1">
      <c r="B76" s="300" t="s">
        <v>159</v>
      </c>
      <c r="C76" s="395"/>
      <c r="D76" s="387">
        <f t="shared" si="3"/>
        <v>0</v>
      </c>
      <c r="E76" s="249"/>
      <c r="F76" s="390"/>
      <c r="P76" s="197"/>
    </row>
    <row r="77" spans="2:16" s="77" customFormat="1" ht="21.75" customHeight="1" hidden="1">
      <c r="B77" s="300" t="s">
        <v>53</v>
      </c>
      <c r="C77" s="395"/>
      <c r="D77" s="387">
        <f t="shared" si="3"/>
        <v>0</v>
      </c>
      <c r="E77" s="249"/>
      <c r="F77" s="390"/>
      <c r="P77" s="197"/>
    </row>
    <row r="78" spans="2:16" s="77" customFormat="1" ht="21.75" customHeight="1" hidden="1">
      <c r="B78" s="300" t="s">
        <v>55</v>
      </c>
      <c r="C78" s="395"/>
      <c r="D78" s="387">
        <f t="shared" si="3"/>
        <v>0</v>
      </c>
      <c r="E78" s="249"/>
      <c r="F78" s="390"/>
      <c r="P78" s="197"/>
    </row>
    <row r="79" spans="2:16" s="77" customFormat="1" ht="21.75" customHeight="1" hidden="1">
      <c r="B79" s="300" t="s">
        <v>46</v>
      </c>
      <c r="C79" s="395"/>
      <c r="D79" s="387">
        <f t="shared" si="3"/>
        <v>0</v>
      </c>
      <c r="E79" s="249"/>
      <c r="F79" s="390"/>
      <c r="P79" s="197"/>
    </row>
    <row r="80" spans="2:16" s="77" customFormat="1" ht="21.75" customHeight="1" hidden="1">
      <c r="B80" s="300" t="s">
        <v>50</v>
      </c>
      <c r="C80" s="395"/>
      <c r="D80" s="387">
        <f t="shared" si="3"/>
        <v>0</v>
      </c>
      <c r="E80" s="249"/>
      <c r="F80" s="390"/>
      <c r="P80" s="197"/>
    </row>
    <row r="81" spans="2:16" s="77" customFormat="1" ht="21.75" customHeight="1" hidden="1">
      <c r="B81" s="300" t="s">
        <v>57</v>
      </c>
      <c r="C81" s="395"/>
      <c r="D81" s="387">
        <f t="shared" si="3"/>
        <v>0</v>
      </c>
      <c r="E81" s="249"/>
      <c r="F81" s="390"/>
      <c r="P81" s="197"/>
    </row>
    <row r="82" spans="2:16" s="77" customFormat="1" ht="21.75" customHeight="1" hidden="1">
      <c r="B82" s="300" t="s">
        <v>52</v>
      </c>
      <c r="C82" s="395"/>
      <c r="D82" s="387">
        <f t="shared" si="3"/>
        <v>0</v>
      </c>
      <c r="E82" s="249"/>
      <c r="F82" s="390"/>
      <c r="P82" s="197"/>
    </row>
    <row r="83" spans="2:16" s="77" customFormat="1" ht="21.75" customHeight="1" hidden="1">
      <c r="B83" s="300" t="s">
        <v>54</v>
      </c>
      <c r="C83" s="395"/>
      <c r="D83" s="387">
        <f t="shared" si="3"/>
        <v>0</v>
      </c>
      <c r="E83" s="249"/>
      <c r="F83" s="390"/>
      <c r="P83" s="197"/>
    </row>
    <row r="84" spans="2:16" s="77" customFormat="1" ht="21.75" customHeight="1" hidden="1">
      <c r="B84" s="300" t="s">
        <v>56</v>
      </c>
      <c r="C84" s="395"/>
      <c r="D84" s="387">
        <f t="shared" si="3"/>
        <v>0</v>
      </c>
      <c r="E84" s="249"/>
      <c r="F84" s="390"/>
      <c r="P84" s="197"/>
    </row>
    <row r="85" spans="2:16" s="77" customFormat="1" ht="9.75" customHeight="1" hidden="1">
      <c r="B85" s="76"/>
      <c r="C85" s="396"/>
      <c r="D85" s="397"/>
      <c r="E85" s="249"/>
      <c r="F85" s="390"/>
      <c r="P85" s="197"/>
    </row>
    <row r="86" spans="2:16" s="77" customFormat="1" ht="21.75" customHeight="1" hidden="1">
      <c r="B86" s="78" t="s">
        <v>25</v>
      </c>
      <c r="C86" s="393">
        <f>+C87</f>
        <v>0</v>
      </c>
      <c r="D86" s="384">
        <f>+D87</f>
        <v>0</v>
      </c>
      <c r="E86" s="249"/>
      <c r="F86" s="390"/>
      <c r="P86" s="197"/>
    </row>
    <row r="87" spans="2:16" s="77" customFormat="1" ht="21.75" customHeight="1" hidden="1">
      <c r="B87" s="300" t="s">
        <v>108</v>
      </c>
      <c r="C87" s="395"/>
      <c r="D87" s="387">
        <f>+C87*$E$9</f>
        <v>0</v>
      </c>
      <c r="E87" s="249"/>
      <c r="F87" s="390"/>
      <c r="P87" s="197"/>
    </row>
    <row r="88" spans="2:16" s="77" customFormat="1" ht="4.5" customHeight="1">
      <c r="B88" s="150"/>
      <c r="C88" s="394"/>
      <c r="D88" s="385"/>
      <c r="E88" s="249"/>
      <c r="F88" s="390"/>
      <c r="P88" s="197"/>
    </row>
    <row r="89" spans="2:16" s="77" customFormat="1" ht="15" customHeight="1">
      <c r="B89" s="619" t="s">
        <v>28</v>
      </c>
      <c r="C89" s="621">
        <f>C14+C38</f>
        <v>6908188.702579999</v>
      </c>
      <c r="D89" s="587">
        <f>+D14+D38</f>
        <v>23259871.361580003</v>
      </c>
      <c r="E89" s="249"/>
      <c r="F89" s="390"/>
      <c r="P89" s="197"/>
    </row>
    <row r="90" spans="2:16" s="111" customFormat="1" ht="15" customHeight="1">
      <c r="B90" s="620"/>
      <c r="C90" s="622"/>
      <c r="D90" s="588"/>
      <c r="E90" s="249"/>
      <c r="F90" s="390"/>
      <c r="G90" s="77"/>
      <c r="P90" s="198"/>
    </row>
    <row r="91" spans="2:16" s="77" customFormat="1" ht="7.5" customHeight="1">
      <c r="B91" s="151"/>
      <c r="C91" s="101"/>
      <c r="D91" s="101"/>
      <c r="E91" s="249"/>
      <c r="F91" s="390"/>
      <c r="P91" s="197"/>
    </row>
    <row r="92" spans="1:16" ht="14.25" customHeight="1">
      <c r="A92" s="303"/>
      <c r="B92" s="304" t="s">
        <v>210</v>
      </c>
      <c r="D92" s="305"/>
      <c r="E92" s="249"/>
      <c r="F92" s="390"/>
      <c r="G92" s="77"/>
      <c r="P92" s="196"/>
    </row>
    <row r="93" spans="1:16" ht="14.25" customHeight="1">
      <c r="A93" s="303"/>
      <c r="B93" s="304" t="s">
        <v>211</v>
      </c>
      <c r="C93" s="306"/>
      <c r="D93" s="307"/>
      <c r="E93" s="249"/>
      <c r="F93" s="390"/>
      <c r="G93" s="77"/>
      <c r="P93" s="196"/>
    </row>
    <row r="94" spans="3:16" ht="14.25">
      <c r="C94" s="308"/>
      <c r="D94" s="309"/>
      <c r="E94" s="249"/>
      <c r="F94" s="390"/>
      <c r="G94" s="77"/>
      <c r="P94" s="196"/>
    </row>
    <row r="95" spans="3:16" ht="14.25">
      <c r="C95" s="311"/>
      <c r="D95" s="311"/>
      <c r="E95" s="249"/>
      <c r="F95" s="390"/>
      <c r="G95" s="312"/>
      <c r="H95" s="312"/>
      <c r="P95" s="196"/>
    </row>
    <row r="96" spans="3:16" ht="12.75">
      <c r="C96" s="313"/>
      <c r="D96" s="313"/>
      <c r="G96" s="312"/>
      <c r="H96" s="312"/>
      <c r="P96" s="196"/>
    </row>
    <row r="97" spans="3:16" ht="12.75">
      <c r="C97" s="314"/>
      <c r="D97" s="314"/>
      <c r="H97" s="310"/>
      <c r="P97" s="196"/>
    </row>
    <row r="98" spans="2:16" ht="18">
      <c r="B98" s="376" t="s">
        <v>123</v>
      </c>
      <c r="C98" s="376"/>
      <c r="D98" s="376"/>
      <c r="H98" s="310"/>
      <c r="P98" s="196"/>
    </row>
    <row r="99" spans="2:16" ht="18">
      <c r="B99" s="377" t="s">
        <v>137</v>
      </c>
      <c r="C99" s="377"/>
      <c r="D99" s="377"/>
      <c r="G99" s="312"/>
      <c r="P99" s="196"/>
    </row>
    <row r="100" spans="2:16" ht="18">
      <c r="B100" s="377" t="s">
        <v>138</v>
      </c>
      <c r="C100" s="377"/>
      <c r="D100" s="377"/>
      <c r="P100" s="196"/>
    </row>
    <row r="101" spans="2:16" ht="16.5">
      <c r="B101" s="381" t="s">
        <v>59</v>
      </c>
      <c r="C101" s="378"/>
      <c r="D101" s="378"/>
      <c r="P101" s="196"/>
    </row>
    <row r="102" spans="2:16" ht="15.75">
      <c r="B102" s="379" t="str">
        <f>+B9</f>
        <v>Al 31 de octubre de 2018</v>
      </c>
      <c r="C102" s="379"/>
      <c r="D102" s="298"/>
      <c r="P102" s="196"/>
    </row>
    <row r="103" spans="2:16" s="77" customFormat="1" ht="6.75" customHeight="1">
      <c r="B103" s="528"/>
      <c r="C103" s="528"/>
      <c r="D103" s="528"/>
      <c r="E103" s="212"/>
      <c r="P103" s="197"/>
    </row>
    <row r="104" spans="2:16" ht="16.5" customHeight="1">
      <c r="B104" s="551" t="s">
        <v>98</v>
      </c>
      <c r="C104" s="615" t="s">
        <v>88</v>
      </c>
      <c r="D104" s="617" t="s">
        <v>165</v>
      </c>
      <c r="P104" s="196"/>
    </row>
    <row r="105" spans="2:16" s="111" customFormat="1" ht="16.5" customHeight="1">
      <c r="B105" s="552"/>
      <c r="C105" s="616"/>
      <c r="D105" s="618"/>
      <c r="E105" s="213"/>
      <c r="G105" s="317"/>
      <c r="P105" s="198"/>
    </row>
    <row r="106" spans="2:16" s="111" customFormat="1" ht="9.75" customHeight="1">
      <c r="B106" s="149"/>
      <c r="C106" s="100"/>
      <c r="D106" s="112"/>
      <c r="E106" s="213"/>
      <c r="G106" s="317"/>
      <c r="P106" s="198"/>
    </row>
    <row r="107" spans="2:16" s="77" customFormat="1" ht="19.5" customHeight="1">
      <c r="B107" s="79" t="s">
        <v>208</v>
      </c>
      <c r="C107" s="510">
        <f>+C109</f>
        <v>1411124.2870200002</v>
      </c>
      <c r="D107" s="510">
        <f>+D109</f>
        <v>4751255.474389999</v>
      </c>
      <c r="E107" s="212"/>
      <c r="G107" s="302"/>
      <c r="H107" s="302"/>
      <c r="P107" s="197"/>
    </row>
    <row r="108" spans="2:16" s="77" customFormat="1" ht="9.75" customHeight="1">
      <c r="B108" s="79"/>
      <c r="C108" s="510"/>
      <c r="D108" s="510"/>
      <c r="E108" s="212"/>
      <c r="G108" s="302"/>
      <c r="H108" s="302"/>
      <c r="P108" s="197"/>
    </row>
    <row r="109" spans="2:16" s="77" customFormat="1" ht="16.5" customHeight="1">
      <c r="B109" s="78" t="s">
        <v>24</v>
      </c>
      <c r="C109" s="511">
        <f>SUM(C110:C118)</f>
        <v>1411124.2870200002</v>
      </c>
      <c r="D109" s="511">
        <f>SUM(D110:D118)</f>
        <v>4751255.474389999</v>
      </c>
      <c r="E109" s="212"/>
      <c r="F109" s="458"/>
      <c r="G109" s="318"/>
      <c r="H109" s="318"/>
      <c r="P109" s="197"/>
    </row>
    <row r="110" spans="2:16" s="77" customFormat="1" ht="16.5" customHeight="1">
      <c r="B110" s="441" t="s">
        <v>207</v>
      </c>
      <c r="C110" s="446">
        <v>1338035.93621</v>
      </c>
      <c r="D110" s="385">
        <f aca="true" t="shared" si="4" ref="D110:D118">ROUND(+C110*$E$9,5)</f>
        <v>4505166.99722</v>
      </c>
      <c r="E110" s="212"/>
      <c r="F110" s="458"/>
      <c r="G110" s="318"/>
      <c r="H110" s="318"/>
      <c r="P110" s="197"/>
    </row>
    <row r="111" spans="2:16" s="77" customFormat="1" ht="16.5" customHeight="1">
      <c r="B111" s="441" t="s">
        <v>175</v>
      </c>
      <c r="C111" s="446">
        <v>25554.55326</v>
      </c>
      <c r="D111" s="385">
        <f t="shared" si="4"/>
        <v>86042.18083</v>
      </c>
      <c r="E111" s="212"/>
      <c r="F111" s="458"/>
      <c r="G111" s="318"/>
      <c r="H111" s="318"/>
      <c r="P111" s="197"/>
    </row>
    <row r="112" spans="2:16" s="77" customFormat="1" ht="16.5" customHeight="1">
      <c r="B112" s="441" t="s">
        <v>224</v>
      </c>
      <c r="C112" s="446">
        <v>24767.91317</v>
      </c>
      <c r="D112" s="385">
        <f t="shared" si="4"/>
        <v>83393.56364</v>
      </c>
      <c r="E112" s="212"/>
      <c r="F112" s="458"/>
      <c r="G112" s="318"/>
      <c r="P112" s="197"/>
    </row>
    <row r="113" spans="2:16" s="77" customFormat="1" ht="16.5" customHeight="1">
      <c r="B113" s="441" t="s">
        <v>205</v>
      </c>
      <c r="C113" s="446">
        <v>9429.09437</v>
      </c>
      <c r="D113" s="385">
        <f t="shared" si="4"/>
        <v>31747.76074</v>
      </c>
      <c r="E113" s="212"/>
      <c r="F113" s="458"/>
      <c r="G113" s="318"/>
      <c r="P113" s="197"/>
    </row>
    <row r="114" spans="2:16" s="77" customFormat="1" ht="16.5" customHeight="1">
      <c r="B114" s="441" t="s">
        <v>173</v>
      </c>
      <c r="C114" s="446">
        <v>7396.52526</v>
      </c>
      <c r="D114" s="385">
        <f t="shared" si="4"/>
        <v>24904.10055</v>
      </c>
      <c r="E114" s="212"/>
      <c r="F114" s="458"/>
      <c r="G114" s="318"/>
      <c r="P114" s="197"/>
    </row>
    <row r="115" spans="2:16" s="77" customFormat="1" ht="16.5" customHeight="1">
      <c r="B115" s="441" t="s">
        <v>199</v>
      </c>
      <c r="C115" s="446">
        <v>2897.5717099999997</v>
      </c>
      <c r="D115" s="385">
        <f t="shared" si="4"/>
        <v>9756.12395</v>
      </c>
      <c r="E115" s="212"/>
      <c r="F115" s="458"/>
      <c r="G115" s="318"/>
      <c r="P115" s="197"/>
    </row>
    <row r="116" spans="2:16" s="77" customFormat="1" ht="16.5" customHeight="1">
      <c r="B116" s="441" t="s">
        <v>249</v>
      </c>
      <c r="C116" s="446">
        <v>1500</v>
      </c>
      <c r="D116" s="385">
        <f t="shared" si="4"/>
        <v>5050.5</v>
      </c>
      <c r="E116" s="212"/>
      <c r="F116" s="458"/>
      <c r="G116" s="318"/>
      <c r="P116" s="197"/>
    </row>
    <row r="117" spans="2:16" s="77" customFormat="1" ht="16.5" customHeight="1">
      <c r="B117" s="441" t="s">
        <v>172</v>
      </c>
      <c r="C117" s="446">
        <v>1126.89262</v>
      </c>
      <c r="D117" s="385">
        <f t="shared" si="4"/>
        <v>3794.24745</v>
      </c>
      <c r="E117" s="212"/>
      <c r="F117" s="458"/>
      <c r="G117" s="318"/>
      <c r="P117" s="197"/>
    </row>
    <row r="118" spans="2:16" s="77" customFormat="1" ht="16.5" customHeight="1">
      <c r="B118" s="441" t="s">
        <v>243</v>
      </c>
      <c r="C118" s="446">
        <v>415.80042</v>
      </c>
      <c r="D118" s="385">
        <f t="shared" si="4"/>
        <v>1400.00001</v>
      </c>
      <c r="E118" s="212"/>
      <c r="F118" s="458"/>
      <c r="G118" s="318"/>
      <c r="P118" s="197"/>
    </row>
    <row r="119" spans="2:16" s="77" customFormat="1" ht="9.75" customHeight="1">
      <c r="B119" s="150"/>
      <c r="C119" s="394"/>
      <c r="D119" s="394"/>
      <c r="E119" s="212"/>
      <c r="F119" s="458"/>
      <c r="G119" s="318"/>
      <c r="P119" s="197"/>
    </row>
    <row r="120" spans="2:16" s="77" customFormat="1" ht="15" customHeight="1">
      <c r="B120" s="619" t="s">
        <v>28</v>
      </c>
      <c r="C120" s="621">
        <f>+C107</f>
        <v>1411124.2870200002</v>
      </c>
      <c r="D120" s="621">
        <f>+D107</f>
        <v>4751255.474389999</v>
      </c>
      <c r="E120" s="212"/>
      <c r="F120" s="458"/>
      <c r="G120" s="318"/>
      <c r="P120" s="197"/>
    </row>
    <row r="121" spans="2:16" s="111" customFormat="1" ht="15" customHeight="1">
      <c r="B121" s="620"/>
      <c r="C121" s="622"/>
      <c r="D121" s="622"/>
      <c r="E121" s="212"/>
      <c r="F121" s="458"/>
      <c r="G121" s="318"/>
      <c r="P121" s="198"/>
    </row>
    <row r="122" spans="2:16" s="77" customFormat="1" ht="7.5" customHeight="1">
      <c r="B122" s="151"/>
      <c r="C122" s="101"/>
      <c r="D122" s="101"/>
      <c r="E122" s="212"/>
      <c r="F122" s="458"/>
      <c r="P122" s="197"/>
    </row>
    <row r="123" spans="1:16" ht="14.25" customHeight="1">
      <c r="A123" s="303"/>
      <c r="B123" s="304" t="s">
        <v>210</v>
      </c>
      <c r="C123" s="398"/>
      <c r="D123" s="315"/>
      <c r="P123" s="196"/>
    </row>
    <row r="124" spans="3:16" ht="12.75">
      <c r="C124" s="316"/>
      <c r="D124" s="316"/>
      <c r="P124" s="196"/>
    </row>
  </sheetData>
  <sheetProtection/>
  <mergeCells count="14">
    <mergeCell ref="B104:B105"/>
    <mergeCell ref="C104:C105"/>
    <mergeCell ref="D104:D105"/>
    <mergeCell ref="B120:B121"/>
    <mergeCell ref="C120:C121"/>
    <mergeCell ref="D120:D121"/>
    <mergeCell ref="B10:D10"/>
    <mergeCell ref="B103:D103"/>
    <mergeCell ref="B11:B12"/>
    <mergeCell ref="C11:C12"/>
    <mergeCell ref="D11:D12"/>
    <mergeCell ref="B89:B90"/>
    <mergeCell ref="C89:C90"/>
    <mergeCell ref="D89:D90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19" t="s">
        <v>18</v>
      </c>
      <c r="C6" s="519"/>
      <c r="D6" s="519"/>
      <c r="E6" s="519"/>
      <c r="F6" s="519"/>
      <c r="G6" s="519"/>
    </row>
    <row r="7" spans="2:7" s="4" customFormat="1" ht="15.75">
      <c r="B7" s="520" t="str">
        <f>+Indice!B7</f>
        <v>AL 31 DE OCTUBRE 2018</v>
      </c>
      <c r="C7" s="520"/>
      <c r="D7" s="520"/>
      <c r="E7" s="520"/>
      <c r="F7" s="520"/>
      <c r="G7" s="520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24" t="s">
        <v>144</v>
      </c>
      <c r="E9" s="524"/>
      <c r="F9" s="524"/>
      <c r="G9" s="524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132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25" t="s">
        <v>133</v>
      </c>
      <c r="E13" s="525"/>
      <c r="F13" s="525"/>
      <c r="G13" s="525"/>
      <c r="H13" s="525"/>
    </row>
    <row r="14" spans="2:8" ht="15.75" customHeight="1">
      <c r="B14" s="52"/>
      <c r="C14" s="52"/>
      <c r="D14" s="525" t="s">
        <v>134</v>
      </c>
      <c r="E14" s="525"/>
      <c r="F14" s="525"/>
      <c r="G14" s="525"/>
      <c r="H14" s="525"/>
    </row>
    <row r="15" spans="2:7" ht="15.75" customHeight="1">
      <c r="B15" s="52"/>
      <c r="C15" s="52"/>
      <c r="D15" s="29" t="s">
        <v>135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128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129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130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131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26">
        <v>43404</v>
      </c>
      <c r="E22" s="523"/>
      <c r="F22" s="523"/>
      <c r="G22" s="523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23" t="s">
        <v>17</v>
      </c>
      <c r="E24" s="523"/>
      <c r="F24" s="523"/>
      <c r="G24" s="523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24" t="s">
        <v>153</v>
      </c>
      <c r="E26" s="524"/>
      <c r="F26" s="524"/>
      <c r="G26" s="524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161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84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43431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83</v>
      </c>
      <c r="C35" s="55" t="s">
        <v>8</v>
      </c>
      <c r="D35" s="29" t="s">
        <v>85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25" t="s">
        <v>162</v>
      </c>
      <c r="E37" s="525"/>
      <c r="F37" s="525"/>
      <c r="G37" s="525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23" t="s">
        <v>177</v>
      </c>
      <c r="E39" s="523"/>
      <c r="F39" s="523"/>
      <c r="G39" s="523"/>
      <c r="H39" s="522">
        <v>3.367</v>
      </c>
    </row>
    <row r="40" spans="4:8" ht="15.75" customHeight="1">
      <c r="D40" s="523"/>
      <c r="E40" s="523"/>
      <c r="F40" s="523"/>
      <c r="G40" s="523"/>
      <c r="H40" s="522"/>
    </row>
    <row r="41" ht="15.75" customHeight="1"/>
    <row r="42" spans="2:4" ht="12.75">
      <c r="B42" s="55" t="s">
        <v>71</v>
      </c>
      <c r="C42" s="55" t="s">
        <v>8</v>
      </c>
      <c r="D42" s="6" t="s">
        <v>72</v>
      </c>
    </row>
  </sheetData>
  <sheetProtection/>
  <mergeCells count="11"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  <mergeCell ref="D22:G22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0">
      <selection activeCell="C32" sqref="C32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2.75"/>
    <row r="2" s="130" customFormat="1" ht="12.75">
      <c r="D2" s="152"/>
    </row>
    <row r="3" s="130" customFormat="1" ht="12.75">
      <c r="D3" s="152"/>
    </row>
    <row r="4" spans="1:19" s="154" customFormat="1" ht="15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22.5" customHeight="1">
      <c r="A5" s="130"/>
      <c r="B5" s="519" t="s">
        <v>179</v>
      </c>
      <c r="C5" s="519"/>
      <c r="D5" s="519"/>
      <c r="E5" s="519"/>
      <c r="F5" s="519"/>
      <c r="G5" s="519"/>
      <c r="H5" s="519"/>
      <c r="I5" s="519"/>
      <c r="J5" s="519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27" t="s">
        <v>18</v>
      </c>
      <c r="C6" s="527"/>
      <c r="D6" s="527"/>
      <c r="E6" s="527"/>
      <c r="F6" s="527"/>
      <c r="G6" s="527"/>
      <c r="H6" s="527"/>
      <c r="I6" s="527"/>
      <c r="J6" s="527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20" t="str">
        <f>+Indice!B7</f>
        <v>AL 31 DE OCTUBRE 2018</v>
      </c>
      <c r="C7" s="520"/>
      <c r="D7" s="520"/>
      <c r="E7" s="520"/>
      <c r="F7" s="520"/>
      <c r="G7" s="520"/>
      <c r="H7" s="520"/>
      <c r="I7" s="520"/>
      <c r="J7" s="520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20"/>
      <c r="C8" s="520"/>
      <c r="D8" s="520"/>
      <c r="E8" s="520"/>
      <c r="F8" s="520"/>
      <c r="G8" s="520"/>
      <c r="H8" s="520"/>
      <c r="I8" s="520"/>
      <c r="J8" s="520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28" t="s">
        <v>163</v>
      </c>
      <c r="C9" s="528"/>
      <c r="D9" s="528"/>
      <c r="E9" s="528"/>
      <c r="F9" s="528"/>
      <c r="G9" s="528"/>
      <c r="H9" s="263"/>
      <c r="I9" s="263"/>
      <c r="J9" s="263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29" t="s">
        <v>155</v>
      </c>
      <c r="C11" s="530"/>
      <c r="D11" s="530"/>
      <c r="E11" s="531"/>
      <c r="G11" s="529" t="s">
        <v>31</v>
      </c>
      <c r="H11" s="530"/>
      <c r="I11" s="530"/>
      <c r="J11" s="531"/>
    </row>
    <row r="12" spans="2:10" ht="19.5" customHeight="1">
      <c r="B12" s="121"/>
      <c r="C12" s="424" t="s">
        <v>78</v>
      </c>
      <c r="D12" s="425" t="s">
        <v>164</v>
      </c>
      <c r="E12" s="421" t="s">
        <v>27</v>
      </c>
      <c r="G12" s="124"/>
      <c r="H12" s="418" t="s">
        <v>78</v>
      </c>
      <c r="I12" s="418" t="str">
        <f>+D12</f>
        <v>Soles</v>
      </c>
      <c r="J12" s="506" t="s">
        <v>238</v>
      </c>
    </row>
    <row r="13" spans="2:15" ht="19.5" customHeight="1">
      <c r="B13" s="125" t="s">
        <v>74</v>
      </c>
      <c r="C13" s="419">
        <f>(+'DEP-C2'!C18+'DEP-C2'!C42)/1000</f>
        <v>5855.54180379</v>
      </c>
      <c r="D13" s="419">
        <f>(+'DEP-C2'!D18+'DEP-C2'!D42)/1000</f>
        <v>19715.60925335953</v>
      </c>
      <c r="E13" s="422">
        <f>+C13/$C$15</f>
        <v>0.7038492013835796</v>
      </c>
      <c r="G13" s="125" t="s">
        <v>75</v>
      </c>
      <c r="H13" s="419">
        <f>(+'DEP-C7'!D15+'DEP-C7'!D19+'DEP-C7'!D22+'DEP-C7'!D28+'DEP-C7'!D35+'DEP-C7'!D40+'DEP-C7'!D42+'DEP-C7'!D69+'DEP-C7'!D83)/1000</f>
        <v>2594.7985850799996</v>
      </c>
      <c r="I13" s="419">
        <f>(+'DEP-C7'!E15+'DEP-C7'!E19+'DEP-C7'!E22+'DEP-C7'!E28+'DEP-C7'!E35+'DEP-C7'!E40+'DEP-C7'!E42+'DEP-C7'!E69+'DEP-C7'!E83)/1000</f>
        <v>8736.686835960001</v>
      </c>
      <c r="J13" s="504">
        <f>+H13/$H$15</f>
        <v>0.31190058461843734</v>
      </c>
      <c r="N13" s="200"/>
      <c r="O13" s="200"/>
    </row>
    <row r="14" spans="2:15" ht="19.5" customHeight="1">
      <c r="B14" s="125" t="s">
        <v>73</v>
      </c>
      <c r="C14" s="419">
        <f>(+'DEP-C2'!C14+'DEP-C2'!C38)/1000</f>
        <v>2463.77118581</v>
      </c>
      <c r="D14" s="419">
        <f>(+'DEP-C2'!D14+'DEP-C2'!D38)/1000</f>
        <v>8295.51758261681</v>
      </c>
      <c r="E14" s="422">
        <f>+C14/$C$15</f>
        <v>0.29615079861642046</v>
      </c>
      <c r="G14" s="125" t="s">
        <v>76</v>
      </c>
      <c r="H14" s="419">
        <f>(+'DEP-C7'!D17+'DEP-C7'!D37)/1000</f>
        <v>5724.5144045199995</v>
      </c>
      <c r="I14" s="419">
        <f>(+'DEP-C7'!E17+'DEP-C7'!E37)/1000</f>
        <v>19274.440000019997</v>
      </c>
      <c r="J14" s="504">
        <f>+H14/$H$15</f>
        <v>0.6880994153815626</v>
      </c>
      <c r="O14" s="156"/>
    </row>
    <row r="15" spans="2:15" ht="19.5" customHeight="1">
      <c r="B15" s="126" t="s">
        <v>28</v>
      </c>
      <c r="C15" s="420">
        <f>SUM(C13:C14)</f>
        <v>8319.3129896</v>
      </c>
      <c r="D15" s="420">
        <f>SUM(D13:D14)</f>
        <v>28011.12683597634</v>
      </c>
      <c r="E15" s="423">
        <f>SUM(E13:E14)</f>
        <v>1</v>
      </c>
      <c r="G15" s="126" t="s">
        <v>28</v>
      </c>
      <c r="H15" s="420">
        <f>SUM(H13:H14)</f>
        <v>8319.3129896</v>
      </c>
      <c r="I15" s="420">
        <f>SUM(I13:I14)</f>
        <v>28011.126835979998</v>
      </c>
      <c r="J15" s="505">
        <f>SUM(J13:J14)</f>
        <v>1</v>
      </c>
      <c r="O15" s="156"/>
    </row>
    <row r="16" spans="2:10" ht="19.5" customHeight="1">
      <c r="B16" s="123"/>
      <c r="C16" s="517"/>
      <c r="D16" s="272"/>
      <c r="E16" s="223"/>
      <c r="G16" s="123"/>
      <c r="H16" s="273"/>
      <c r="I16" s="273"/>
      <c r="J16" s="223"/>
    </row>
    <row r="17" spans="2:8" ht="19.5" customHeight="1">
      <c r="B17" s="164"/>
      <c r="C17" s="274"/>
      <c r="H17" s="127"/>
    </row>
    <row r="18" spans="2:12" ht="19.5" customHeight="1">
      <c r="B18" s="529" t="s">
        <v>69</v>
      </c>
      <c r="C18" s="530"/>
      <c r="D18" s="530"/>
      <c r="E18" s="531"/>
      <c r="G18" s="529" t="s">
        <v>62</v>
      </c>
      <c r="H18" s="530"/>
      <c r="I18" s="530"/>
      <c r="J18" s="531"/>
      <c r="L18" s="127"/>
    </row>
    <row r="19" spans="2:10" ht="19.5" customHeight="1">
      <c r="B19" s="124"/>
      <c r="C19" s="418" t="s">
        <v>78</v>
      </c>
      <c r="D19" s="418" t="str">
        <f>+D12</f>
        <v>Soles</v>
      </c>
      <c r="E19" s="426" t="s">
        <v>27</v>
      </c>
      <c r="G19" s="124"/>
      <c r="H19" s="418" t="s">
        <v>78</v>
      </c>
      <c r="I19" s="418" t="str">
        <f>+I12</f>
        <v>Soles</v>
      </c>
      <c r="J19" s="426" t="s">
        <v>27</v>
      </c>
    </row>
    <row r="20" spans="2:12" ht="19.5" customHeight="1">
      <c r="B20" s="125" t="s">
        <v>76</v>
      </c>
      <c r="C20" s="419">
        <f>+(+'DEP-C7'!D17+'DEP-C7'!D37)/1000</f>
        <v>5724.5144045199995</v>
      </c>
      <c r="D20" s="419">
        <f>+(+'DEP-C7'!E17+'DEP-C7'!E37)/1000</f>
        <v>19274.440000019997</v>
      </c>
      <c r="E20" s="422">
        <f>+C20/$C$25</f>
        <v>0.6880994153815626</v>
      </c>
      <c r="G20" s="125" t="s">
        <v>78</v>
      </c>
      <c r="H20" s="419">
        <f>('DEP-C3'!C22+'DEP-C3'!C56)/1000</f>
        <v>5716.706425349999</v>
      </c>
      <c r="I20" s="419">
        <f>('DEP-C3'!D22+'DEP-C3'!D56)/1000</f>
        <v>19248.15053415</v>
      </c>
      <c r="J20" s="422">
        <f>+H20/$H$24</f>
        <v>0.6871608788485868</v>
      </c>
      <c r="L20" s="157"/>
    </row>
    <row r="21" spans="2:12" ht="19.5" customHeight="1">
      <c r="B21" s="125" t="s">
        <v>77</v>
      </c>
      <c r="C21" s="419">
        <f>+(+'DEP-C7'!D28+'DEP-C7'!D69)/1000</f>
        <v>1585.6238196699994</v>
      </c>
      <c r="D21" s="419">
        <f>+(+'DEP-C7'!E28+'DEP-C7'!E69)/1000</f>
        <v>5338.79540082</v>
      </c>
      <c r="E21" s="422">
        <f>+C21/$C$25</f>
        <v>0.1905955241318836</v>
      </c>
      <c r="G21" s="125" t="s">
        <v>164</v>
      </c>
      <c r="H21" s="419">
        <f>('DEP-C3'!C14+'DEP-C3'!C49)/1000</f>
        <v>2268.98350979</v>
      </c>
      <c r="I21" s="419">
        <f>(+'DEP-C3'!D14+'DEP-C3'!D49)/1000</f>
        <v>7639.66747746</v>
      </c>
      <c r="J21" s="422">
        <f>+H21/$H$24</f>
        <v>0.2727368849599076</v>
      </c>
      <c r="L21" s="170"/>
    </row>
    <row r="22" spans="2:12" ht="19.5" customHeight="1">
      <c r="B22" s="125" t="s">
        <v>221</v>
      </c>
      <c r="C22" s="419">
        <f>+('DEP-C7'!D19+'DEP-C7'!D40)/1000</f>
        <v>649.36872371</v>
      </c>
      <c r="D22" s="419">
        <f>+('DEP-C7'!E19+'DEP-C7'!E40)/1000</f>
        <v>2186.42449274</v>
      </c>
      <c r="E22" s="422">
        <f>+C22/$C$25</f>
        <v>0.0780555707570779</v>
      </c>
      <c r="G22" s="125" t="s">
        <v>79</v>
      </c>
      <c r="H22" s="419">
        <f>+'DEP-C3'!C26/1000</f>
        <v>187.74431359</v>
      </c>
      <c r="I22" s="419">
        <f>+'DEP-C3'!D26/1000</f>
        <v>632.13510386</v>
      </c>
      <c r="J22" s="422">
        <f>+H22/$H$24</f>
        <v>0.022567285763223453</v>
      </c>
      <c r="L22" s="201"/>
    </row>
    <row r="23" spans="2:12" ht="19.5" customHeight="1">
      <c r="B23" s="125" t="s">
        <v>127</v>
      </c>
      <c r="C23" s="419">
        <f>+('DEP-C7'!D15+'DEP-C7'!D35+'DEP-C7'!D83)/1000</f>
        <v>20.51301195</v>
      </c>
      <c r="D23" s="419">
        <f>(+'DEP-C7'!E15+'DEP-C7'!E35+'DEP-C7'!E83)/1000</f>
        <v>69.06731123</v>
      </c>
      <c r="E23" s="422">
        <f>+C23/$C$25</f>
        <v>0.002465709845950427</v>
      </c>
      <c r="G23" s="125" t="s">
        <v>80</v>
      </c>
      <c r="H23" s="235">
        <f>+'DEP-C3'!C30/1000</f>
        <v>145.87874086999997</v>
      </c>
      <c r="I23" s="235">
        <f>+'DEP-C3'!D30/1000</f>
        <v>491.17372051</v>
      </c>
      <c r="J23" s="422">
        <f>+H23/$H$24</f>
        <v>0.017534950428282174</v>
      </c>
      <c r="L23" s="170"/>
    </row>
    <row r="24" spans="2:12" ht="19.5" customHeight="1">
      <c r="B24" s="125" t="s">
        <v>36</v>
      </c>
      <c r="C24" s="419">
        <f>+('DEP-C7'!D22+'DEP-C7'!D42)/1000</f>
        <v>339.29302974999996</v>
      </c>
      <c r="D24" s="419">
        <f>+('DEP-C7'!E22+'DEP-C7'!E42)/1000</f>
        <v>1142.39963117</v>
      </c>
      <c r="E24" s="422">
        <f>+C24/$C$25</f>
        <v>0.0407837798835254</v>
      </c>
      <c r="G24" s="126" t="s">
        <v>28</v>
      </c>
      <c r="H24" s="420">
        <f>SUM(H20:H23)</f>
        <v>8319.3129896</v>
      </c>
      <c r="I24" s="420">
        <f>SUM(I20:I23)</f>
        <v>28011.12683598</v>
      </c>
      <c r="J24" s="423">
        <f>SUM(J20:J23)</f>
        <v>1</v>
      </c>
      <c r="L24" s="202"/>
    </row>
    <row r="25" spans="2:5" ht="19.5" customHeight="1">
      <c r="B25" s="126" t="s">
        <v>28</v>
      </c>
      <c r="C25" s="420">
        <f>SUM(C20:C24)</f>
        <v>8319.3129896</v>
      </c>
      <c r="D25" s="420">
        <f>SUM(D20:D24)</f>
        <v>28011.126835979994</v>
      </c>
      <c r="E25" s="423">
        <f>SUM(E20:E24)</f>
        <v>1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5"/>
      <c r="D27" s="276"/>
      <c r="E27" s="223"/>
      <c r="G27" s="225"/>
      <c r="H27" s="235"/>
    </row>
    <row r="28" spans="2:10" ht="19.5" customHeight="1">
      <c r="B28" s="529" t="s">
        <v>29</v>
      </c>
      <c r="C28" s="530"/>
      <c r="D28" s="530"/>
      <c r="E28" s="531"/>
      <c r="G28" s="529" t="s">
        <v>30</v>
      </c>
      <c r="H28" s="530"/>
      <c r="I28" s="530"/>
      <c r="J28" s="531"/>
    </row>
    <row r="29" spans="2:10" ht="19.5" customHeight="1">
      <c r="B29" s="124"/>
      <c r="C29" s="418" t="s">
        <v>78</v>
      </c>
      <c r="D29" s="418" t="str">
        <f>+D19</f>
        <v>Soles</v>
      </c>
      <c r="E29" s="426" t="s">
        <v>27</v>
      </c>
      <c r="G29" s="124"/>
      <c r="H29" s="122" t="s">
        <v>78</v>
      </c>
      <c r="I29" s="122" t="str">
        <f>+I19</f>
        <v>Soles</v>
      </c>
      <c r="J29" s="427" t="s">
        <v>27</v>
      </c>
    </row>
    <row r="30" spans="2:14" ht="19.5" customHeight="1">
      <c r="B30" s="125" t="s">
        <v>93</v>
      </c>
      <c r="C30" s="419">
        <f>(+'DEP-C2'!C15+'DEP-C2'!C19)/1000</f>
        <v>4206.291171399999</v>
      </c>
      <c r="D30" s="419">
        <f>(+'DEP-C2'!D15+'DEP-C2'!D19)/1000</f>
        <v>14162.5823741</v>
      </c>
      <c r="E30" s="422">
        <f>+C30/$C$32</f>
        <v>0.5056055922716572</v>
      </c>
      <c r="G30" s="125" t="s">
        <v>81</v>
      </c>
      <c r="H30" s="419">
        <f>'DEP-C2'!C22/1000</f>
        <v>6908.188702580001</v>
      </c>
      <c r="I30" s="419">
        <f>+'DEP-C2'!D22/1000</f>
        <v>23259.87136158</v>
      </c>
      <c r="J30" s="422">
        <f>+H30/$H$32</f>
        <v>0.8303797093841702</v>
      </c>
      <c r="N30" s="157"/>
    </row>
    <row r="31" spans="2:14" ht="19.5" customHeight="1">
      <c r="B31" s="125" t="s">
        <v>94</v>
      </c>
      <c r="C31" s="419">
        <f>(+'DEP-C2'!C16+'DEP-C2'!C20+'DEP-C2'!C39+'DEP-C2'!C43)/1000</f>
        <v>4113.0218182</v>
      </c>
      <c r="D31" s="419">
        <f>(+'DEP-C2'!D16+'DEP-C2'!D20+'DEP-C2'!D39+'DEP-C2'!D43)/1000</f>
        <v>13848.54446187634</v>
      </c>
      <c r="E31" s="422">
        <f>+C31/$C$32</f>
        <v>0.49439440772834276</v>
      </c>
      <c r="G31" s="125" t="s">
        <v>82</v>
      </c>
      <c r="H31" s="419">
        <f>+'DEP-C2'!C45/1000</f>
        <v>1411.12428702</v>
      </c>
      <c r="I31" s="419">
        <f>+'DEP-C2'!D45/1000</f>
        <v>4751.255474396339</v>
      </c>
      <c r="J31" s="422">
        <f>+H31/$H$32</f>
        <v>0.1696202906158298</v>
      </c>
      <c r="N31" s="158"/>
    </row>
    <row r="32" spans="2:14" ht="19.5" customHeight="1">
      <c r="B32" s="126" t="s">
        <v>28</v>
      </c>
      <c r="C32" s="420">
        <f>SUM(C30:C31)</f>
        <v>8319.3129896</v>
      </c>
      <c r="D32" s="420">
        <f>SUM(D30:D31)</f>
        <v>28011.12683597634</v>
      </c>
      <c r="E32" s="423">
        <f>SUM(E30:E31)</f>
        <v>1</v>
      </c>
      <c r="G32" s="126" t="s">
        <v>28</v>
      </c>
      <c r="H32" s="420">
        <f>SUM(H30:H31)</f>
        <v>8319.312989600001</v>
      </c>
      <c r="I32" s="420">
        <f>SUM(I30:I31)</f>
        <v>28011.12683597634</v>
      </c>
      <c r="J32" s="423">
        <f>SUM(J30:J31)</f>
        <v>1</v>
      </c>
      <c r="N32" s="156"/>
    </row>
    <row r="33" ht="8.25" customHeight="1"/>
    <row r="34" spans="2:10" ht="15.75" customHeight="1">
      <c r="B34" s="236"/>
      <c r="C34" s="277"/>
      <c r="D34" s="278"/>
      <c r="E34" s="236"/>
      <c r="F34" s="236"/>
      <c r="G34" s="236"/>
      <c r="H34" s="278"/>
      <c r="I34" s="278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32"/>
      <c r="C37" s="533"/>
      <c r="D37" s="533"/>
      <c r="E37" s="533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3"/>
    </row>
    <row r="39" spans="2:6" s="77" customFormat="1" ht="15.75" customHeight="1">
      <c r="B39" s="86"/>
      <c r="C39" s="159"/>
      <c r="D39" s="86"/>
      <c r="E39" s="86"/>
      <c r="F39" s="253"/>
    </row>
  </sheetData>
  <sheetProtection/>
  <mergeCells count="12">
    <mergeCell ref="B37:E37"/>
    <mergeCell ref="B18:E18"/>
    <mergeCell ref="G18:J18"/>
    <mergeCell ref="G28:J28"/>
    <mergeCell ref="B28:E28"/>
    <mergeCell ref="B6:J6"/>
    <mergeCell ref="B9:G9"/>
    <mergeCell ref="B5:J5"/>
    <mergeCell ref="B7:J7"/>
    <mergeCell ref="B11:E11"/>
    <mergeCell ref="G11:J11"/>
    <mergeCell ref="B8:J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519" t="s">
        <v>180</v>
      </c>
      <c r="C5" s="519"/>
      <c r="D5" s="519"/>
      <c r="E5" s="519"/>
      <c r="F5" s="519"/>
      <c r="G5" s="519"/>
      <c r="H5" s="519"/>
    </row>
    <row r="6" spans="2:8" s="4" customFormat="1" ht="19.5" customHeight="1">
      <c r="B6" s="527" t="s">
        <v>18</v>
      </c>
      <c r="C6" s="527"/>
      <c r="D6" s="527"/>
      <c r="E6" s="527"/>
      <c r="F6" s="527"/>
      <c r="G6" s="527"/>
      <c r="H6" s="527"/>
    </row>
    <row r="7" spans="2:8" s="4" customFormat="1" ht="18" customHeight="1">
      <c r="B7" s="520" t="str">
        <f>+Indice!B7</f>
        <v>AL 31 DE OCTUBRE 2018</v>
      </c>
      <c r="C7" s="520"/>
      <c r="D7" s="520"/>
      <c r="E7" s="520"/>
      <c r="F7" s="520"/>
      <c r="G7" s="520"/>
      <c r="H7" s="520"/>
    </row>
    <row r="8" spans="2:9" s="4" customFormat="1" ht="24.75" customHeight="1">
      <c r="B8" s="263"/>
      <c r="C8" s="263"/>
      <c r="D8" s="263"/>
      <c r="E8" s="263"/>
      <c r="F8" s="263"/>
      <c r="G8" s="263"/>
      <c r="H8" s="263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36" t="str">
        <f>+Resumen!B11:E11</f>
        <v>TIPO DE DEUDA</v>
      </c>
      <c r="C10" s="536"/>
      <c r="D10" s="536"/>
      <c r="E10" s="90"/>
      <c r="F10" s="536" t="s">
        <v>31</v>
      </c>
      <c r="G10" s="536"/>
      <c r="H10" s="536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36" t="str">
        <f>+Resumen!B18:E18</f>
        <v>GRUPO DEL ACREEDOR</v>
      </c>
      <c r="C28" s="536"/>
      <c r="D28" s="536"/>
      <c r="F28" s="536" t="s">
        <v>62</v>
      </c>
      <c r="G28" s="536"/>
      <c r="H28" s="536"/>
    </row>
    <row r="48" spans="2:8" s="23" customFormat="1" ht="16.5">
      <c r="B48" s="536" t="s">
        <v>29</v>
      </c>
      <c r="C48" s="536"/>
      <c r="D48" s="536"/>
      <c r="F48" s="536" t="s">
        <v>30</v>
      </c>
      <c r="G48" s="536"/>
      <c r="H48" s="536"/>
    </row>
    <row r="66" spans="2:8" ht="30" customHeight="1">
      <c r="B66" s="537"/>
      <c r="C66" s="537"/>
      <c r="D66" s="537"/>
      <c r="E66" s="537"/>
      <c r="F66" s="537"/>
      <c r="G66" s="537"/>
      <c r="H66" s="537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34"/>
      <c r="C69" s="535"/>
      <c r="D69" s="535"/>
      <c r="E69" s="535"/>
      <c r="F69" s="51"/>
      <c r="G69" s="51"/>
      <c r="H69" s="51"/>
    </row>
    <row r="70" spans="2:8" ht="15.75" customHeight="1">
      <c r="B70" s="534"/>
      <c r="C70" s="535"/>
      <c r="D70" s="535"/>
      <c r="E70" s="535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70:E70"/>
    <mergeCell ref="B28:D28"/>
    <mergeCell ref="F28:H28"/>
    <mergeCell ref="B66:H66"/>
    <mergeCell ref="B48:D48"/>
    <mergeCell ref="B6:H6"/>
    <mergeCell ref="B69:E69"/>
    <mergeCell ref="F48:H48"/>
    <mergeCell ref="B5:H5"/>
    <mergeCell ref="B7:H7"/>
    <mergeCell ref="B10:D10"/>
    <mergeCell ref="F10:H10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32" width="11.28125" style="9" customWidth="1"/>
    <col min="33" max="34" width="11.28125" style="9" hidden="1" customWidth="1"/>
    <col min="35" max="220" width="11.421875" style="9" customWidth="1"/>
    <col min="221" max="221" width="25.7109375" style="9" customWidth="1"/>
    <col min="222" max="16384" width="15.7109375" style="9" customWidth="1"/>
  </cols>
  <sheetData>
    <row r="1" ht="12.75">
      <c r="B1" s="8"/>
    </row>
    <row r="2" spans="2:22" s="11" customFormat="1" ht="18">
      <c r="B2" s="542"/>
      <c r="C2" s="542"/>
      <c r="D2" s="542"/>
      <c r="E2" s="542"/>
      <c r="F2" s="542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42"/>
      <c r="C3" s="542"/>
      <c r="D3" s="542"/>
      <c r="E3" s="542"/>
      <c r="F3" s="542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7" t="s">
        <v>115</v>
      </c>
      <c r="C6" s="377"/>
      <c r="D6" s="377"/>
      <c r="E6" s="377"/>
      <c r="F6" s="377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28" t="s">
        <v>167</v>
      </c>
      <c r="C7" s="264"/>
      <c r="D7" s="264"/>
      <c r="E7" s="264"/>
      <c r="F7" s="264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71" t="s">
        <v>156</v>
      </c>
      <c r="C8" s="133"/>
      <c r="D8" s="264"/>
      <c r="E8" s="264"/>
      <c r="F8" s="264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7" t="s">
        <v>247</v>
      </c>
      <c r="C9" s="133"/>
      <c r="D9" s="264"/>
      <c r="E9" s="264"/>
      <c r="F9" s="264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17" t="s">
        <v>114</v>
      </c>
      <c r="C10" s="269"/>
      <c r="D10" s="264"/>
      <c r="E10" s="264"/>
      <c r="F10" s="264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1"/>
      <c r="C11" s="251"/>
      <c r="D11" s="251"/>
      <c r="E11" s="251"/>
      <c r="F11" s="172"/>
      <c r="G11" s="22"/>
    </row>
    <row r="12" spans="2:35" s="27" customFormat="1" ht="18" customHeight="1">
      <c r="B12" s="571" t="s">
        <v>142</v>
      </c>
      <c r="C12" s="551">
        <v>2009</v>
      </c>
      <c r="D12" s="547">
        <v>2010</v>
      </c>
      <c r="E12" s="543">
        <v>2011</v>
      </c>
      <c r="F12" s="551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51">
        <v>2013</v>
      </c>
      <c r="S12" s="551">
        <v>2014</v>
      </c>
      <c r="T12" s="560">
        <v>2015</v>
      </c>
      <c r="U12" s="573">
        <v>2016</v>
      </c>
      <c r="V12" s="538">
        <v>2017</v>
      </c>
      <c r="W12" s="555">
        <v>2018</v>
      </c>
      <c r="X12" s="556"/>
      <c r="Y12" s="556"/>
      <c r="Z12" s="556"/>
      <c r="AA12" s="556"/>
      <c r="AB12" s="556"/>
      <c r="AC12" s="556"/>
      <c r="AD12" s="556"/>
      <c r="AE12" s="556"/>
      <c r="AF12" s="556"/>
      <c r="AG12" s="556"/>
      <c r="AH12" s="557"/>
      <c r="AI12" s="513"/>
    </row>
    <row r="13" spans="2:35" s="27" customFormat="1" ht="18" customHeight="1">
      <c r="B13" s="572"/>
      <c r="C13" s="552"/>
      <c r="D13" s="548"/>
      <c r="E13" s="544"/>
      <c r="F13" s="552"/>
      <c r="G13" s="107" t="s">
        <v>99</v>
      </c>
      <c r="H13" s="107" t="s">
        <v>100</v>
      </c>
      <c r="I13" s="108" t="s">
        <v>105</v>
      </c>
      <c r="J13" s="108" t="s">
        <v>107</v>
      </c>
      <c r="K13" s="108" t="s">
        <v>111</v>
      </c>
      <c r="L13" s="108" t="s">
        <v>124</v>
      </c>
      <c r="M13" s="108" t="s">
        <v>143</v>
      </c>
      <c r="N13" s="108" t="s">
        <v>145</v>
      </c>
      <c r="O13" s="108" t="s">
        <v>147</v>
      </c>
      <c r="P13" s="108" t="s">
        <v>150</v>
      </c>
      <c r="Q13" s="108" t="s">
        <v>152</v>
      </c>
      <c r="R13" s="552"/>
      <c r="S13" s="552"/>
      <c r="T13" s="561"/>
      <c r="U13" s="574"/>
      <c r="V13" s="539"/>
      <c r="W13" s="512" t="s">
        <v>99</v>
      </c>
      <c r="X13" s="436" t="s">
        <v>100</v>
      </c>
      <c r="Y13" s="440" t="s">
        <v>105</v>
      </c>
      <c r="Z13" s="442" t="s">
        <v>166</v>
      </c>
      <c r="AA13" s="448" t="s">
        <v>176</v>
      </c>
      <c r="AB13" s="440" t="s">
        <v>124</v>
      </c>
      <c r="AC13" s="450" t="s">
        <v>143</v>
      </c>
      <c r="AD13" s="461" t="s">
        <v>145</v>
      </c>
      <c r="AE13" s="465" t="s">
        <v>147</v>
      </c>
      <c r="AF13" s="496" t="s">
        <v>150</v>
      </c>
      <c r="AG13" s="450" t="s">
        <v>152</v>
      </c>
      <c r="AH13" s="495" t="s">
        <v>178</v>
      </c>
      <c r="AI13" s="513"/>
    </row>
    <row r="14" spans="2:35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07"/>
      <c r="U14" s="410"/>
      <c r="V14" s="462"/>
      <c r="W14" s="410"/>
      <c r="X14" s="437"/>
      <c r="Y14" s="182"/>
      <c r="Z14" s="437"/>
      <c r="AA14" s="449"/>
      <c r="AB14" s="182"/>
      <c r="AC14" s="451"/>
      <c r="AD14" s="462"/>
      <c r="AE14" s="411"/>
      <c r="AF14" s="497"/>
      <c r="AG14" s="451"/>
      <c r="AH14" s="451"/>
      <c r="AI14" s="513"/>
    </row>
    <row r="15" spans="2:36" s="25" customFormat="1" ht="21.75" customHeight="1">
      <c r="B15" s="178" t="s">
        <v>34</v>
      </c>
      <c r="C15" s="502">
        <v>1389</v>
      </c>
      <c r="D15" s="502">
        <v>2144</v>
      </c>
      <c r="E15" s="500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8">
        <v>2258.8960634599985</v>
      </c>
      <c r="U15" s="412">
        <v>2931.5247573100005</v>
      </c>
      <c r="V15" s="438">
        <v>2816.8010528699997</v>
      </c>
      <c r="W15" s="412">
        <v>2371.49423248</v>
      </c>
      <c r="X15" s="438">
        <v>1944.8801515099997</v>
      </c>
      <c r="Y15" s="33">
        <v>1625.75631989</v>
      </c>
      <c r="Z15" s="438">
        <v>1609.57757415</v>
      </c>
      <c r="AA15" s="408">
        <v>1574.6992132200003</v>
      </c>
      <c r="AB15" s="33">
        <f>(+'DEP-C2'!C14+'DEP-C2'!C38)/1000</f>
        <v>2463.77118581</v>
      </c>
      <c r="AC15" s="452">
        <v>1809.2223280199998</v>
      </c>
      <c r="AD15" s="463">
        <v>2183.19274893</v>
      </c>
      <c r="AE15" s="413">
        <v>2377.09667464</v>
      </c>
      <c r="AF15" s="498">
        <v>2463.77118581</v>
      </c>
      <c r="AG15" s="452">
        <v>0</v>
      </c>
      <c r="AH15" s="452">
        <v>0</v>
      </c>
      <c r="AI15" s="514"/>
      <c r="AJ15" s="477"/>
    </row>
    <row r="16" spans="2:36" s="25" customFormat="1" ht="21.75" customHeight="1">
      <c r="B16" s="178" t="s">
        <v>33</v>
      </c>
      <c r="C16" s="502">
        <v>256</v>
      </c>
      <c r="D16" s="502">
        <v>389</v>
      </c>
      <c r="E16" s="500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8">
        <v>4201.51382237</v>
      </c>
      <c r="U16" s="412">
        <v>4539.076503679999</v>
      </c>
      <c r="V16" s="438">
        <v>5985.46242653</v>
      </c>
      <c r="W16" s="412">
        <v>5933.7016998</v>
      </c>
      <c r="X16" s="438">
        <v>5923.20082192</v>
      </c>
      <c r="Y16" s="33">
        <v>5836.005971109999</v>
      </c>
      <c r="Z16" s="438">
        <v>5819.3553243100005</v>
      </c>
      <c r="AA16" s="408">
        <v>5818.443224309999</v>
      </c>
      <c r="AB16" s="33">
        <v>5534.652753941999</v>
      </c>
      <c r="AC16" s="452">
        <v>5571.302112529999</v>
      </c>
      <c r="AD16" s="463">
        <v>5641.47722243</v>
      </c>
      <c r="AE16" s="413">
        <v>5710.71624259</v>
      </c>
      <c r="AF16" s="498">
        <v>5855.54180379</v>
      </c>
      <c r="AG16" s="452">
        <v>0</v>
      </c>
      <c r="AH16" s="452">
        <v>0</v>
      </c>
      <c r="AI16" s="515"/>
      <c r="AJ16" s="477"/>
    </row>
    <row r="17" spans="2:35" s="25" customFormat="1" ht="6" customHeight="1">
      <c r="B17" s="179"/>
      <c r="C17" s="503"/>
      <c r="D17" s="503"/>
      <c r="E17" s="501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9"/>
      <c r="U17" s="414"/>
      <c r="V17" s="464"/>
      <c r="W17" s="414"/>
      <c r="X17" s="439"/>
      <c r="Y17" s="35"/>
      <c r="Z17" s="439"/>
      <c r="AA17" s="409"/>
      <c r="AB17" s="35"/>
      <c r="AC17" s="453"/>
      <c r="AD17" s="464"/>
      <c r="AE17" s="415"/>
      <c r="AF17" s="499"/>
      <c r="AG17" s="453"/>
      <c r="AH17" s="453"/>
      <c r="AI17" s="514"/>
    </row>
    <row r="18" spans="2:35" s="27" customFormat="1" ht="15" customHeight="1">
      <c r="B18" s="567" t="s">
        <v>101</v>
      </c>
      <c r="C18" s="569">
        <f aca="true" t="shared" si="0" ref="C18:H18">SUM(C15:C16)</f>
        <v>1645</v>
      </c>
      <c r="D18" s="569">
        <f t="shared" si="0"/>
        <v>2533</v>
      </c>
      <c r="E18" s="564">
        <f t="shared" si="0"/>
        <v>2778</v>
      </c>
      <c r="F18" s="569">
        <f t="shared" si="0"/>
        <v>3231.62940566</v>
      </c>
      <c r="G18" s="562">
        <f t="shared" si="0"/>
        <v>3978.2822575499995</v>
      </c>
      <c r="H18" s="562">
        <f t="shared" si="0"/>
        <v>4283.16118678</v>
      </c>
      <c r="I18" s="549">
        <f aca="true" t="shared" si="1" ref="I18:N18">SUM(I15:I16)</f>
        <v>4271.37034379</v>
      </c>
      <c r="J18" s="549">
        <f t="shared" si="1"/>
        <v>3622.58121752</v>
      </c>
      <c r="K18" s="549">
        <f t="shared" si="1"/>
        <v>3177.2183911999996</v>
      </c>
      <c r="L18" s="549">
        <f t="shared" si="1"/>
        <v>3224.1298934800006</v>
      </c>
      <c r="M18" s="549">
        <f t="shared" si="1"/>
        <v>3273.10540427</v>
      </c>
      <c r="N18" s="549">
        <f t="shared" si="1"/>
        <v>3382.31552197</v>
      </c>
      <c r="O18" s="549">
        <f>+O15+O16</f>
        <v>3510.4566990000008</v>
      </c>
      <c r="P18" s="549">
        <f>+P15+P16</f>
        <v>3663.6902058299997</v>
      </c>
      <c r="Q18" s="549">
        <f>+Q15+Q16</f>
        <v>3934.70126796</v>
      </c>
      <c r="R18" s="549">
        <f>+R15+R16</f>
        <v>4098.53643417</v>
      </c>
      <c r="S18" s="549">
        <f>+S15+S16</f>
        <v>5844.665124709998</v>
      </c>
      <c r="T18" s="540">
        <f aca="true" t="shared" si="2" ref="T18:AA18">+T16+T15</f>
        <v>6460.4098858299985</v>
      </c>
      <c r="U18" s="545">
        <f>+U16+U15</f>
        <v>7470.60126099</v>
      </c>
      <c r="V18" s="540">
        <f>+V16+V15</f>
        <v>8802.2634794</v>
      </c>
      <c r="W18" s="558">
        <f t="shared" si="2"/>
        <v>8305.19593228</v>
      </c>
      <c r="X18" s="564">
        <f t="shared" si="2"/>
        <v>7868.080973429999</v>
      </c>
      <c r="Y18" s="545">
        <f t="shared" si="2"/>
        <v>7461.762290999999</v>
      </c>
      <c r="Z18" s="564">
        <f t="shared" si="2"/>
        <v>7428.932898460001</v>
      </c>
      <c r="AA18" s="540">
        <f t="shared" si="2"/>
        <v>7393.142437529999</v>
      </c>
      <c r="AB18" s="545">
        <f aca="true" t="shared" si="3" ref="AB18:AG18">+AB16+AB15</f>
        <v>7998.423939752</v>
      </c>
      <c r="AC18" s="553">
        <f t="shared" si="3"/>
        <v>7380.524440549999</v>
      </c>
      <c r="AD18" s="540">
        <f t="shared" si="3"/>
        <v>7824.669971360001</v>
      </c>
      <c r="AE18" s="549">
        <f t="shared" si="3"/>
        <v>8087.81291723</v>
      </c>
      <c r="AF18" s="558">
        <f t="shared" si="3"/>
        <v>8319.3129896</v>
      </c>
      <c r="AG18" s="553">
        <f t="shared" si="3"/>
        <v>0</v>
      </c>
      <c r="AH18" s="553">
        <f>+AH16+AH15</f>
        <v>0</v>
      </c>
      <c r="AI18" s="513"/>
    </row>
    <row r="19" spans="2:36" s="27" customFormat="1" ht="15" customHeight="1">
      <c r="B19" s="568"/>
      <c r="C19" s="570"/>
      <c r="D19" s="570"/>
      <c r="E19" s="565"/>
      <c r="F19" s="570"/>
      <c r="G19" s="563"/>
      <c r="H19" s="563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41"/>
      <c r="U19" s="546"/>
      <c r="V19" s="541"/>
      <c r="W19" s="559"/>
      <c r="X19" s="565"/>
      <c r="Y19" s="546"/>
      <c r="Z19" s="565"/>
      <c r="AA19" s="541"/>
      <c r="AB19" s="546"/>
      <c r="AC19" s="554"/>
      <c r="AD19" s="541"/>
      <c r="AE19" s="550"/>
      <c r="AF19" s="559"/>
      <c r="AG19" s="554"/>
      <c r="AH19" s="554"/>
      <c r="AI19" s="513"/>
      <c r="AJ19" s="477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4" s="25" customFormat="1" ht="28.5" customHeight="1">
      <c r="B22" s="566"/>
      <c r="C22" s="566"/>
      <c r="D22" s="566"/>
      <c r="E22" s="566"/>
      <c r="F22" s="566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188"/>
      <c r="X22" s="188"/>
      <c r="Y22" s="188"/>
      <c r="Z22" s="203"/>
      <c r="AA22" s="203"/>
      <c r="AB22" s="203"/>
      <c r="AC22" s="203"/>
      <c r="AD22" s="203"/>
      <c r="AE22" s="203"/>
      <c r="AF22" s="203"/>
      <c r="AG22" s="203"/>
      <c r="AH22" s="203"/>
    </row>
    <row r="23" spans="2:29" s="25" customFormat="1" ht="28.5" customHeight="1">
      <c r="B23" s="566"/>
      <c r="C23" s="566"/>
      <c r="D23" s="566"/>
      <c r="E23" s="566"/>
      <c r="F23" s="566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AC23" s="203"/>
    </row>
    <row r="24" spans="2:29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C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48">
    <mergeCell ref="B12:B13"/>
    <mergeCell ref="AH18:AH19"/>
    <mergeCell ref="J18:J19"/>
    <mergeCell ref="S18:S19"/>
    <mergeCell ref="N18:N19"/>
    <mergeCell ref="S12:S13"/>
    <mergeCell ref="L18:L19"/>
    <mergeCell ref="P18:P19"/>
    <mergeCell ref="U12:U13"/>
    <mergeCell ref="M18:M19"/>
    <mergeCell ref="B23:F23"/>
    <mergeCell ref="B18:B19"/>
    <mergeCell ref="C18:C19"/>
    <mergeCell ref="D18:D19"/>
    <mergeCell ref="E18:E19"/>
    <mergeCell ref="G18:G19"/>
    <mergeCell ref="B22:F22"/>
    <mergeCell ref="F18:F19"/>
    <mergeCell ref="AG18:AG19"/>
    <mergeCell ref="AF18:AF19"/>
    <mergeCell ref="H18:H19"/>
    <mergeCell ref="I18:I19"/>
    <mergeCell ref="Q18:Q19"/>
    <mergeCell ref="R18:R19"/>
    <mergeCell ref="Z18:Z19"/>
    <mergeCell ref="T18:T19"/>
    <mergeCell ref="K18:K19"/>
    <mergeCell ref="X18:X19"/>
    <mergeCell ref="AE18:AE19"/>
    <mergeCell ref="R12:R13"/>
    <mergeCell ref="AC18:AC19"/>
    <mergeCell ref="W12:AH12"/>
    <mergeCell ref="AA18:AA19"/>
    <mergeCell ref="W18:W19"/>
    <mergeCell ref="T12:T13"/>
    <mergeCell ref="AB18:AB19"/>
    <mergeCell ref="AD18:AD19"/>
    <mergeCell ref="Y18:Y19"/>
    <mergeCell ref="V12:V13"/>
    <mergeCell ref="V18:V19"/>
    <mergeCell ref="B2:F2"/>
    <mergeCell ref="B3:F3"/>
    <mergeCell ref="E12:E13"/>
    <mergeCell ref="U18:U19"/>
    <mergeCell ref="D12:D13"/>
    <mergeCell ref="O18:O19"/>
    <mergeCell ref="C12:C13"/>
    <mergeCell ref="F12:F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7"/>
    </row>
    <row r="2" spans="2:14" s="1" customFormat="1" ht="13.5" customHeight="1">
      <c r="B2" s="542"/>
      <c r="C2" s="542"/>
      <c r="D2" s="542"/>
      <c r="E2" s="171"/>
      <c r="F2" s="357"/>
      <c r="G2" s="171"/>
      <c r="H2" s="171"/>
      <c r="I2" s="171"/>
      <c r="J2" s="171"/>
      <c r="M2" s="227"/>
      <c r="N2" s="227"/>
    </row>
    <row r="3" spans="2:14" s="1" customFormat="1" ht="13.5" customHeight="1">
      <c r="B3" s="542"/>
      <c r="C3" s="542"/>
      <c r="D3" s="542"/>
      <c r="E3" s="171"/>
      <c r="F3" s="357"/>
      <c r="G3" s="171"/>
      <c r="H3" s="171"/>
      <c r="I3" s="171"/>
      <c r="J3" s="171"/>
      <c r="M3" s="227"/>
      <c r="N3" s="227"/>
    </row>
    <row r="4" spans="2:14" s="1" customFormat="1" ht="18">
      <c r="B4" s="542"/>
      <c r="C4" s="542"/>
      <c r="D4" s="542"/>
      <c r="E4" s="171"/>
      <c r="F4" s="357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7"/>
      <c r="H5" s="171"/>
      <c r="I5" s="280"/>
      <c r="J5" s="171"/>
      <c r="M5" s="228"/>
      <c r="N5" s="228"/>
    </row>
    <row r="6" spans="2:7" ht="18">
      <c r="B6" s="321" t="s">
        <v>137</v>
      </c>
      <c r="C6" s="321"/>
      <c r="D6" s="321"/>
      <c r="F6" s="357"/>
      <c r="G6" s="279"/>
    </row>
    <row r="7" spans="2:7" ht="18">
      <c r="B7" s="321" t="s">
        <v>136</v>
      </c>
      <c r="C7" s="321"/>
      <c r="D7" s="321"/>
      <c r="F7" s="357"/>
      <c r="G7" s="281"/>
    </row>
    <row r="8" spans="2:6" ht="15.75">
      <c r="B8" s="184" t="s">
        <v>154</v>
      </c>
      <c r="C8" s="184"/>
      <c r="D8" s="184"/>
      <c r="F8" s="357"/>
    </row>
    <row r="9" spans="2:14" s="3" customFormat="1" ht="15.75">
      <c r="B9" s="133" t="s">
        <v>248</v>
      </c>
      <c r="C9" s="269"/>
      <c r="D9" s="137"/>
      <c r="E9" s="320">
        <f>+Portada!H39</f>
        <v>3.367</v>
      </c>
      <c r="F9" s="141"/>
      <c r="G9" s="282"/>
      <c r="H9" s="283"/>
      <c r="I9" s="204"/>
      <c r="J9" s="204"/>
      <c r="M9" s="230"/>
      <c r="N9" s="230"/>
    </row>
    <row r="10" spans="2:6" ht="9.75" customHeight="1">
      <c r="B10" s="184"/>
      <c r="C10" s="184"/>
      <c r="D10" s="184"/>
      <c r="F10" s="357"/>
    </row>
    <row r="11" spans="2:12" ht="18.75" customHeight="1">
      <c r="B11" s="579" t="s">
        <v>157</v>
      </c>
      <c r="C11" s="581" t="s">
        <v>88</v>
      </c>
      <c r="D11" s="581" t="s">
        <v>165</v>
      </c>
      <c r="E11" s="322"/>
      <c r="F11" s="330"/>
      <c r="G11" s="322"/>
      <c r="H11" s="322"/>
      <c r="I11" s="322"/>
      <c r="J11" s="322"/>
      <c r="K11" s="323"/>
      <c r="L11" s="323"/>
    </row>
    <row r="12" spans="2:12" ht="18.75" customHeight="1">
      <c r="B12" s="580"/>
      <c r="C12" s="582"/>
      <c r="D12" s="582"/>
      <c r="E12" s="322"/>
      <c r="F12" s="330"/>
      <c r="G12" s="322"/>
      <c r="H12" s="322"/>
      <c r="I12" s="322"/>
      <c r="J12" s="322"/>
      <c r="K12" s="323"/>
      <c r="L12" s="323"/>
    </row>
    <row r="13" spans="2:14" s="16" customFormat="1" ht="9.75" customHeight="1">
      <c r="B13" s="255"/>
      <c r="C13" s="173"/>
      <c r="D13" s="174"/>
      <c r="E13" s="322"/>
      <c r="F13" s="358"/>
      <c r="G13" s="324"/>
      <c r="H13" s="324"/>
      <c r="I13" s="324"/>
      <c r="J13" s="322"/>
      <c r="K13" s="324"/>
      <c r="L13" s="324"/>
      <c r="M13" s="231"/>
      <c r="N13" s="231"/>
    </row>
    <row r="14" spans="2:14" s="13" customFormat="1" ht="19.5" customHeight="1">
      <c r="B14" s="67" t="s">
        <v>19</v>
      </c>
      <c r="C14" s="481">
        <f>SUM(C15:C16)</f>
        <v>1327358.11838</v>
      </c>
      <c r="D14" s="479">
        <f>SUM(D15:D16)</f>
        <v>4469214.78458</v>
      </c>
      <c r="E14" s="322"/>
      <c r="F14" s="516"/>
      <c r="G14" s="325"/>
      <c r="H14" s="325"/>
      <c r="I14" s="325"/>
      <c r="J14" s="322"/>
      <c r="K14" s="322"/>
      <c r="L14" s="322"/>
      <c r="M14" s="226"/>
      <c r="N14" s="226"/>
    </row>
    <row r="15" spans="2:14" s="13" customFormat="1" ht="16.5" customHeight="1">
      <c r="B15" s="68" t="s">
        <v>25</v>
      </c>
      <c r="C15" s="482">
        <v>625460.5872</v>
      </c>
      <c r="D15" s="480">
        <f>ROUND(+C15*$E$9,5)</f>
        <v>2105925.7971</v>
      </c>
      <c r="E15" s="326"/>
      <c r="F15" s="476"/>
      <c r="G15" s="325"/>
      <c r="H15" s="325"/>
      <c r="I15" s="325"/>
      <c r="J15" s="322"/>
      <c r="K15" s="326"/>
      <c r="L15" s="327"/>
      <c r="M15" s="233"/>
      <c r="N15" s="226"/>
    </row>
    <row r="16" spans="2:14" s="13" customFormat="1" ht="16.5" customHeight="1">
      <c r="B16" s="68" t="s">
        <v>24</v>
      </c>
      <c r="C16" s="482">
        <v>701897.5311800002</v>
      </c>
      <c r="D16" s="480">
        <f>ROUND(+C16*$E$9,5)</f>
        <v>2363288.98748</v>
      </c>
      <c r="E16" s="326"/>
      <c r="F16" s="476"/>
      <c r="G16" s="325"/>
      <c r="H16" s="325"/>
      <c r="I16" s="325"/>
      <c r="J16" s="322"/>
      <c r="K16" s="322"/>
      <c r="L16" s="327"/>
      <c r="M16" s="233"/>
      <c r="N16" s="226"/>
    </row>
    <row r="17" spans="2:14" s="13" customFormat="1" ht="15" customHeight="1">
      <c r="B17" s="15"/>
      <c r="C17" s="482"/>
      <c r="D17" s="480"/>
      <c r="E17" s="322"/>
      <c r="F17" s="443"/>
      <c r="G17" s="325"/>
      <c r="H17" s="325"/>
      <c r="I17" s="325"/>
      <c r="J17" s="322"/>
      <c r="K17" s="326"/>
      <c r="L17" s="327"/>
      <c r="M17" s="233"/>
      <c r="N17" s="226"/>
    </row>
    <row r="18" spans="2:14" s="13" customFormat="1" ht="19.5" customHeight="1">
      <c r="B18" s="18" t="s">
        <v>20</v>
      </c>
      <c r="C18" s="481">
        <f>SUM(C19:C20)</f>
        <v>5580830.5842</v>
      </c>
      <c r="D18" s="479">
        <f>SUM(D19:D20)</f>
        <v>18790656.577</v>
      </c>
      <c r="E18" s="322"/>
      <c r="F18" s="516"/>
      <c r="G18" s="325"/>
      <c r="H18" s="325"/>
      <c r="I18" s="325"/>
      <c r="J18" s="322"/>
      <c r="K18" s="322"/>
      <c r="L18" s="326"/>
      <c r="M18" s="226"/>
      <c r="N18" s="226"/>
    </row>
    <row r="19" spans="2:14" s="13" customFormat="1" ht="16.5" customHeight="1">
      <c r="B19" s="15" t="s">
        <v>25</v>
      </c>
      <c r="C19" s="482">
        <v>3580830.5842</v>
      </c>
      <c r="D19" s="480">
        <f>ROUND(+C19*$E$9,5)</f>
        <v>12056656.577</v>
      </c>
      <c r="E19" s="322"/>
      <c r="F19" s="360"/>
      <c r="G19" s="325"/>
      <c r="H19" s="325"/>
      <c r="I19" s="325"/>
      <c r="J19" s="322"/>
      <c r="K19" s="326"/>
      <c r="L19" s="327"/>
      <c r="M19" s="233"/>
      <c r="N19" s="226"/>
    </row>
    <row r="20" spans="2:14" s="13" customFormat="1" ht="16.5" customHeight="1">
      <c r="B20" s="15" t="s">
        <v>112</v>
      </c>
      <c r="C20" s="482">
        <v>2000000</v>
      </c>
      <c r="D20" s="480">
        <f>ROUND(+C20*$E$9,5)</f>
        <v>6734000</v>
      </c>
      <c r="E20" s="322"/>
      <c r="F20" s="361"/>
      <c r="G20" s="325"/>
      <c r="H20" s="325"/>
      <c r="I20" s="325"/>
      <c r="J20" s="322"/>
      <c r="K20" s="326"/>
      <c r="L20" s="327"/>
      <c r="M20" s="233"/>
      <c r="N20" s="226"/>
    </row>
    <row r="21" spans="2:14" s="13" customFormat="1" ht="9.75" customHeight="1">
      <c r="B21" s="15"/>
      <c r="C21" s="482"/>
      <c r="D21" s="480"/>
      <c r="E21" s="322"/>
      <c r="F21" s="362"/>
      <c r="G21" s="325"/>
      <c r="H21" s="325"/>
      <c r="I21" s="325"/>
      <c r="J21" s="322"/>
      <c r="K21" s="326"/>
      <c r="L21" s="326"/>
      <c r="M21" s="226"/>
      <c r="N21" s="226"/>
    </row>
    <row r="22" spans="2:14" s="13" customFormat="1" ht="15" customHeight="1">
      <c r="B22" s="575" t="s">
        <v>61</v>
      </c>
      <c r="C22" s="577">
        <f>+C18+C14</f>
        <v>6908188.70258</v>
      </c>
      <c r="D22" s="577">
        <f>+D18+D14</f>
        <v>23259871.36158</v>
      </c>
      <c r="E22" s="322"/>
      <c r="F22" s="359"/>
      <c r="G22" s="325"/>
      <c r="H22" s="325"/>
      <c r="I22" s="325"/>
      <c r="J22" s="322"/>
      <c r="K22" s="322"/>
      <c r="L22" s="322"/>
      <c r="M22" s="226"/>
      <c r="N22" s="226"/>
    </row>
    <row r="23" spans="2:14" s="16" customFormat="1" ht="15" customHeight="1">
      <c r="B23" s="576"/>
      <c r="C23" s="578"/>
      <c r="D23" s="578"/>
      <c r="E23" s="322"/>
      <c r="F23" s="362"/>
      <c r="G23" s="325"/>
      <c r="H23" s="324"/>
      <c r="I23" s="324"/>
      <c r="J23" s="322"/>
      <c r="K23" s="322"/>
      <c r="L23" s="328"/>
      <c r="M23" s="234"/>
      <c r="N23" s="226"/>
    </row>
    <row r="24" spans="2:14" ht="14.25">
      <c r="B24" s="337"/>
      <c r="C24" s="475"/>
      <c r="D24" s="323"/>
      <c r="E24" s="322"/>
      <c r="F24" s="362"/>
      <c r="G24" s="325"/>
      <c r="H24" s="322"/>
      <c r="I24" s="322"/>
      <c r="J24" s="322"/>
      <c r="K24" s="329"/>
      <c r="L24" s="329"/>
      <c r="M24" s="226"/>
      <c r="N24" s="226"/>
    </row>
    <row r="25" spans="2:14" ht="14.25">
      <c r="B25" s="338"/>
      <c r="D25" s="339"/>
      <c r="E25" s="330"/>
      <c r="F25" s="363"/>
      <c r="G25" s="325"/>
      <c r="H25" s="322"/>
      <c r="I25" s="322"/>
      <c r="J25" s="322"/>
      <c r="K25" s="322"/>
      <c r="L25" s="331"/>
      <c r="M25" s="226"/>
      <c r="N25" s="226"/>
    </row>
    <row r="26" spans="2:14" ht="14.25">
      <c r="B26" s="337"/>
      <c r="D26" s="340"/>
      <c r="E26" s="322"/>
      <c r="F26" s="363"/>
      <c r="G26" s="325"/>
      <c r="H26" s="322"/>
      <c r="I26" s="322"/>
      <c r="J26" s="322"/>
      <c r="K26" s="330"/>
      <c r="L26" s="326"/>
      <c r="M26" s="232"/>
      <c r="N26" s="226"/>
    </row>
    <row r="27" spans="2:14" ht="14.25">
      <c r="B27" s="323"/>
      <c r="D27" s="341"/>
      <c r="E27" s="322"/>
      <c r="F27" s="363"/>
      <c r="G27" s="325"/>
      <c r="H27" s="322"/>
      <c r="I27" s="322"/>
      <c r="J27" s="322"/>
      <c r="K27" s="322"/>
      <c r="L27" s="326"/>
      <c r="M27" s="226"/>
      <c r="N27" s="226"/>
    </row>
    <row r="28" spans="2:14" ht="14.25">
      <c r="B28" s="323"/>
      <c r="C28" s="342"/>
      <c r="D28" s="342"/>
      <c r="E28" s="322"/>
      <c r="F28" s="362"/>
      <c r="G28" s="325"/>
      <c r="H28" s="322"/>
      <c r="I28" s="322"/>
      <c r="J28" s="322"/>
      <c r="K28" s="322"/>
      <c r="L28" s="332"/>
      <c r="M28" s="229"/>
      <c r="N28" s="226"/>
    </row>
    <row r="29" spans="2:14" s="1" customFormat="1" ht="18">
      <c r="B29" s="129" t="s">
        <v>117</v>
      </c>
      <c r="C29" s="129"/>
      <c r="D29" s="129"/>
      <c r="E29" s="322"/>
      <c r="F29" s="362"/>
      <c r="G29" s="325"/>
      <c r="H29" s="333"/>
      <c r="I29" s="333"/>
      <c r="J29" s="322"/>
      <c r="K29" s="322"/>
      <c r="L29" s="322"/>
      <c r="M29" s="226"/>
      <c r="N29" s="226"/>
    </row>
    <row r="30" spans="2:14" s="1" customFormat="1" ht="18">
      <c r="B30" s="321" t="s">
        <v>137</v>
      </c>
      <c r="C30" s="321"/>
      <c r="D30" s="321"/>
      <c r="E30" s="322"/>
      <c r="F30" s="362"/>
      <c r="G30" s="325"/>
      <c r="H30" s="333"/>
      <c r="I30" s="333"/>
      <c r="J30" s="322"/>
      <c r="K30" s="322"/>
      <c r="L30" s="326"/>
      <c r="M30" s="232"/>
      <c r="N30" s="226"/>
    </row>
    <row r="31" spans="2:14" s="1" customFormat="1" ht="18">
      <c r="B31" s="321" t="s">
        <v>138</v>
      </c>
      <c r="C31" s="321"/>
      <c r="D31" s="321"/>
      <c r="E31" s="322"/>
      <c r="F31" s="362"/>
      <c r="G31" s="325"/>
      <c r="H31" s="333"/>
      <c r="I31" s="333"/>
      <c r="J31" s="322"/>
      <c r="K31" s="322"/>
      <c r="L31" s="322"/>
      <c r="M31" s="226"/>
      <c r="N31" s="226"/>
    </row>
    <row r="32" spans="2:14" s="1" customFormat="1" ht="18">
      <c r="B32" s="184" t="s">
        <v>154</v>
      </c>
      <c r="C32" s="184"/>
      <c r="D32" s="184"/>
      <c r="E32" s="322"/>
      <c r="F32" s="362"/>
      <c r="G32" s="325"/>
      <c r="H32" s="322"/>
      <c r="I32" s="322"/>
      <c r="J32" s="322"/>
      <c r="K32" s="322"/>
      <c r="L32" s="322"/>
      <c r="M32" s="226"/>
      <c r="N32" s="226"/>
    </row>
    <row r="33" spans="2:14" s="3" customFormat="1" ht="15.75">
      <c r="B33" s="256" t="str">
        <f>+B9</f>
        <v>Al 31 de octubre de 2018</v>
      </c>
      <c r="C33" s="256"/>
      <c r="D33" s="137"/>
      <c r="E33" s="334"/>
      <c r="F33" s="362"/>
      <c r="G33" s="325"/>
      <c r="H33" s="335"/>
      <c r="I33" s="334"/>
      <c r="J33" s="334"/>
      <c r="K33" s="336"/>
      <c r="L33" s="336"/>
      <c r="M33" s="230"/>
      <c r="N33" s="230"/>
    </row>
    <row r="34" spans="2:14" s="3" customFormat="1" ht="9.75" customHeight="1">
      <c r="B34" s="14"/>
      <c r="C34" s="256"/>
      <c r="D34" s="12"/>
      <c r="E34" s="334"/>
      <c r="F34" s="362"/>
      <c r="G34" s="325"/>
      <c r="H34" s="334"/>
      <c r="I34" s="334"/>
      <c r="J34" s="334"/>
      <c r="K34" s="336"/>
      <c r="L34" s="336"/>
      <c r="M34" s="230"/>
      <c r="N34" s="230"/>
    </row>
    <row r="35" spans="2:12" ht="18.75" customHeight="1">
      <c r="B35" s="579" t="s">
        <v>157</v>
      </c>
      <c r="C35" s="581" t="s">
        <v>88</v>
      </c>
      <c r="D35" s="581" t="s">
        <v>165</v>
      </c>
      <c r="E35" s="322"/>
      <c r="F35" s="362"/>
      <c r="G35" s="325"/>
      <c r="H35" s="322"/>
      <c r="I35" s="322"/>
      <c r="J35" s="322"/>
      <c r="K35" s="323"/>
      <c r="L35" s="323"/>
    </row>
    <row r="36" spans="2:14" s="16" customFormat="1" ht="18.75" customHeight="1">
      <c r="B36" s="580"/>
      <c r="C36" s="582"/>
      <c r="D36" s="582"/>
      <c r="E36" s="322"/>
      <c r="F36" s="362"/>
      <c r="G36" s="325"/>
      <c r="H36" s="322"/>
      <c r="I36" s="322"/>
      <c r="J36" s="322"/>
      <c r="K36" s="324"/>
      <c r="L36" s="324"/>
      <c r="M36" s="231"/>
      <c r="N36" s="231"/>
    </row>
    <row r="37" spans="2:14" s="16" customFormat="1" ht="9.75" customHeight="1">
      <c r="B37" s="17"/>
      <c r="C37" s="260"/>
      <c r="D37" s="19"/>
      <c r="E37" s="322"/>
      <c r="F37" s="362"/>
      <c r="G37" s="325"/>
      <c r="H37" s="322"/>
      <c r="I37" s="322"/>
      <c r="J37" s="322"/>
      <c r="K37" s="324"/>
      <c r="L37" s="324"/>
      <c r="M37" s="231"/>
      <c r="N37" s="231"/>
    </row>
    <row r="38" spans="2:14" s="13" customFormat="1" ht="19.5" customHeight="1">
      <c r="B38" s="18" t="s">
        <v>148</v>
      </c>
      <c r="C38" s="481">
        <f>SUM(C39:C40)</f>
        <v>1136413.06743</v>
      </c>
      <c r="D38" s="479">
        <f>SUM(D39:D40)</f>
        <v>3826302.79803681</v>
      </c>
      <c r="E38" s="322"/>
      <c r="F38" s="359"/>
      <c r="G38" s="325"/>
      <c r="H38" s="322"/>
      <c r="I38" s="322"/>
      <c r="J38" s="322"/>
      <c r="K38" s="325"/>
      <c r="L38" s="325"/>
      <c r="M38" s="228"/>
      <c r="N38" s="228"/>
    </row>
    <row r="39" spans="2:14" s="13" customFormat="1" ht="16.5" customHeight="1">
      <c r="B39" s="15" t="s">
        <v>24</v>
      </c>
      <c r="C39" s="482">
        <v>1136413.06743</v>
      </c>
      <c r="D39" s="480">
        <f>+C39*$E$9</f>
        <v>3826302.79803681</v>
      </c>
      <c r="E39" s="322"/>
      <c r="F39" s="361"/>
      <c r="G39" s="325"/>
      <c r="H39" s="322"/>
      <c r="I39" s="322"/>
      <c r="J39" s="322"/>
      <c r="K39" s="325"/>
      <c r="L39" s="325"/>
      <c r="M39" s="228"/>
      <c r="N39" s="228"/>
    </row>
    <row r="40" spans="2:14" s="13" customFormat="1" ht="21.75" customHeight="1" hidden="1">
      <c r="B40" s="15" t="s">
        <v>25</v>
      </c>
      <c r="C40" s="482">
        <v>0</v>
      </c>
      <c r="D40" s="480">
        <f>+C40*$E$9</f>
        <v>0</v>
      </c>
      <c r="E40" s="322"/>
      <c r="F40" s="362"/>
      <c r="G40" s="325"/>
      <c r="H40" s="322"/>
      <c r="I40" s="322"/>
      <c r="J40" s="322"/>
      <c r="K40" s="325"/>
      <c r="L40" s="325"/>
      <c r="M40" s="228"/>
      <c r="N40" s="228"/>
    </row>
    <row r="41" spans="2:14" s="13" customFormat="1" ht="15" customHeight="1">
      <c r="B41" s="15"/>
      <c r="C41" s="482"/>
      <c r="D41" s="480"/>
      <c r="E41" s="322"/>
      <c r="F41" s="362"/>
      <c r="G41" s="325"/>
      <c r="H41" s="322"/>
      <c r="I41" s="322"/>
      <c r="J41" s="322"/>
      <c r="K41" s="325"/>
      <c r="L41" s="325"/>
      <c r="M41" s="228"/>
      <c r="N41" s="228"/>
    </row>
    <row r="42" spans="2:14" s="13" customFormat="1" ht="19.5" customHeight="1">
      <c r="B42" s="18" t="s">
        <v>149</v>
      </c>
      <c r="C42" s="481">
        <f>SUM(C43:C43)</f>
        <v>274711.21959</v>
      </c>
      <c r="D42" s="479">
        <f>SUM(D43:D43)</f>
        <v>924952.67635953</v>
      </c>
      <c r="E42" s="322"/>
      <c r="F42" s="359"/>
      <c r="G42" s="325"/>
      <c r="H42" s="322"/>
      <c r="I42" s="322"/>
      <c r="J42" s="322"/>
      <c r="K42" s="325"/>
      <c r="L42" s="325"/>
      <c r="M42" s="228"/>
      <c r="N42" s="228"/>
    </row>
    <row r="43" spans="2:14" s="13" customFormat="1" ht="16.5" customHeight="1">
      <c r="B43" s="15" t="s">
        <v>24</v>
      </c>
      <c r="C43" s="482">
        <v>274711.21959</v>
      </c>
      <c r="D43" s="480">
        <f>+C43*$E$9</f>
        <v>924952.67635953</v>
      </c>
      <c r="E43" s="322"/>
      <c r="F43" s="361"/>
      <c r="G43" s="325"/>
      <c r="H43" s="322"/>
      <c r="I43" s="322"/>
      <c r="J43" s="322"/>
      <c r="K43" s="325"/>
      <c r="L43" s="325"/>
      <c r="M43" s="228"/>
      <c r="N43" s="228"/>
    </row>
    <row r="44" spans="2:14" s="13" customFormat="1" ht="7.5" customHeight="1">
      <c r="B44" s="15"/>
      <c r="C44" s="482"/>
      <c r="D44" s="480"/>
      <c r="E44" s="322"/>
      <c r="F44" s="325"/>
      <c r="G44" s="325"/>
      <c r="H44" s="322"/>
      <c r="I44" s="322"/>
      <c r="J44" s="322"/>
      <c r="K44" s="325"/>
      <c r="L44" s="325"/>
      <c r="M44" s="228"/>
      <c r="N44" s="228"/>
    </row>
    <row r="45" spans="2:14" s="13" customFormat="1" ht="15" customHeight="1">
      <c r="B45" s="575" t="s">
        <v>61</v>
      </c>
      <c r="C45" s="577">
        <f>+C42+C38</f>
        <v>1411124.2870200002</v>
      </c>
      <c r="D45" s="577">
        <f>+D42+D38</f>
        <v>4751255.47439634</v>
      </c>
      <c r="E45" s="322"/>
      <c r="F45" s="325"/>
      <c r="G45" s="325"/>
      <c r="H45" s="322"/>
      <c r="I45" s="322"/>
      <c r="J45" s="322"/>
      <c r="K45" s="325"/>
      <c r="L45" s="325"/>
      <c r="M45" s="228"/>
      <c r="N45" s="228"/>
    </row>
    <row r="46" spans="2:14" s="16" customFormat="1" ht="15" customHeight="1">
      <c r="B46" s="576"/>
      <c r="C46" s="578"/>
      <c r="D46" s="578"/>
      <c r="E46" s="322"/>
      <c r="F46" s="352"/>
      <c r="G46" s="325"/>
      <c r="H46" s="322"/>
      <c r="I46" s="322"/>
      <c r="J46" s="322"/>
      <c r="K46" s="324"/>
      <c r="L46" s="324"/>
      <c r="M46" s="231"/>
      <c r="N46" s="231"/>
    </row>
    <row r="47" spans="2:12" ht="16.5" customHeight="1">
      <c r="B47" s="28" t="s">
        <v>140</v>
      </c>
      <c r="C47" s="205"/>
      <c r="E47" s="322"/>
      <c r="F47" s="325"/>
      <c r="G47" s="325"/>
      <c r="H47" s="322"/>
      <c r="I47" s="322"/>
      <c r="J47" s="322"/>
      <c r="K47" s="323"/>
      <c r="L47" s="323"/>
    </row>
    <row r="48" spans="2:12" ht="12.75">
      <c r="B48" s="2" t="s">
        <v>141</v>
      </c>
      <c r="C48" s="205"/>
      <c r="D48" s="205"/>
      <c r="E48" s="322"/>
      <c r="F48" s="322"/>
      <c r="G48" s="322"/>
      <c r="H48" s="322"/>
      <c r="I48" s="322"/>
      <c r="J48" s="322"/>
      <c r="K48" s="323"/>
      <c r="L48" s="323"/>
    </row>
    <row r="49" spans="2:12" ht="12.75">
      <c r="B49" s="323"/>
      <c r="C49" s="343"/>
      <c r="D49" s="343"/>
      <c r="E49" s="322"/>
      <c r="F49" s="322"/>
      <c r="G49" s="322"/>
      <c r="H49" s="322"/>
      <c r="I49" s="322"/>
      <c r="J49" s="322"/>
      <c r="K49" s="323"/>
      <c r="L49" s="323"/>
    </row>
    <row r="50" spans="2:12" ht="12.75">
      <c r="B50" s="323"/>
      <c r="C50" s="344"/>
      <c r="D50" s="447"/>
      <c r="E50" s="322"/>
      <c r="F50" s="322"/>
      <c r="G50" s="322"/>
      <c r="H50" s="322"/>
      <c r="I50" s="322"/>
      <c r="J50" s="322"/>
      <c r="K50" s="323"/>
      <c r="L50" s="323"/>
    </row>
    <row r="51" spans="2:4" ht="12.75">
      <c r="B51" s="323"/>
      <c r="C51" s="345"/>
      <c r="D51" s="323"/>
    </row>
    <row r="52" spans="2:4" ht="12.75">
      <c r="B52" s="323"/>
      <c r="C52" s="343"/>
      <c r="D52" s="343"/>
    </row>
    <row r="53" spans="2:4" ht="12.75">
      <c r="B53" s="323"/>
      <c r="C53" s="343"/>
      <c r="D53" s="343"/>
    </row>
    <row r="54" spans="2:4" ht="12.75">
      <c r="B54" s="323"/>
      <c r="C54" s="343"/>
      <c r="D54" s="343"/>
    </row>
    <row r="55" spans="2:4" ht="12.75">
      <c r="B55" s="323"/>
      <c r="C55" s="443"/>
      <c r="D55" s="443"/>
    </row>
    <row r="56" spans="2:4" ht="12.75">
      <c r="B56" s="323"/>
      <c r="C56" s="343"/>
      <c r="D56" s="343"/>
    </row>
    <row r="57" spans="2:4" ht="12.75">
      <c r="B57" s="323"/>
      <c r="C57" s="343"/>
      <c r="D57" s="343"/>
    </row>
    <row r="58" spans="2:4" ht="12.75">
      <c r="B58" s="323"/>
      <c r="C58" s="343"/>
      <c r="D58" s="323"/>
    </row>
    <row r="59" spans="2:4" ht="12.75">
      <c r="B59" s="323"/>
      <c r="C59" s="345"/>
      <c r="D59" s="323"/>
    </row>
  </sheetData>
  <sheetProtection/>
  <mergeCells count="15">
    <mergeCell ref="D11:D12"/>
    <mergeCell ref="D22:D23"/>
    <mergeCell ref="B11:B12"/>
    <mergeCell ref="B22:B23"/>
    <mergeCell ref="C22:C23"/>
    <mergeCell ref="B2:D2"/>
    <mergeCell ref="B3:D3"/>
    <mergeCell ref="B4:D4"/>
    <mergeCell ref="C11:C12"/>
    <mergeCell ref="B45:B46"/>
    <mergeCell ref="C45:C46"/>
    <mergeCell ref="D45:D46"/>
    <mergeCell ref="B35:B36"/>
    <mergeCell ref="C35:C36"/>
    <mergeCell ref="D35:D36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4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21" t="s">
        <v>137</v>
      </c>
      <c r="C6" s="321"/>
      <c r="D6" s="321"/>
      <c r="M6" s="190"/>
    </row>
    <row r="7" spans="2:13" s="136" customFormat="1" ht="18">
      <c r="B7" s="321" t="s">
        <v>136</v>
      </c>
      <c r="C7" s="321"/>
      <c r="D7" s="321"/>
      <c r="M7" s="190"/>
    </row>
    <row r="8" spans="2:13" s="136" customFormat="1" ht="18">
      <c r="B8" s="346" t="s">
        <v>37</v>
      </c>
      <c r="C8" s="184"/>
      <c r="D8" s="184"/>
      <c r="M8" s="190"/>
    </row>
    <row r="9" spans="2:13" s="136" customFormat="1" ht="18">
      <c r="B9" s="583" t="str">
        <f>+'DEP-C2'!B9</f>
        <v>Al 31 de octubre de 2018</v>
      </c>
      <c r="C9" s="583"/>
      <c r="D9" s="267"/>
      <c r="E9" s="320">
        <f>+Portada!H39</f>
        <v>3.367</v>
      </c>
      <c r="M9" s="190"/>
    </row>
    <row r="10" spans="2:13" s="65" customFormat="1" ht="9.75" customHeight="1">
      <c r="B10" s="584"/>
      <c r="C10" s="584"/>
      <c r="D10" s="584"/>
      <c r="E10" s="284"/>
      <c r="M10" s="165"/>
    </row>
    <row r="11" spans="2:4" ht="16.5" customHeight="1">
      <c r="B11" s="589" t="s">
        <v>95</v>
      </c>
      <c r="C11" s="591" t="s">
        <v>88</v>
      </c>
      <c r="D11" s="581" t="s">
        <v>165</v>
      </c>
    </row>
    <row r="12" spans="2:13" s="81" customFormat="1" ht="16.5" customHeight="1">
      <c r="B12" s="590"/>
      <c r="C12" s="592"/>
      <c r="D12" s="582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83">
        <f>SUM(C15:C16)</f>
        <v>1323324.66485</v>
      </c>
      <c r="D14" s="386">
        <f>SUM(D15:D16)</f>
        <v>4455634.14655</v>
      </c>
      <c r="M14" s="166"/>
    </row>
    <row r="15" spans="2:13" s="81" customFormat="1" ht="16.5">
      <c r="B15" s="80" t="s">
        <v>25</v>
      </c>
      <c r="C15" s="484">
        <v>993255.10919</v>
      </c>
      <c r="D15" s="397">
        <f>ROUND(+C15*$E$9,5)</f>
        <v>3344289.95264</v>
      </c>
      <c r="E15" s="285"/>
      <c r="F15" s="443"/>
      <c r="G15" s="286"/>
      <c r="M15" s="166"/>
    </row>
    <row r="16" spans="2:13" s="81" customFormat="1" ht="16.5">
      <c r="B16" s="80" t="s">
        <v>24</v>
      </c>
      <c r="C16" s="484">
        <v>330069.55566000013</v>
      </c>
      <c r="D16" s="397">
        <f>ROUND(+C16*$E$9,5)</f>
        <v>1111344.19391</v>
      </c>
      <c r="E16" s="285"/>
      <c r="F16" s="443"/>
      <c r="M16" s="166"/>
    </row>
    <row r="17" spans="2:13" s="81" customFormat="1" ht="15" customHeight="1">
      <c r="B17" s="64"/>
      <c r="C17" s="485"/>
      <c r="D17" s="385"/>
      <c r="M17" s="166"/>
    </row>
    <row r="18" spans="2:13" s="81" customFormat="1" ht="16.5">
      <c r="B18" s="163" t="s">
        <v>63</v>
      </c>
      <c r="C18" s="483">
        <f>SUM(C19:C20)</f>
        <v>5584864.03773</v>
      </c>
      <c r="D18" s="483">
        <f>SUM(D19:D20)</f>
        <v>18804237.21504</v>
      </c>
      <c r="E18" s="285"/>
      <c r="M18" s="166"/>
    </row>
    <row r="19" spans="2:13" s="81" customFormat="1" ht="16.5">
      <c r="B19" s="80" t="s">
        <v>25</v>
      </c>
      <c r="C19" s="484">
        <f>+C23+C27+C31</f>
        <v>3213036.0622099997</v>
      </c>
      <c r="D19" s="484">
        <f>+D23+D27+D31</f>
        <v>10818292.42146</v>
      </c>
      <c r="M19" s="166"/>
    </row>
    <row r="20" spans="2:13" s="81" customFormat="1" ht="16.5">
      <c r="B20" s="80" t="s">
        <v>24</v>
      </c>
      <c r="C20" s="484">
        <f>+C24+C28+C32</f>
        <v>2371827.9755200003</v>
      </c>
      <c r="D20" s="484">
        <f>+D24+D28+D32</f>
        <v>7985944.793579999</v>
      </c>
      <c r="M20" s="166"/>
    </row>
    <row r="21" spans="2:13" s="81" customFormat="1" ht="9.75" customHeight="1">
      <c r="B21" s="82"/>
      <c r="C21" s="484"/>
      <c r="D21" s="397"/>
      <c r="M21" s="166"/>
    </row>
    <row r="22" spans="2:13" s="81" customFormat="1" ht="16.5">
      <c r="B22" s="348" t="s">
        <v>181</v>
      </c>
      <c r="C22" s="486">
        <f>SUM(C23:C24)</f>
        <v>5251240.98327</v>
      </c>
      <c r="D22" s="384">
        <f>SUM(D23:D24)</f>
        <v>17680928.39067</v>
      </c>
      <c r="G22" s="285"/>
      <c r="I22" s="287"/>
      <c r="M22" s="166"/>
    </row>
    <row r="23" spans="2:13" s="81" customFormat="1" ht="16.5">
      <c r="B23" s="349" t="s">
        <v>25</v>
      </c>
      <c r="C23" s="485">
        <v>2985128.2006099997</v>
      </c>
      <c r="D23" s="385">
        <f>ROUND(+C23*$E$9,5)</f>
        <v>10050926.65145</v>
      </c>
      <c r="G23" s="285"/>
      <c r="I23" s="287"/>
      <c r="M23" s="166"/>
    </row>
    <row r="24" spans="2:13" s="81" customFormat="1" ht="16.5">
      <c r="B24" s="349" t="s">
        <v>24</v>
      </c>
      <c r="C24" s="485">
        <v>2266112.78266</v>
      </c>
      <c r="D24" s="385">
        <f>ROUND(+C24*$E$9,5)</f>
        <v>7630001.73922</v>
      </c>
      <c r="M24" s="166"/>
    </row>
    <row r="25" spans="2:13" s="81" customFormat="1" ht="9.75" customHeight="1">
      <c r="B25" s="82"/>
      <c r="C25" s="484"/>
      <c r="D25" s="397"/>
      <c r="M25" s="166"/>
    </row>
    <row r="26" spans="2:13" s="81" customFormat="1" ht="16.5">
      <c r="B26" s="348" t="s">
        <v>182</v>
      </c>
      <c r="C26" s="486">
        <f>SUM(C27:C28)</f>
        <v>187744.31358999998</v>
      </c>
      <c r="D26" s="384">
        <f>SUM(D27:D28)</f>
        <v>632135.1038599999</v>
      </c>
      <c r="G26" s="288"/>
      <c r="M26" s="166"/>
    </row>
    <row r="27" spans="2:13" s="81" customFormat="1" ht="16.5">
      <c r="B27" s="349" t="s">
        <v>25</v>
      </c>
      <c r="C27" s="485">
        <v>94395.83308</v>
      </c>
      <c r="D27" s="385">
        <f>ROUND(+C27*$E$9,5)</f>
        <v>317830.76998</v>
      </c>
      <c r="M27" s="166"/>
    </row>
    <row r="28" spans="2:13" s="81" customFormat="1" ht="16.5">
      <c r="B28" s="349" t="s">
        <v>24</v>
      </c>
      <c r="C28" s="485">
        <v>93348.48051</v>
      </c>
      <c r="D28" s="385">
        <f>ROUND(+C28*$E$9,5)</f>
        <v>314304.33388</v>
      </c>
      <c r="M28" s="166"/>
    </row>
    <row r="29" spans="2:13" s="81" customFormat="1" ht="9.75" customHeight="1">
      <c r="B29" s="82"/>
      <c r="C29" s="385"/>
      <c r="D29" s="397"/>
      <c r="M29" s="166"/>
    </row>
    <row r="30" spans="2:13" s="81" customFormat="1" ht="16.5">
      <c r="B30" s="350" t="s">
        <v>183</v>
      </c>
      <c r="C30" s="486">
        <f>+SUM(C31:C32)</f>
        <v>145878.74086999998</v>
      </c>
      <c r="D30" s="384">
        <f>SUM(D31:D32)</f>
        <v>491173.72051</v>
      </c>
      <c r="M30" s="166"/>
    </row>
    <row r="31" spans="2:13" s="81" customFormat="1" ht="16.5">
      <c r="B31" s="349" t="s">
        <v>25</v>
      </c>
      <c r="C31" s="485">
        <v>133512.02852</v>
      </c>
      <c r="D31" s="385">
        <f>ROUND(+C31*$E$9,5)</f>
        <v>449535.00003</v>
      </c>
      <c r="M31" s="166"/>
    </row>
    <row r="32" spans="2:13" s="81" customFormat="1" ht="16.5">
      <c r="B32" s="349" t="s">
        <v>24</v>
      </c>
      <c r="C32" s="485">
        <v>12366.71235</v>
      </c>
      <c r="D32" s="385">
        <f>ROUND(+C32*$E$9,5)</f>
        <v>41638.72048</v>
      </c>
      <c r="M32" s="166"/>
    </row>
    <row r="33" spans="2:13" s="81" customFormat="1" ht="9.75" customHeight="1">
      <c r="B33" s="194"/>
      <c r="C33" s="485"/>
      <c r="D33" s="385"/>
      <c r="M33" s="166"/>
    </row>
    <row r="34" spans="2:13" s="81" customFormat="1" ht="15" customHeight="1">
      <c r="B34" s="585" t="s">
        <v>61</v>
      </c>
      <c r="C34" s="587">
        <f>+C18+C14</f>
        <v>6908188.70258</v>
      </c>
      <c r="D34" s="587">
        <f>+D18+D14</f>
        <v>23259871.361589998</v>
      </c>
      <c r="M34" s="166"/>
    </row>
    <row r="35" spans="2:13" s="81" customFormat="1" ht="15" customHeight="1">
      <c r="B35" s="586"/>
      <c r="C35" s="588"/>
      <c r="D35" s="588"/>
      <c r="M35" s="166"/>
    </row>
    <row r="36" ht="16.5"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118</v>
      </c>
      <c r="C40" s="129"/>
      <c r="D40" s="129"/>
      <c r="M40" s="190"/>
    </row>
    <row r="41" spans="2:13" s="136" customFormat="1" ht="18">
      <c r="B41" s="321" t="s">
        <v>137</v>
      </c>
      <c r="C41" s="321"/>
      <c r="D41" s="321"/>
      <c r="M41" s="190"/>
    </row>
    <row r="42" spans="2:13" s="136" customFormat="1" ht="18">
      <c r="B42" s="321" t="s">
        <v>138</v>
      </c>
      <c r="C42" s="321"/>
      <c r="D42" s="321"/>
      <c r="M42" s="190"/>
    </row>
    <row r="43" spans="2:13" s="136" customFormat="1" ht="18">
      <c r="B43" s="346" t="s">
        <v>37</v>
      </c>
      <c r="C43" s="184"/>
      <c r="D43" s="184"/>
      <c r="M43" s="190"/>
    </row>
    <row r="44" spans="2:13" s="136" customFormat="1" ht="18">
      <c r="B44" s="583" t="str">
        <f>+B9</f>
        <v>Al 31 de octubre de 2018</v>
      </c>
      <c r="C44" s="583"/>
      <c r="D44" s="254"/>
      <c r="M44" s="190"/>
    </row>
    <row r="45" spans="2:13" s="65" customFormat="1" ht="9.75" customHeight="1">
      <c r="B45" s="584"/>
      <c r="C45" s="584"/>
      <c r="D45" s="584"/>
      <c r="M45" s="165"/>
    </row>
    <row r="46" spans="2:4" ht="16.5" customHeight="1">
      <c r="B46" s="589" t="s">
        <v>95</v>
      </c>
      <c r="C46" s="591" t="s">
        <v>88</v>
      </c>
      <c r="D46" s="581" t="s">
        <v>165</v>
      </c>
    </row>
    <row r="47" spans="2:13" s="81" customFormat="1" ht="16.5" customHeight="1">
      <c r="B47" s="590"/>
      <c r="C47" s="592"/>
      <c r="D47" s="582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83">
        <f>SUM(C50:C51)</f>
        <v>945658.8449400001</v>
      </c>
      <c r="D49" s="386">
        <f>SUM(D50:D51)</f>
        <v>3184033.33091</v>
      </c>
      <c r="F49" s="352"/>
      <c r="M49" s="166"/>
    </row>
    <row r="50" spans="2:13" s="81" customFormat="1" ht="16.5">
      <c r="B50" s="80" t="s">
        <v>24</v>
      </c>
      <c r="C50" s="484">
        <v>945658.8449400001</v>
      </c>
      <c r="D50" s="397">
        <f>ROUND(+C50*$E$9,5)</f>
        <v>3184033.33091</v>
      </c>
      <c r="F50" s="351"/>
      <c r="M50" s="166"/>
    </row>
    <row r="51" spans="2:13" s="81" customFormat="1" ht="21.75" customHeight="1" hidden="1">
      <c r="B51" s="82" t="s">
        <v>65</v>
      </c>
      <c r="C51" s="484">
        <v>0</v>
      </c>
      <c r="D51" s="397">
        <f>+C51*$E$9</f>
        <v>0</v>
      </c>
      <c r="M51" s="166"/>
    </row>
    <row r="52" spans="2:13" s="81" customFormat="1" ht="15" customHeight="1">
      <c r="B52" s="64"/>
      <c r="C52" s="485"/>
      <c r="D52" s="385"/>
      <c r="M52" s="166"/>
    </row>
    <row r="53" spans="2:13" s="81" customFormat="1" ht="16.5">
      <c r="B53" s="163" t="s">
        <v>63</v>
      </c>
      <c r="C53" s="483">
        <f>SUM(C54:C54)</f>
        <v>465465.44207999995</v>
      </c>
      <c r="D53" s="386">
        <f>SUM(D54:D54)</f>
        <v>1567222.14348</v>
      </c>
      <c r="F53" s="352"/>
      <c r="M53" s="166"/>
    </row>
    <row r="54" spans="2:13" s="81" customFormat="1" ht="16.5">
      <c r="B54" s="80" t="s">
        <v>24</v>
      </c>
      <c r="C54" s="484">
        <f>+C57</f>
        <v>465465.44207999995</v>
      </c>
      <c r="D54" s="397">
        <f>+D56</f>
        <v>1567222.14348</v>
      </c>
      <c r="F54" s="351"/>
      <c r="M54" s="166"/>
    </row>
    <row r="55" spans="2:13" s="81" customFormat="1" ht="9.75" customHeight="1">
      <c r="B55" s="82"/>
      <c r="C55" s="484"/>
      <c r="D55" s="397"/>
      <c r="M55" s="166"/>
    </row>
    <row r="56" spans="2:13" s="81" customFormat="1" ht="16.5">
      <c r="B56" s="348" t="s">
        <v>181</v>
      </c>
      <c r="C56" s="486">
        <f>SUM(C57:C57)</f>
        <v>465465.44207999995</v>
      </c>
      <c r="D56" s="486">
        <f>SUM(D57:D57)</f>
        <v>1567222.14348</v>
      </c>
      <c r="F56" s="352"/>
      <c r="M56" s="166"/>
    </row>
    <row r="57" spans="2:13" s="81" customFormat="1" ht="16.5">
      <c r="B57" s="349" t="s">
        <v>24</v>
      </c>
      <c r="C57" s="485">
        <v>465465.44207999995</v>
      </c>
      <c r="D57" s="385">
        <f>ROUND(+C57*$E$9,5)</f>
        <v>1567222.14348</v>
      </c>
      <c r="F57" s="351"/>
      <c r="M57" s="166"/>
    </row>
    <row r="58" spans="2:13" s="81" customFormat="1" ht="21.75" customHeight="1" hidden="1">
      <c r="B58" s="80" t="s">
        <v>67</v>
      </c>
      <c r="C58" s="484">
        <v>0</v>
      </c>
      <c r="D58" s="397">
        <f>+C58*$E$9</f>
        <v>0</v>
      </c>
      <c r="F58" s="206"/>
      <c r="M58" s="166"/>
    </row>
    <row r="59" spans="2:13" s="81" customFormat="1" ht="9.75" customHeight="1">
      <c r="B59" s="194"/>
      <c r="C59" s="485"/>
      <c r="D59" s="385"/>
      <c r="M59" s="166"/>
    </row>
    <row r="60" spans="2:13" s="81" customFormat="1" ht="15" customHeight="1">
      <c r="B60" s="585" t="s">
        <v>61</v>
      </c>
      <c r="C60" s="587">
        <f>+C53+C49</f>
        <v>1411124.2870200002</v>
      </c>
      <c r="D60" s="587">
        <f>+D53+D49</f>
        <v>4751255.47439</v>
      </c>
      <c r="M60" s="166"/>
    </row>
    <row r="61" spans="2:13" s="81" customFormat="1" ht="15" customHeight="1">
      <c r="B61" s="586"/>
      <c r="C61" s="588"/>
      <c r="D61" s="588"/>
      <c r="F61" s="352"/>
      <c r="M61" s="166"/>
    </row>
    <row r="63" spans="3:6" ht="12.75">
      <c r="C63" s="193"/>
      <c r="D63" s="131"/>
      <c r="F63" s="353"/>
    </row>
    <row r="64" ht="12.75">
      <c r="C64" s="192"/>
    </row>
  </sheetData>
  <sheetProtection/>
  <mergeCells count="16">
    <mergeCell ref="C34:C35"/>
    <mergeCell ref="C46:C47"/>
    <mergeCell ref="D46:D47"/>
    <mergeCell ref="B44:C44"/>
    <mergeCell ref="D34:D35"/>
    <mergeCell ref="B34:B35"/>
    <mergeCell ref="B9:C9"/>
    <mergeCell ref="B10:D10"/>
    <mergeCell ref="B60:B61"/>
    <mergeCell ref="C60:C61"/>
    <mergeCell ref="D60:D61"/>
    <mergeCell ref="B45:D45"/>
    <mergeCell ref="B46:B47"/>
    <mergeCell ref="B11:B12"/>
    <mergeCell ref="C11:C12"/>
    <mergeCell ref="D11:D12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21" t="s">
        <v>137</v>
      </c>
      <c r="C6" s="321"/>
      <c r="D6" s="321"/>
      <c r="K6" s="132"/>
    </row>
    <row r="7" spans="2:11" ht="18">
      <c r="B7" s="321" t="s">
        <v>136</v>
      </c>
      <c r="C7" s="321"/>
      <c r="D7" s="321"/>
      <c r="K7" s="132"/>
    </row>
    <row r="8" spans="2:11" ht="16.5">
      <c r="B8" s="346" t="s">
        <v>32</v>
      </c>
      <c r="C8" s="184"/>
      <c r="D8" s="184"/>
      <c r="K8" s="132"/>
    </row>
    <row r="9" spans="2:11" s="136" customFormat="1" ht="18">
      <c r="B9" s="133" t="str">
        <f>+'DEP-C2'!B9</f>
        <v>Al 31 de octubre de 2018</v>
      </c>
      <c r="C9" s="133"/>
      <c r="D9" s="267"/>
      <c r="E9" s="320">
        <f>+Portada!H39</f>
        <v>3.367</v>
      </c>
      <c r="K9" s="190"/>
    </row>
    <row r="10" spans="2:11" ht="9.75" customHeight="1">
      <c r="B10" s="593"/>
      <c r="C10" s="593"/>
      <c r="D10" s="593"/>
      <c r="K10" s="132"/>
    </row>
    <row r="11" spans="2:11" ht="16.5" customHeight="1">
      <c r="B11" s="589" t="s">
        <v>96</v>
      </c>
      <c r="C11" s="591" t="s">
        <v>88</v>
      </c>
      <c r="D11" s="581" t="s">
        <v>220</v>
      </c>
      <c r="K11" s="132"/>
    </row>
    <row r="12" spans="2:11" ht="16.5" customHeight="1">
      <c r="B12" s="590"/>
      <c r="C12" s="592"/>
      <c r="D12" s="582"/>
      <c r="F12" s="65"/>
      <c r="G12" s="65"/>
      <c r="H12" s="207"/>
      <c r="I12" s="207"/>
      <c r="K12" s="132"/>
    </row>
    <row r="13" spans="2:11" s="81" customFormat="1" ht="9.75" customHeight="1">
      <c r="B13" s="257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4" t="s">
        <v>90</v>
      </c>
      <c r="C14" s="384">
        <f>+C16+C19</f>
        <v>2701897.53118</v>
      </c>
      <c r="D14" s="384">
        <f>+D16+D19</f>
        <v>9097288.98748</v>
      </c>
      <c r="E14" s="215"/>
      <c r="F14" s="352"/>
      <c r="H14" s="207"/>
      <c r="I14" s="207"/>
      <c r="K14" s="165"/>
    </row>
    <row r="15" spans="2:11" s="65" customFormat="1" ht="9.75" customHeight="1">
      <c r="B15" s="63"/>
      <c r="C15" s="487"/>
      <c r="D15" s="487"/>
      <c r="K15" s="165"/>
    </row>
    <row r="16" spans="2:11" s="65" customFormat="1" ht="16.5" customHeight="1">
      <c r="B16" s="355" t="s">
        <v>33</v>
      </c>
      <c r="C16" s="384">
        <f>+C17</f>
        <v>2000000</v>
      </c>
      <c r="D16" s="384">
        <f>+D17</f>
        <v>6734000</v>
      </c>
      <c r="F16" s="478"/>
      <c r="H16" s="208"/>
      <c r="K16" s="165"/>
    </row>
    <row r="17" spans="2:11" s="65" customFormat="1" ht="16.5" customHeight="1">
      <c r="B17" s="347" t="s">
        <v>227</v>
      </c>
      <c r="C17" s="385">
        <v>2000000</v>
      </c>
      <c r="D17" s="385">
        <f>ROUND(+C17*$E$9,5)</f>
        <v>6734000</v>
      </c>
      <c r="F17" s="351"/>
      <c r="H17" s="208"/>
      <c r="K17" s="165"/>
    </row>
    <row r="18" spans="2:11" s="65" customFormat="1" ht="12" customHeight="1">
      <c r="B18" s="64"/>
      <c r="C18" s="385"/>
      <c r="D18" s="385"/>
      <c r="H18" s="208"/>
      <c r="K18" s="165"/>
    </row>
    <row r="19" spans="2:11" s="65" customFormat="1" ht="16.5" customHeight="1">
      <c r="B19" s="355" t="s">
        <v>34</v>
      </c>
      <c r="C19" s="384">
        <f>SUM(C20:C25)</f>
        <v>701897.53118</v>
      </c>
      <c r="D19" s="384">
        <f>SUM(D20:D25)</f>
        <v>2363288.98748</v>
      </c>
      <c r="F19" s="478"/>
      <c r="H19" s="208"/>
      <c r="K19" s="165"/>
    </row>
    <row r="20" spans="2:11" s="65" customFormat="1" ht="16.5" customHeight="1">
      <c r="B20" s="347" t="s">
        <v>228</v>
      </c>
      <c r="C20" s="385">
        <v>366787.97552</v>
      </c>
      <c r="D20" s="385">
        <f aca="true" t="shared" si="0" ref="D20:D25">ROUND(+C20*$E$9,5)</f>
        <v>1234975.11358</v>
      </c>
      <c r="E20" s="459"/>
      <c r="F20" s="351"/>
      <c r="H20" s="208"/>
      <c r="K20" s="165"/>
    </row>
    <row r="21" spans="2:11" s="65" customFormat="1" ht="16.5" customHeight="1">
      <c r="B21" s="347" t="s">
        <v>187</v>
      </c>
      <c r="C21" s="385">
        <v>240729.49902000005</v>
      </c>
      <c r="D21" s="385">
        <f t="shared" si="0"/>
        <v>810536.2232</v>
      </c>
      <c r="E21" s="459"/>
      <c r="F21" s="351"/>
      <c r="H21" s="208"/>
      <c r="K21" s="165"/>
    </row>
    <row r="22" spans="2:11" s="65" customFormat="1" ht="16.5" customHeight="1">
      <c r="B22" s="347" t="s">
        <v>0</v>
      </c>
      <c r="C22" s="385">
        <v>90203.30657</v>
      </c>
      <c r="D22" s="385">
        <f t="shared" si="0"/>
        <v>303714.53322</v>
      </c>
      <c r="E22" s="459"/>
      <c r="F22" s="351"/>
      <c r="G22" s="290"/>
      <c r="H22" s="208"/>
      <c r="K22" s="165"/>
    </row>
    <row r="23" spans="2:11" s="65" customFormat="1" ht="16.5" customHeight="1">
      <c r="B23" s="347" t="s">
        <v>190</v>
      </c>
      <c r="C23" s="385">
        <v>2126.526</v>
      </c>
      <c r="D23" s="385">
        <f t="shared" si="0"/>
        <v>7160.01304</v>
      </c>
      <c r="E23" s="459"/>
      <c r="F23" s="351"/>
      <c r="G23" s="207"/>
      <c r="H23" s="207"/>
      <c r="K23" s="165"/>
    </row>
    <row r="24" spans="2:11" s="65" customFormat="1" ht="16.5" customHeight="1">
      <c r="B24" s="347" t="s">
        <v>201</v>
      </c>
      <c r="C24" s="385">
        <v>1950</v>
      </c>
      <c r="D24" s="385">
        <f t="shared" si="0"/>
        <v>6565.65</v>
      </c>
      <c r="E24" s="459"/>
      <c r="F24" s="351"/>
      <c r="G24" s="207"/>
      <c r="H24" s="207"/>
      <c r="K24" s="165"/>
    </row>
    <row r="25" spans="2:11" s="65" customFormat="1" ht="16.5" customHeight="1">
      <c r="B25" s="347" t="s">
        <v>188</v>
      </c>
      <c r="C25" s="385">
        <v>100.22407000000001</v>
      </c>
      <c r="D25" s="385">
        <f t="shared" si="0"/>
        <v>337.45444</v>
      </c>
      <c r="F25" s="351"/>
      <c r="G25" s="207"/>
      <c r="H25" s="207"/>
      <c r="I25" s="207"/>
      <c r="K25" s="165"/>
    </row>
    <row r="26" spans="2:8" s="65" customFormat="1" ht="15" customHeight="1">
      <c r="B26" s="66"/>
      <c r="C26" s="385"/>
      <c r="D26" s="385"/>
      <c r="G26" s="224"/>
      <c r="H26" s="224"/>
    </row>
    <row r="27" spans="2:8" s="65" customFormat="1" ht="16.5" customHeight="1">
      <c r="B27" s="354" t="s">
        <v>91</v>
      </c>
      <c r="C27" s="384">
        <f>+C29+C36</f>
        <v>4206291.1714</v>
      </c>
      <c r="D27" s="384">
        <f>+D29+D36</f>
        <v>14162582.37411</v>
      </c>
      <c r="F27" s="352"/>
      <c r="G27" s="207"/>
      <c r="H27" s="207"/>
    </row>
    <row r="28" spans="2:4" s="65" customFormat="1" ht="9.75" customHeight="1">
      <c r="B28" s="63"/>
      <c r="C28" s="487"/>
      <c r="D28" s="487"/>
    </row>
    <row r="29" spans="2:8" s="65" customFormat="1" ht="16.5" customHeight="1">
      <c r="B29" s="355" t="s">
        <v>33</v>
      </c>
      <c r="C29" s="384">
        <f>SUM(C30:C34)</f>
        <v>3580830.5842000004</v>
      </c>
      <c r="D29" s="384">
        <f>SUM(D30:D34)</f>
        <v>12056656.57701</v>
      </c>
      <c r="F29" s="352"/>
      <c r="H29" s="208"/>
    </row>
    <row r="30" spans="2:8" s="65" customFormat="1" ht="16.5" customHeight="1">
      <c r="B30" s="347" t="s">
        <v>226</v>
      </c>
      <c r="C30" s="385">
        <v>3295500.4455</v>
      </c>
      <c r="D30" s="385">
        <f>ROUND(+C30*$E$9,5)</f>
        <v>11095950</v>
      </c>
      <c r="E30" s="383"/>
      <c r="F30" s="454"/>
      <c r="H30" s="208"/>
    </row>
    <row r="31" spans="2:8" s="65" customFormat="1" ht="16.5" customHeight="1">
      <c r="B31" s="347" t="s">
        <v>185</v>
      </c>
      <c r="C31" s="385">
        <v>143512.02852</v>
      </c>
      <c r="D31" s="385">
        <f>ROUND(+C31*$E$9,5)</f>
        <v>483205.00003</v>
      </c>
      <c r="E31" s="383"/>
      <c r="F31" s="454"/>
      <c r="H31" s="208"/>
    </row>
    <row r="32" spans="2:8" s="65" customFormat="1" ht="16.5" customHeight="1">
      <c r="B32" s="347" t="s">
        <v>191</v>
      </c>
      <c r="C32" s="385">
        <v>80190.08019</v>
      </c>
      <c r="D32" s="385">
        <f>ROUND(+C32*$E$9,5)</f>
        <v>270000</v>
      </c>
      <c r="E32" s="383"/>
      <c r="F32" s="454"/>
      <c r="H32" s="208"/>
    </row>
    <row r="33" spans="2:8" s="65" customFormat="1" ht="16.5" customHeight="1">
      <c r="B33" s="347" t="s">
        <v>170</v>
      </c>
      <c r="C33" s="385">
        <v>40000</v>
      </c>
      <c r="D33" s="385">
        <f>ROUND(+C33*$E$9,5)</f>
        <v>134680</v>
      </c>
      <c r="E33" s="383"/>
      <c r="F33" s="454"/>
      <c r="H33" s="208"/>
    </row>
    <row r="34" spans="2:8" s="65" customFormat="1" ht="16.5" customHeight="1">
      <c r="B34" s="347" t="s">
        <v>184</v>
      </c>
      <c r="C34" s="385">
        <v>21628.02999</v>
      </c>
      <c r="D34" s="385">
        <f>ROUND(+C34*$E$9,5)</f>
        <v>72821.57698</v>
      </c>
      <c r="E34" s="383"/>
      <c r="F34" s="454"/>
      <c r="H34" s="208"/>
    </row>
    <row r="35" spans="2:8" s="65" customFormat="1" ht="12" customHeight="1">
      <c r="B35" s="64"/>
      <c r="C35" s="385"/>
      <c r="D35" s="385"/>
      <c r="H35" s="208"/>
    </row>
    <row r="36" spans="2:8" s="65" customFormat="1" ht="16.5" customHeight="1">
      <c r="B36" s="355" t="s">
        <v>34</v>
      </c>
      <c r="C36" s="384">
        <f>SUM(C37:C44)</f>
        <v>625460.5872</v>
      </c>
      <c r="D36" s="384">
        <f>SUM(D37:D44)</f>
        <v>2105925.7971</v>
      </c>
      <c r="F36" s="352"/>
      <c r="H36" s="208"/>
    </row>
    <row r="37" spans="2:8" s="65" customFormat="1" ht="16.5" customHeight="1">
      <c r="B37" s="347" t="s">
        <v>230</v>
      </c>
      <c r="C37" s="385">
        <v>429013.95901999995</v>
      </c>
      <c r="D37" s="385">
        <f aca="true" t="shared" si="1" ref="D37:D44">ROUND(+C37*$E$9,5)</f>
        <v>1444490.00002</v>
      </c>
      <c r="E37" s="455"/>
      <c r="F37" s="454"/>
      <c r="H37" s="208"/>
    </row>
    <row r="38" spans="2:8" s="65" customFormat="1" ht="16.5" customHeight="1">
      <c r="B38" s="347" t="s">
        <v>217</v>
      </c>
      <c r="C38" s="385">
        <v>81899.4406</v>
      </c>
      <c r="D38" s="385">
        <f t="shared" si="1"/>
        <v>275755.4165</v>
      </c>
      <c r="E38" s="383"/>
      <c r="F38" s="454"/>
      <c r="H38" s="208"/>
    </row>
    <row r="39" spans="2:8" s="65" customFormat="1" ht="16.5" customHeight="1">
      <c r="B39" s="347" t="s">
        <v>228</v>
      </c>
      <c r="C39" s="385">
        <v>41851.249169999996</v>
      </c>
      <c r="D39" s="385">
        <f t="shared" si="1"/>
        <v>140913.15596</v>
      </c>
      <c r="E39" s="383"/>
      <c r="F39" s="454"/>
      <c r="H39" s="208"/>
    </row>
    <row r="40" spans="2:8" s="65" customFormat="1" ht="16.5" customHeight="1">
      <c r="B40" s="347" t="s">
        <v>158</v>
      </c>
      <c r="C40" s="385">
        <v>39426.789430000004</v>
      </c>
      <c r="D40" s="385">
        <f t="shared" si="1"/>
        <v>132750.00001</v>
      </c>
      <c r="E40" s="383"/>
      <c r="F40" s="454"/>
      <c r="H40" s="208"/>
    </row>
    <row r="41" spans="2:8" s="65" customFormat="1" ht="16.5" customHeight="1">
      <c r="B41" s="347" t="s">
        <v>186</v>
      </c>
      <c r="C41" s="385">
        <v>18386.485950000002</v>
      </c>
      <c r="D41" s="385">
        <f t="shared" si="1"/>
        <v>61907.29819</v>
      </c>
      <c r="E41" s="383"/>
      <c r="F41" s="454"/>
      <c r="H41" s="208"/>
    </row>
    <row r="42" spans="2:8" s="65" customFormat="1" ht="16.5" customHeight="1">
      <c r="B42" s="347" t="s">
        <v>240</v>
      </c>
      <c r="C42" s="385">
        <v>8910.00891</v>
      </c>
      <c r="D42" s="385">
        <f t="shared" si="1"/>
        <v>30000</v>
      </c>
      <c r="E42" s="383"/>
      <c r="F42" s="454"/>
      <c r="H42" s="208"/>
    </row>
    <row r="43" spans="2:8" s="65" customFormat="1" ht="16.5" customHeight="1">
      <c r="B43" s="347" t="s">
        <v>189</v>
      </c>
      <c r="C43" s="385">
        <v>3002.6511499999997</v>
      </c>
      <c r="D43" s="385">
        <f t="shared" si="1"/>
        <v>10109.92642</v>
      </c>
      <c r="E43" s="455"/>
      <c r="F43" s="454"/>
      <c r="H43" s="208"/>
    </row>
    <row r="44" spans="2:8" s="65" customFormat="1" ht="16.5" customHeight="1">
      <c r="B44" s="347" t="s">
        <v>193</v>
      </c>
      <c r="C44" s="385">
        <v>2970.00297</v>
      </c>
      <c r="D44" s="385">
        <f t="shared" si="1"/>
        <v>10000</v>
      </c>
      <c r="E44" s="383"/>
      <c r="F44" s="454"/>
      <c r="H44" s="208"/>
    </row>
    <row r="45" spans="2:8" s="65" customFormat="1" ht="9" customHeight="1">
      <c r="B45" s="64"/>
      <c r="C45" s="385"/>
      <c r="D45" s="385"/>
      <c r="H45" s="208"/>
    </row>
    <row r="46" spans="2:8" s="65" customFormat="1" ht="15" customHeight="1">
      <c r="B46" s="585" t="s">
        <v>61</v>
      </c>
      <c r="C46" s="587">
        <f>+C27+C14</f>
        <v>6908188.70258</v>
      </c>
      <c r="D46" s="587">
        <f>+D27+D14</f>
        <v>23259871.361589998</v>
      </c>
      <c r="F46" s="352"/>
      <c r="H46" s="208"/>
    </row>
    <row r="47" spans="2:8" s="81" customFormat="1" ht="15" customHeight="1">
      <c r="B47" s="586"/>
      <c r="C47" s="588"/>
      <c r="D47" s="588"/>
      <c r="H47" s="208"/>
    </row>
    <row r="48" spans="2:8" s="81" customFormat="1" ht="7.5" customHeight="1">
      <c r="B48" s="105"/>
      <c r="C48" s="106"/>
      <c r="D48" s="106"/>
      <c r="H48" s="208"/>
    </row>
    <row r="49" spans="2:4" ht="12.75">
      <c r="B49" s="86" t="s">
        <v>229</v>
      </c>
      <c r="C49" s="460"/>
      <c r="D49" s="86"/>
    </row>
    <row r="50" spans="2:4" ht="12.75">
      <c r="B50" s="86" t="s">
        <v>231</v>
      </c>
      <c r="C50" s="474"/>
      <c r="D50" s="86"/>
    </row>
    <row r="51" spans="2:5" ht="14.25">
      <c r="B51" s="86" t="s">
        <v>250</v>
      </c>
      <c r="C51" s="86"/>
      <c r="D51" s="169"/>
      <c r="E51" s="192"/>
    </row>
    <row r="52" spans="2:5" ht="13.5" customHeight="1">
      <c r="B52" s="86" t="s">
        <v>251</v>
      </c>
      <c r="C52" s="86"/>
      <c r="D52" s="86"/>
      <c r="E52" s="192"/>
    </row>
    <row r="53" spans="2:5" ht="12.75">
      <c r="B53" s="460"/>
      <c r="C53" s="192"/>
      <c r="D53" s="192"/>
      <c r="E53" s="192"/>
    </row>
    <row r="54" spans="2:5" ht="12.75">
      <c r="B54" s="86"/>
      <c r="C54" s="192"/>
      <c r="D54" s="192"/>
      <c r="E54" s="192"/>
    </row>
    <row r="55" spans="3:5" ht="12.75">
      <c r="C55" s="192"/>
      <c r="D55" s="192"/>
      <c r="E55" s="192"/>
    </row>
    <row r="56" spans="2:4" s="136" customFormat="1" ht="18">
      <c r="B56" s="129" t="s">
        <v>119</v>
      </c>
      <c r="C56" s="129"/>
      <c r="D56" s="129"/>
    </row>
    <row r="57" spans="2:4" ht="18">
      <c r="B57" s="321" t="s">
        <v>137</v>
      </c>
      <c r="C57" s="321"/>
      <c r="D57" s="321"/>
    </row>
    <row r="58" spans="2:4" ht="18">
      <c r="B58" s="321" t="s">
        <v>138</v>
      </c>
      <c r="C58" s="321"/>
      <c r="D58" s="321"/>
    </row>
    <row r="59" spans="2:4" ht="16.5">
      <c r="B59" s="346" t="s">
        <v>32</v>
      </c>
      <c r="C59" s="184"/>
      <c r="D59" s="184"/>
    </row>
    <row r="60" spans="2:4" s="136" customFormat="1" ht="18">
      <c r="B60" s="133" t="str">
        <f>+B9</f>
        <v>Al 31 de octubre de 2018</v>
      </c>
      <c r="C60" s="133"/>
      <c r="D60" s="254"/>
    </row>
    <row r="61" spans="2:4" ht="9.75" customHeight="1">
      <c r="B61" s="593"/>
      <c r="C61" s="593"/>
      <c r="D61" s="593"/>
    </row>
    <row r="62" spans="2:4" ht="16.5" customHeight="1">
      <c r="B62" s="589" t="s">
        <v>96</v>
      </c>
      <c r="C62" s="591" t="s">
        <v>88</v>
      </c>
      <c r="D62" s="581" t="s">
        <v>220</v>
      </c>
    </row>
    <row r="63" spans="2:4" ht="16.5" customHeight="1">
      <c r="B63" s="590"/>
      <c r="C63" s="592"/>
      <c r="D63" s="582"/>
    </row>
    <row r="64" spans="2:4" s="81" customFormat="1" ht="9.75" customHeight="1">
      <c r="B64" s="257"/>
      <c r="C64" s="104"/>
      <c r="D64" s="104"/>
    </row>
    <row r="65" spans="2:6" s="65" customFormat="1" ht="16.5" customHeight="1">
      <c r="B65" s="354" t="s">
        <v>90</v>
      </c>
      <c r="C65" s="384">
        <f>+C67+C74</f>
        <v>1411124.2870199997</v>
      </c>
      <c r="D65" s="384">
        <f>+D67+D74</f>
        <v>4751255.47439634</v>
      </c>
      <c r="F65" s="352"/>
    </row>
    <row r="66" spans="2:8" s="65" customFormat="1" ht="9.75" customHeight="1">
      <c r="B66" s="64"/>
      <c r="C66" s="385"/>
      <c r="D66" s="385"/>
      <c r="H66" s="208"/>
    </row>
    <row r="67" spans="2:8" s="65" customFormat="1" ht="16.5" customHeight="1">
      <c r="B67" s="355" t="s">
        <v>33</v>
      </c>
      <c r="C67" s="384">
        <f>SUM(C68:C72)</f>
        <v>274711.21959</v>
      </c>
      <c r="D67" s="384">
        <f>SUM(D68:D72)</f>
        <v>924952.6763595301</v>
      </c>
      <c r="F67" s="352"/>
      <c r="G67" s="209"/>
      <c r="H67" s="209"/>
    </row>
    <row r="68" spans="2:8" s="65" customFormat="1" ht="16.5" customHeight="1">
      <c r="B68" s="347" t="s">
        <v>244</v>
      </c>
      <c r="C68" s="385">
        <v>115785.22230000001</v>
      </c>
      <c r="D68" s="385">
        <f>ROUND(+C68*$E$9,8)</f>
        <v>389848.8434841</v>
      </c>
      <c r="F68" s="352"/>
      <c r="G68" s="209"/>
      <c r="H68" s="209"/>
    </row>
    <row r="69" spans="2:8" s="65" customFormat="1" ht="16.5" customHeight="1">
      <c r="B69" s="347" t="s">
        <v>242</v>
      </c>
      <c r="C69" s="385">
        <v>52744.7858</v>
      </c>
      <c r="D69" s="385">
        <f>ROUND(+C69*$E$9,8)</f>
        <v>177591.6937886</v>
      </c>
      <c r="F69" s="352"/>
      <c r="G69" s="209"/>
      <c r="H69" s="209"/>
    </row>
    <row r="70" spans="2:8" s="65" customFormat="1" ht="16.5" customHeight="1">
      <c r="B70" s="347" t="s">
        <v>170</v>
      </c>
      <c r="C70" s="385">
        <v>48082.32054</v>
      </c>
      <c r="D70" s="385">
        <f>ROUND(+C70*$E$9,8)</f>
        <v>161893.17325818</v>
      </c>
      <c r="F70" s="352"/>
      <c r="G70" s="209"/>
      <c r="H70" s="209"/>
    </row>
    <row r="71" spans="2:8" s="65" customFormat="1" ht="16.5" customHeight="1">
      <c r="B71" s="347" t="s">
        <v>241</v>
      </c>
      <c r="C71" s="385">
        <v>30000</v>
      </c>
      <c r="D71" s="385">
        <f>ROUND(+C71*$E$9,8)</f>
        <v>101010</v>
      </c>
      <c r="F71" s="352"/>
      <c r="G71" s="209"/>
      <c r="H71" s="209"/>
    </row>
    <row r="72" spans="2:8" s="65" customFormat="1" ht="16.5" customHeight="1">
      <c r="B72" s="347" t="s">
        <v>184</v>
      </c>
      <c r="C72" s="385">
        <v>28098.89095</v>
      </c>
      <c r="D72" s="385">
        <f>ROUND(+C72*$E$9,8)</f>
        <v>94608.96582865</v>
      </c>
      <c r="F72" s="352"/>
      <c r="G72" s="209"/>
      <c r="H72" s="209"/>
    </row>
    <row r="73" spans="2:4" s="65" customFormat="1" ht="9.75" customHeight="1">
      <c r="B73" s="63"/>
      <c r="C73" s="487"/>
      <c r="D73" s="487"/>
    </row>
    <row r="74" spans="2:8" s="65" customFormat="1" ht="16.5" customHeight="1">
      <c r="B74" s="355" t="s">
        <v>34</v>
      </c>
      <c r="C74" s="384">
        <f>SUM(C75:C82)</f>
        <v>1136413.0674299996</v>
      </c>
      <c r="D74" s="384">
        <f>SUM(D75:D82)</f>
        <v>3826302.7980368095</v>
      </c>
      <c r="F74" s="352"/>
      <c r="H74" s="208"/>
    </row>
    <row r="75" spans="2:8" s="65" customFormat="1" ht="16.5" customHeight="1">
      <c r="B75" s="347" t="s">
        <v>193</v>
      </c>
      <c r="C75" s="385">
        <v>435098.10380000004</v>
      </c>
      <c r="D75" s="385">
        <f aca="true" t="shared" si="2" ref="D75:D82">ROUND(+C75*$E$9,8)</f>
        <v>1464975.3154946</v>
      </c>
      <c r="E75" s="383"/>
      <c r="F75" s="454"/>
      <c r="H75" s="208"/>
    </row>
    <row r="76" spans="2:8" s="65" customFormat="1" ht="16.5" customHeight="1">
      <c r="B76" s="347" t="s">
        <v>192</v>
      </c>
      <c r="C76" s="385">
        <v>432177.6587999998</v>
      </c>
      <c r="D76" s="385">
        <f t="shared" si="2"/>
        <v>1455142.1771796</v>
      </c>
      <c r="E76" s="383"/>
      <c r="F76" s="454"/>
      <c r="H76" s="208"/>
    </row>
    <row r="77" spans="2:8" s="65" customFormat="1" ht="16.5" customHeight="1">
      <c r="B77" s="347" t="s">
        <v>158</v>
      </c>
      <c r="C77" s="385">
        <v>214484.45411</v>
      </c>
      <c r="D77" s="385">
        <f t="shared" si="2"/>
        <v>722169.15698837</v>
      </c>
      <c r="E77" s="383"/>
      <c r="F77" s="454"/>
      <c r="H77" s="208"/>
    </row>
    <row r="78" spans="2:8" s="65" customFormat="1" ht="16.5" customHeight="1">
      <c r="B78" s="347" t="s">
        <v>240</v>
      </c>
      <c r="C78" s="385">
        <v>19913.86991</v>
      </c>
      <c r="D78" s="385">
        <f t="shared" si="2"/>
        <v>67049.99998697</v>
      </c>
      <c r="E78" s="383"/>
      <c r="F78" s="454"/>
      <c r="H78" s="208"/>
    </row>
    <row r="79" spans="2:8" s="65" customFormat="1" ht="16.5" customHeight="1">
      <c r="B79" s="347" t="s">
        <v>245</v>
      </c>
      <c r="C79" s="385">
        <v>18167.47489</v>
      </c>
      <c r="D79" s="385">
        <f t="shared" si="2"/>
        <v>61169.88795463</v>
      </c>
      <c r="E79" s="383"/>
      <c r="F79" s="454"/>
      <c r="H79" s="208"/>
    </row>
    <row r="80" spans="2:8" s="65" customFormat="1" ht="16.5" customHeight="1">
      <c r="B80" s="347" t="s">
        <v>189</v>
      </c>
      <c r="C80" s="385">
        <v>12672.721099999999</v>
      </c>
      <c r="D80" s="385">
        <f t="shared" si="2"/>
        <v>42669.0519437</v>
      </c>
      <c r="E80" s="383"/>
      <c r="F80" s="454"/>
      <c r="H80" s="208"/>
    </row>
    <row r="81" spans="2:8" s="65" customFormat="1" ht="16.5" customHeight="1">
      <c r="B81" s="347" t="s">
        <v>171</v>
      </c>
      <c r="C81" s="385">
        <v>2398.78482</v>
      </c>
      <c r="D81" s="385">
        <f t="shared" si="2"/>
        <v>8076.70848894</v>
      </c>
      <c r="E81" s="383"/>
      <c r="F81" s="454"/>
      <c r="H81" s="208"/>
    </row>
    <row r="82" spans="2:8" s="65" customFormat="1" ht="16.5" customHeight="1">
      <c r="B82" s="347" t="s">
        <v>249</v>
      </c>
      <c r="C82" s="385">
        <v>1500</v>
      </c>
      <c r="D82" s="385">
        <f t="shared" si="2"/>
        <v>5050.5</v>
      </c>
      <c r="E82" s="383"/>
      <c r="F82" s="454"/>
      <c r="H82" s="208"/>
    </row>
    <row r="83" spans="2:8" s="65" customFormat="1" ht="9" customHeight="1">
      <c r="B83" s="64"/>
      <c r="C83" s="385"/>
      <c r="D83" s="385"/>
      <c r="H83" s="208"/>
    </row>
    <row r="84" spans="2:8" s="65" customFormat="1" ht="15" customHeight="1">
      <c r="B84" s="585" t="s">
        <v>61</v>
      </c>
      <c r="C84" s="587">
        <f>+C65</f>
        <v>1411124.2870199997</v>
      </c>
      <c r="D84" s="587">
        <f>+D65</f>
        <v>4751255.47439634</v>
      </c>
      <c r="F84" s="352"/>
      <c r="H84" s="208"/>
    </row>
    <row r="85" spans="2:8" s="81" customFormat="1" ht="15" customHeight="1">
      <c r="B85" s="586"/>
      <c r="C85" s="588"/>
      <c r="D85" s="588"/>
      <c r="F85" s="216"/>
      <c r="H85" s="208"/>
    </row>
    <row r="87" spans="3:4" ht="12.75">
      <c r="C87" s="102"/>
      <c r="D87" s="289"/>
    </row>
    <row r="88" spans="3:4" ht="12.75">
      <c r="C88" s="291"/>
      <c r="D88" s="291"/>
    </row>
    <row r="89" ht="12.75">
      <c r="C89" s="444"/>
    </row>
    <row r="90" ht="12.75">
      <c r="C90" s="444"/>
    </row>
    <row r="91" ht="12.75">
      <c r="C91" s="444"/>
    </row>
    <row r="92" ht="12.75">
      <c r="C92" s="444"/>
    </row>
    <row r="93" ht="12.75">
      <c r="C93" s="444"/>
    </row>
    <row r="94" ht="12.75">
      <c r="C94" s="444"/>
    </row>
    <row r="95" ht="12.75">
      <c r="C95" s="444"/>
    </row>
  </sheetData>
  <sheetProtection/>
  <mergeCells count="14">
    <mergeCell ref="B10:D10"/>
    <mergeCell ref="B84:B85"/>
    <mergeCell ref="C84:C85"/>
    <mergeCell ref="D84:D85"/>
    <mergeCell ref="B61:D61"/>
    <mergeCell ref="B62:B63"/>
    <mergeCell ref="D11:D12"/>
    <mergeCell ref="C46:C47"/>
    <mergeCell ref="B46:B47"/>
    <mergeCell ref="C62:C63"/>
    <mergeCell ref="D62:D63"/>
    <mergeCell ref="B11:B12"/>
    <mergeCell ref="D46:D47"/>
    <mergeCell ref="C11:C12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92</v>
      </c>
      <c r="C5" s="129"/>
      <c r="D5" s="129"/>
      <c r="I5" s="279"/>
    </row>
    <row r="6" spans="2:9" ht="18">
      <c r="B6" s="321" t="s">
        <v>137</v>
      </c>
      <c r="C6" s="321"/>
      <c r="D6" s="321"/>
      <c r="I6" s="289"/>
    </row>
    <row r="7" spans="2:4" ht="18">
      <c r="B7" s="321" t="s">
        <v>136</v>
      </c>
      <c r="C7" s="321"/>
      <c r="D7" s="321"/>
    </row>
    <row r="8" spans="2:4" ht="16.5">
      <c r="B8" s="346" t="s">
        <v>1</v>
      </c>
      <c r="C8" s="184"/>
      <c r="D8" s="184"/>
    </row>
    <row r="9" spans="2:5" ht="15.75">
      <c r="B9" s="133" t="str">
        <f>+'DEP-C2'!B9</f>
        <v>Al 31 de octubre de 2018</v>
      </c>
      <c r="C9" s="133"/>
      <c r="D9" s="267"/>
      <c r="E9" s="320">
        <f>+Portada!H39</f>
        <v>3.367</v>
      </c>
    </row>
    <row r="10" spans="2:4" ht="9.75" customHeight="1">
      <c r="B10" s="593"/>
      <c r="C10" s="593"/>
      <c r="D10" s="593"/>
    </row>
    <row r="11" spans="2:4" ht="16.5" customHeight="1">
      <c r="B11" s="579" t="s">
        <v>151</v>
      </c>
      <c r="C11" s="581" t="s">
        <v>88</v>
      </c>
      <c r="D11" s="581" t="s">
        <v>165</v>
      </c>
    </row>
    <row r="12" spans="2:8" s="81" customFormat="1" ht="16.5" customHeight="1">
      <c r="B12" s="580"/>
      <c r="C12" s="582"/>
      <c r="D12" s="582"/>
      <c r="H12" s="206"/>
    </row>
    <row r="13" spans="2:8" s="81" customFormat="1" ht="9.75" customHeight="1">
      <c r="B13" s="255"/>
      <c r="C13" s="104"/>
      <c r="D13" s="138"/>
      <c r="H13" s="206"/>
    </row>
    <row r="14" spans="2:9" s="65" customFormat="1" ht="16.5" customHeight="1">
      <c r="B14" s="365" t="s">
        <v>0</v>
      </c>
      <c r="C14" s="384">
        <f>SUM(C15:C16)</f>
        <v>4830445.567120001</v>
      </c>
      <c r="D14" s="486">
        <f>SUM(D15:D16)</f>
        <v>16264110.22449304</v>
      </c>
      <c r="E14" s="219"/>
      <c r="F14" s="352"/>
      <c r="G14" s="292"/>
      <c r="H14" s="292"/>
      <c r="I14" s="292"/>
    </row>
    <row r="15" spans="2:8" s="65" customFormat="1" ht="16.5" customHeight="1">
      <c r="B15" s="69" t="s">
        <v>24</v>
      </c>
      <c r="C15" s="385">
        <v>624154.39572</v>
      </c>
      <c r="D15" s="485">
        <f>ROUND(+C15*$E$9,8)</f>
        <v>2101527.85038924</v>
      </c>
      <c r="E15" s="472"/>
      <c r="F15" s="351"/>
      <c r="G15" s="356"/>
      <c r="H15" s="292"/>
    </row>
    <row r="16" spans="2:8" s="65" customFormat="1" ht="16.5" customHeight="1">
      <c r="B16" s="69" t="s">
        <v>25</v>
      </c>
      <c r="C16" s="385">
        <v>4206291.1714</v>
      </c>
      <c r="D16" s="485">
        <f>ROUND(+C16*$E$9,8)</f>
        <v>14162582.3741038</v>
      </c>
      <c r="E16" s="472"/>
      <c r="F16" s="351"/>
      <c r="G16" s="292"/>
      <c r="H16" s="292"/>
    </row>
    <row r="17" spans="2:8" s="65" customFormat="1" ht="12" customHeight="1">
      <c r="B17" s="69"/>
      <c r="C17" s="385"/>
      <c r="D17" s="485"/>
      <c r="E17" s="471"/>
      <c r="H17" s="210"/>
    </row>
    <row r="18" spans="2:8" s="65" customFormat="1" ht="16.5" customHeight="1">
      <c r="B18" s="365" t="s">
        <v>194</v>
      </c>
      <c r="C18" s="384">
        <f>SUM(C19:C19)</f>
        <v>77743.13545999999</v>
      </c>
      <c r="D18" s="486">
        <f>SUM(D19:D19)</f>
        <v>261761.13709382</v>
      </c>
      <c r="E18" s="471"/>
      <c r="F18" s="352"/>
      <c r="G18" s="293"/>
      <c r="H18" s="293"/>
    </row>
    <row r="19" spans="2:8" s="65" customFormat="1" ht="16.5" customHeight="1">
      <c r="B19" s="69" t="s">
        <v>24</v>
      </c>
      <c r="C19" s="385">
        <v>77743.13545999999</v>
      </c>
      <c r="D19" s="485">
        <f>ROUND(+C19*$E$9,8)</f>
        <v>261761.13709382</v>
      </c>
      <c r="E19" s="472"/>
      <c r="F19" s="351"/>
      <c r="H19" s="210"/>
    </row>
    <row r="20" spans="2:8" s="65" customFormat="1" ht="11.25" customHeight="1">
      <c r="B20" s="69"/>
      <c r="C20" s="385"/>
      <c r="D20" s="485"/>
      <c r="E20" s="471"/>
      <c r="H20" s="210"/>
    </row>
    <row r="21" spans="2:8" s="65" customFormat="1" ht="16.5" customHeight="1">
      <c r="B21" s="365" t="s">
        <v>195</v>
      </c>
      <c r="C21" s="384">
        <f>+C22</f>
        <v>2000000</v>
      </c>
      <c r="D21" s="486">
        <f>+D22</f>
        <v>6734000</v>
      </c>
      <c r="E21" s="471"/>
      <c r="F21" s="352"/>
      <c r="H21" s="210"/>
    </row>
    <row r="22" spans="2:8" s="65" customFormat="1" ht="16.5" customHeight="1">
      <c r="B22" s="69" t="s">
        <v>24</v>
      </c>
      <c r="C22" s="385">
        <v>2000000</v>
      </c>
      <c r="D22" s="485">
        <f>ROUND(+C22*$E$9,8)</f>
        <v>6734000</v>
      </c>
      <c r="E22" s="472"/>
      <c r="F22" s="351"/>
      <c r="H22" s="210"/>
    </row>
    <row r="23" spans="2:8" s="65" customFormat="1" ht="9.75" customHeight="1">
      <c r="B23" s="68"/>
      <c r="C23" s="397"/>
      <c r="D23" s="484"/>
      <c r="F23" s="351"/>
      <c r="H23" s="210"/>
    </row>
    <row r="24" spans="2:8" s="65" customFormat="1" ht="15" customHeight="1">
      <c r="B24" s="594" t="s">
        <v>61</v>
      </c>
      <c r="C24" s="587">
        <f>+C18+C14+C21</f>
        <v>6908188.70258</v>
      </c>
      <c r="D24" s="587">
        <f>+D18+D14+D21</f>
        <v>23259871.36158686</v>
      </c>
      <c r="F24" s="352"/>
      <c r="H24" s="210"/>
    </row>
    <row r="25" spans="2:8" s="81" customFormat="1" ht="15" customHeight="1">
      <c r="B25" s="595"/>
      <c r="C25" s="588"/>
      <c r="D25" s="588"/>
      <c r="H25" s="206"/>
    </row>
    <row r="26" spans="2:8" s="81" customFormat="1" ht="7.5" customHeight="1">
      <c r="B26" s="252"/>
      <c r="C26" s="139"/>
      <c r="D26" s="139"/>
      <c r="H26" s="206"/>
    </row>
    <row r="27" spans="2:8" s="65" customFormat="1" ht="17.25" customHeight="1">
      <c r="B27" s="466" t="s">
        <v>196</v>
      </c>
      <c r="C27" s="466"/>
      <c r="D27" s="466"/>
      <c r="H27" s="210"/>
    </row>
    <row r="28" spans="2:8" s="65" customFormat="1" ht="17.25" customHeight="1">
      <c r="B28" s="466" t="s">
        <v>197</v>
      </c>
      <c r="C28" s="467"/>
      <c r="D28" s="466"/>
      <c r="H28" s="210"/>
    </row>
    <row r="29" spans="3:4" ht="12.75">
      <c r="C29" s="245"/>
      <c r="D29" s="245"/>
    </row>
    <row r="30" ht="12.75">
      <c r="C30" s="294"/>
    </row>
    <row r="32" spans="3:4" ht="12.75">
      <c r="C32" s="131"/>
      <c r="D32" s="131"/>
    </row>
    <row r="33" spans="2:8" s="136" customFormat="1" ht="18">
      <c r="B33" s="129" t="s">
        <v>120</v>
      </c>
      <c r="C33" s="129"/>
      <c r="D33" s="129"/>
      <c r="H33" s="220"/>
    </row>
    <row r="34" spans="2:8" s="136" customFormat="1" ht="18">
      <c r="B34" s="321" t="s">
        <v>137</v>
      </c>
      <c r="C34" s="321"/>
      <c r="D34" s="321"/>
      <c r="H34" s="220"/>
    </row>
    <row r="35" spans="2:8" s="136" customFormat="1" ht="18">
      <c r="B35" s="321" t="s">
        <v>138</v>
      </c>
      <c r="C35" s="321"/>
      <c r="D35" s="321"/>
      <c r="H35" s="220"/>
    </row>
    <row r="36" spans="2:8" s="136" customFormat="1" ht="18">
      <c r="B36" s="346" t="s">
        <v>1</v>
      </c>
      <c r="C36" s="184"/>
      <c r="D36" s="184"/>
      <c r="H36" s="220"/>
    </row>
    <row r="37" spans="2:8" s="136" customFormat="1" ht="18">
      <c r="B37" s="133" t="str">
        <f>+B9</f>
        <v>Al 31 de octubre de 2018</v>
      </c>
      <c r="C37" s="133"/>
      <c r="D37" s="254"/>
      <c r="H37" s="220"/>
    </row>
    <row r="38" spans="2:4" ht="9.75" customHeight="1">
      <c r="B38" s="593"/>
      <c r="C38" s="593"/>
      <c r="D38" s="593"/>
    </row>
    <row r="39" spans="2:4" ht="16.5" customHeight="1">
      <c r="B39" s="579" t="s">
        <v>151</v>
      </c>
      <c r="C39" s="581" t="s">
        <v>88</v>
      </c>
      <c r="D39" s="581" t="s">
        <v>165</v>
      </c>
    </row>
    <row r="40" spans="2:8" s="81" customFormat="1" ht="16.5" customHeight="1">
      <c r="B40" s="580"/>
      <c r="C40" s="582"/>
      <c r="D40" s="582"/>
      <c r="H40" s="206"/>
    </row>
    <row r="41" spans="2:8" s="81" customFormat="1" ht="9.75" customHeight="1">
      <c r="B41" s="255"/>
      <c r="C41" s="261"/>
      <c r="D41" s="140"/>
      <c r="H41" s="206"/>
    </row>
    <row r="42" spans="2:8" s="65" customFormat="1" ht="16.5" customHeight="1">
      <c r="B42" s="365" t="s">
        <v>0</v>
      </c>
      <c r="C42" s="384">
        <f>SUM(C43:C43)</f>
        <v>73088.35081</v>
      </c>
      <c r="D42" s="486">
        <f>SUM(D43:D43)</f>
        <v>246088.47717727</v>
      </c>
      <c r="E42" s="219"/>
      <c r="H42" s="210"/>
    </row>
    <row r="43" spans="2:8" s="65" customFormat="1" ht="16.5" customHeight="1">
      <c r="B43" s="69" t="s">
        <v>24</v>
      </c>
      <c r="C43" s="385">
        <v>73088.35081</v>
      </c>
      <c r="D43" s="485">
        <f>ROUND(+C43*$E$9,8)</f>
        <v>246088.47717727</v>
      </c>
      <c r="E43" s="219"/>
      <c r="F43" s="364"/>
      <c r="H43" s="210"/>
    </row>
    <row r="44" spans="2:8" s="65" customFormat="1" ht="12" customHeight="1">
      <c r="B44" s="69"/>
      <c r="C44" s="385"/>
      <c r="D44" s="485"/>
      <c r="E44" s="219"/>
      <c r="H44" s="210"/>
    </row>
    <row r="45" spans="2:8" s="65" customFormat="1" ht="16.5" customHeight="1">
      <c r="B45" s="365" t="s">
        <v>160</v>
      </c>
      <c r="C45" s="384">
        <f>+C46</f>
        <v>1338035.9362100002</v>
      </c>
      <c r="D45" s="486">
        <f>+D46</f>
        <v>4505166.99721907</v>
      </c>
      <c r="E45" s="221"/>
      <c r="F45" s="109"/>
      <c r="H45" s="210"/>
    </row>
    <row r="46" spans="2:8" s="65" customFormat="1" ht="16.5" customHeight="1">
      <c r="B46" s="69" t="s">
        <v>24</v>
      </c>
      <c r="C46" s="385">
        <v>1338035.9362100002</v>
      </c>
      <c r="D46" s="485">
        <f>ROUND(+C46*$E$9,8)</f>
        <v>4505166.99721907</v>
      </c>
      <c r="E46" s="221"/>
      <c r="F46" s="356"/>
      <c r="H46" s="210"/>
    </row>
    <row r="47" spans="2:8" s="65" customFormat="1" ht="9.75" customHeight="1">
      <c r="B47" s="68"/>
      <c r="C47" s="397"/>
      <c r="D47" s="484"/>
      <c r="H47" s="210"/>
    </row>
    <row r="48" spans="2:8" s="65" customFormat="1" ht="15" customHeight="1">
      <c r="B48" s="594" t="s">
        <v>61</v>
      </c>
      <c r="C48" s="587">
        <f>+C42+C45</f>
        <v>1411124.2870200002</v>
      </c>
      <c r="D48" s="587">
        <f>+D42+D45</f>
        <v>4751255.47439634</v>
      </c>
      <c r="H48" s="210"/>
    </row>
    <row r="49" spans="2:8" s="81" customFormat="1" ht="15" customHeight="1">
      <c r="B49" s="595"/>
      <c r="C49" s="588"/>
      <c r="D49" s="588"/>
      <c r="H49" s="206"/>
    </row>
    <row r="50" ht="4.5" customHeight="1"/>
    <row r="51" spans="3:4" ht="12.75">
      <c r="C51" s="444"/>
      <c r="D51" s="245"/>
    </row>
    <row r="52" ht="12.75">
      <c r="C52" s="168"/>
    </row>
    <row r="55" ht="12.75">
      <c r="C55" s="168"/>
    </row>
  </sheetData>
  <sheetProtection/>
  <mergeCells count="14">
    <mergeCell ref="B10:D10"/>
    <mergeCell ref="C24:C25"/>
    <mergeCell ref="D11:D12"/>
    <mergeCell ref="B11:B12"/>
    <mergeCell ref="B38:D38"/>
    <mergeCell ref="D24:D25"/>
    <mergeCell ref="B48:B49"/>
    <mergeCell ref="C48:C49"/>
    <mergeCell ref="D48:D49"/>
    <mergeCell ref="B39:B40"/>
    <mergeCell ref="C11:C12"/>
    <mergeCell ref="B24:B25"/>
    <mergeCell ref="C39:C40"/>
    <mergeCell ref="D39:D40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2017-07-19T19:12:00Z</cp:lastPrinted>
  <dcterms:created xsi:type="dcterms:W3CDTF">2010-09-21T14:57:59Z</dcterms:created>
  <dcterms:modified xsi:type="dcterms:W3CDTF">2018-11-27T17:14:56Z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