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1600" windowHeight="9735" activeTab="0"/>
  </bookViews>
  <sheets>
    <sheet name="Indice" sheetId="1" r:id="rId1"/>
    <sheet name="Portada" sheetId="2" r:id="rId2"/>
    <sheet name="Resumen" sheetId="3" r:id="rId3"/>
    <sheet name="Resumen-Gráficos" sheetId="4" r:id="rId4"/>
    <sheet name="DGRGL-C1" sheetId="5" r:id="rId5"/>
    <sheet name="DGRGL-C2" sheetId="6" r:id="rId6"/>
    <sheet name="DGRGL-C3" sheetId="7" r:id="rId7"/>
    <sheet name="DGRGL-C4" sheetId="8" r:id="rId8"/>
    <sheet name="DGRGL-C5" sheetId="9" r:id="rId9"/>
    <sheet name="DGRGL-C6" sheetId="10" r:id="rId10"/>
    <sheet name="DGRGL-C7" sheetId="11" r:id="rId11"/>
  </sheets>
  <definedNames>
    <definedName name="_xlnm.Print_Area" localSheetId="4">'DGRGL-C1'!$B$1:$D$52</definedName>
    <definedName name="_xlnm.Print_Area" localSheetId="5">'DGRGL-C2'!$B$1:$E$26</definedName>
    <definedName name="_xlnm.Print_Area" localSheetId="6">'DGRGL-C3'!$B$1:$E$51</definedName>
    <definedName name="_xlnm.Print_Area" localSheetId="7">'DGRGL-C4'!$B$1:$E$66</definedName>
    <definedName name="_xlnm.Print_Area" localSheetId="8">'DGRGL-C5'!$B$1:$D$117</definedName>
    <definedName name="_xlnm.Print_Area" localSheetId="9">'DGRGL-C6'!$A$1:$D$206</definedName>
    <definedName name="_xlnm.Print_Area" localSheetId="10">'DGRGL-C7'!$B$5:$N$42</definedName>
    <definedName name="_xlnm.Print_Area" localSheetId="1">'Portada'!$B$1:$H$36</definedName>
    <definedName name="_xlnm.Print_Area" localSheetId="2">'Resumen'!$G$18:$J$32</definedName>
    <definedName name="_xlnm.Print_Area" localSheetId="3">'Resumen-Gráficos'!$A$1:$O$53</definedName>
    <definedName name="Nueox">#REF!</definedName>
    <definedName name="nuevo">'DGRGL-C7'!$B$53</definedName>
    <definedName name="_xlnm.Print_Titles" localSheetId="8">'DGRGL-C5'!$1:$3</definedName>
  </definedNames>
  <calcPr fullCalcOnLoad="1"/>
</workbook>
</file>

<file path=xl/sharedStrings.xml><?xml version="1.0" encoding="utf-8"?>
<sst xmlns="http://schemas.openxmlformats.org/spreadsheetml/2006/main" count="578" uniqueCount="361">
  <si>
    <t>Contenido</t>
  </si>
  <si>
    <t>:</t>
  </si>
  <si>
    <t>Fecha de corte</t>
  </si>
  <si>
    <t>Mensual</t>
  </si>
  <si>
    <t>Fuente</t>
  </si>
  <si>
    <t>Elaboración</t>
  </si>
  <si>
    <t>Ubicación virtual</t>
  </si>
  <si>
    <t>Fecha revisión</t>
  </si>
  <si>
    <t>Plazo</t>
  </si>
  <si>
    <t>Periodicidad</t>
  </si>
  <si>
    <t>Valoración</t>
  </si>
  <si>
    <t>Tipo de cambio</t>
  </si>
  <si>
    <t>http://www.mef.gob.pe/index.php?option=com_content&amp;view=article&amp;id=2031&amp;Itemid=101432&amp;lang=es</t>
  </si>
  <si>
    <t>US dólares</t>
  </si>
  <si>
    <t>TOTAL</t>
  </si>
  <si>
    <t>TIPO DE DEUDA</t>
  </si>
  <si>
    <t xml:space="preserve">     TOTAL </t>
  </si>
  <si>
    <t>Cuadro 1</t>
  </si>
  <si>
    <t>Cuadro 2</t>
  </si>
  <si>
    <t>Cuadro 3</t>
  </si>
  <si>
    <t>Cuadro 4</t>
  </si>
  <si>
    <t>Cuadro 5</t>
  </si>
  <si>
    <t>Cuadro 6</t>
  </si>
  <si>
    <t>Moneda</t>
  </si>
  <si>
    <t>Tipo Deuda</t>
  </si>
  <si>
    <t>Tipo Instrumento</t>
  </si>
  <si>
    <t>%</t>
  </si>
  <si>
    <t>Externa</t>
  </si>
  <si>
    <t>Bonos</t>
  </si>
  <si>
    <t>Interna</t>
  </si>
  <si>
    <t>Créditos</t>
  </si>
  <si>
    <t>Total</t>
  </si>
  <si>
    <t>Sector Institucional</t>
  </si>
  <si>
    <t>Fuente de Financiamiento</t>
  </si>
  <si>
    <t>US Dólares</t>
  </si>
  <si>
    <t>Yenes</t>
  </si>
  <si>
    <t>Euros</t>
  </si>
  <si>
    <t>Moneda Extranjera</t>
  </si>
  <si>
    <t>Moneda Local</t>
  </si>
  <si>
    <t>TIPO DE INSTRUMENTO</t>
  </si>
  <si>
    <t>SECTOR INSTITUCIONAL</t>
  </si>
  <si>
    <t>COMPOSICIÓN POR MONEDA</t>
  </si>
  <si>
    <t>FUENTE DE FINANCIAMIENTO</t>
  </si>
  <si>
    <t>(Millones de US dólares)</t>
  </si>
  <si>
    <t>ACREEDOR</t>
  </si>
  <si>
    <t>EVOLUCIÓN DE LA DEUDA DE GR-GL</t>
  </si>
  <si>
    <t>Corto Plazo</t>
  </si>
  <si>
    <t>Mediano y Largo Plazo</t>
  </si>
  <si>
    <t>PLAZO</t>
  </si>
  <si>
    <t xml:space="preserve"> CORTO PLAZO</t>
  </si>
  <si>
    <t xml:space="preserve"> MEDIANO Y LARGO PLAZO </t>
  </si>
  <si>
    <t>Organismos Internacionales</t>
  </si>
  <si>
    <t>PORTADA</t>
  </si>
  <si>
    <t xml:space="preserve">   Miles de US dólares</t>
  </si>
  <si>
    <t>POR TIPO DE INSTRUMENTO Y SECTOR INSTITUCIONAL</t>
  </si>
  <si>
    <t>I. MONEDA LOCAL</t>
  </si>
  <si>
    <t>II. MONEDA EXTRANJERA</t>
  </si>
  <si>
    <t xml:space="preserve">TOTAL </t>
  </si>
  <si>
    <r>
      <t xml:space="preserve">     MEF   </t>
    </r>
    <r>
      <rPr>
        <sz val="8"/>
        <rFont val="Arial"/>
        <family val="2"/>
      </rPr>
      <t xml:space="preserve">1/ </t>
    </r>
    <r>
      <rPr>
        <vertAlign val="superscript"/>
        <sz val="8"/>
        <rFont val="Arial"/>
        <family val="2"/>
      </rPr>
      <t xml:space="preserve"> </t>
    </r>
    <r>
      <rPr>
        <sz val="11"/>
        <rFont val="Arial"/>
        <family val="2"/>
      </rPr>
      <t>(Traspaso)</t>
    </r>
  </si>
  <si>
    <t>Nota</t>
  </si>
  <si>
    <t>En algunos cuadros el total no coincide con la suma de los componentes, debido al redondeo de las cifras.</t>
  </si>
  <si>
    <t>Sistema Integrado de Gestión y Administración de la Deuda-SIAD</t>
  </si>
  <si>
    <t xml:space="preserve">Evolución de la Deuda </t>
  </si>
  <si>
    <t>Sistema Financiero Nacional</t>
  </si>
  <si>
    <t>DE MEDIANO Y LARGO PLAZO</t>
  </si>
  <si>
    <t xml:space="preserve"> DEUDA EXTERNA   </t>
  </si>
  <si>
    <t>DE CORTO PLAZO</t>
  </si>
  <si>
    <r>
      <t xml:space="preserve"> BONOS </t>
    </r>
    <r>
      <rPr>
        <sz val="8"/>
        <rFont val="Arial"/>
        <family val="2"/>
      </rPr>
      <t xml:space="preserve"> </t>
    </r>
  </si>
  <si>
    <r>
      <t xml:space="preserve"> CRÉDITOS  </t>
    </r>
    <r>
      <rPr>
        <sz val="8"/>
        <rFont val="Arial"/>
        <family val="2"/>
      </rPr>
      <t xml:space="preserve"> </t>
    </r>
  </si>
  <si>
    <t xml:space="preserve"> I.  GOBIERNO NACIONAL</t>
  </si>
  <si>
    <t xml:space="preserve">  Gobierno Regional</t>
  </si>
  <si>
    <t>Acreedor</t>
  </si>
  <si>
    <t>Banca Estatal, Banca Comercial y FONAVI.</t>
  </si>
  <si>
    <t>La información se presenta a valor nominal.</t>
  </si>
  <si>
    <t xml:space="preserve"> DEUDA INTERNA   </t>
  </si>
  <si>
    <t>(Miles de US dólares)</t>
  </si>
  <si>
    <t>Amt.</t>
  </si>
  <si>
    <t>Int.</t>
  </si>
  <si>
    <t>DE CORTO Y MEDIANO Y LARGO PLAZO</t>
  </si>
  <si>
    <t>POR PLAZO Y SECTOR INSTITUCIONAL</t>
  </si>
  <si>
    <t>I.  GOBIERNOS REGIONALES</t>
  </si>
  <si>
    <t>II.  GOBIERNOS LOCALES</t>
  </si>
  <si>
    <t xml:space="preserve">     Otras Fuentes</t>
  </si>
  <si>
    <t xml:space="preserve">       Caja Metropolitana de Lima</t>
  </si>
  <si>
    <t>POR SECTOR INSTITUCIONAL Y ACREEDOR</t>
  </si>
  <si>
    <t>Gobiernos Locales</t>
  </si>
  <si>
    <t>Gobiernos Regionales</t>
  </si>
  <si>
    <t xml:space="preserve"> BONOS   </t>
  </si>
  <si>
    <t xml:space="preserve">     Gobiernos Locales</t>
  </si>
  <si>
    <t xml:space="preserve">Gobiernos Regionales </t>
  </si>
  <si>
    <t xml:space="preserve">Gobiernos Regionales  </t>
  </si>
  <si>
    <t xml:space="preserve">Gobiernos Regionales   </t>
  </si>
  <si>
    <t xml:space="preserve">Gobiernos Locales   </t>
  </si>
  <si>
    <t>Deuda Externa</t>
  </si>
  <si>
    <t>Deuda Interna</t>
  </si>
  <si>
    <t>Período</t>
  </si>
  <si>
    <t>Otros</t>
  </si>
  <si>
    <t>Sector Institucional / Deudor</t>
  </si>
  <si>
    <t>Gobierno Regional de Cusco</t>
  </si>
  <si>
    <t>Sector institucional / Deudor</t>
  </si>
  <si>
    <t>Cuadro 7</t>
  </si>
  <si>
    <t>POR SECTOR INSTITUCIONAL Y DEUDOR</t>
  </si>
  <si>
    <t>POR TIPO DE MONEDA Y SECTOR INSTITUCIONAL</t>
  </si>
  <si>
    <t xml:space="preserve">  Sector Institucional / Acreedor</t>
  </si>
  <si>
    <t>Cuadro 1A</t>
  </si>
  <si>
    <t>Cuadro 3A</t>
  </si>
  <si>
    <t>Cuadro 4A</t>
  </si>
  <si>
    <t>Cuadro 5A</t>
  </si>
  <si>
    <t>Cuadro 6A</t>
  </si>
  <si>
    <t>Cuadro 7A</t>
  </si>
  <si>
    <r>
      <t xml:space="preserve">  DEUDA INTERNA   </t>
    </r>
    <r>
      <rPr>
        <b/>
        <sz val="8"/>
        <rFont val="Arial"/>
        <family val="2"/>
      </rPr>
      <t>2/</t>
    </r>
  </si>
  <si>
    <r>
      <t xml:space="preserve"> CRÉDITOS  </t>
    </r>
    <r>
      <rPr>
        <b/>
        <sz val="8"/>
        <rFont val="Arial"/>
        <family val="2"/>
      </rPr>
      <t xml:space="preserve"> 1/</t>
    </r>
  </si>
  <si>
    <r>
      <t xml:space="preserve">I. Gobiernos Regionales   </t>
    </r>
    <r>
      <rPr>
        <b/>
        <sz val="8"/>
        <rFont val="Arial"/>
        <family val="2"/>
      </rPr>
      <t>1/</t>
    </r>
  </si>
  <si>
    <r>
      <t xml:space="preserve">II. Gobiernos Locales   </t>
    </r>
    <r>
      <rPr>
        <b/>
        <sz val="8"/>
        <rFont val="Arial"/>
        <family val="2"/>
      </rPr>
      <t>2/</t>
    </r>
  </si>
  <si>
    <r>
      <t xml:space="preserve">Nota: </t>
    </r>
    <r>
      <rPr>
        <sz val="10"/>
        <rFont val="Arial"/>
        <family val="2"/>
      </rPr>
      <t>Sector Institucional comprende: Gobierno Central, Gobiernos Locales y Gobiernos Regionales.</t>
    </r>
  </si>
  <si>
    <r>
      <rPr>
        <b/>
        <sz val="12"/>
        <rFont val="Arial"/>
        <family val="2"/>
      </rPr>
      <t>Nota:</t>
    </r>
    <r>
      <rPr>
        <sz val="12"/>
        <rFont val="Arial"/>
        <family val="2"/>
      </rPr>
      <t xml:space="preserve"> -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Préstamos vigentes.</t>
    </r>
  </si>
  <si>
    <r>
      <t xml:space="preserve">II. Gobiernos Locales   </t>
    </r>
    <r>
      <rPr>
        <b/>
        <sz val="8"/>
        <rFont val="Arial"/>
        <family val="2"/>
      </rPr>
      <t>1/</t>
    </r>
  </si>
  <si>
    <r>
      <rPr>
        <b/>
        <sz val="10"/>
        <rFont val="Arial"/>
        <family val="2"/>
      </rPr>
      <t xml:space="preserve">Deuda Externa; </t>
    </r>
    <r>
      <rPr>
        <sz val="10"/>
        <rFont val="Arial"/>
        <family val="2"/>
      </rPr>
      <t>considera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la deuda directa de los Gobiernos Regionales y Gobienos Locales que cuenta con la garantía del Gobierno Nacional. Se considera deuda directa cuando el deudor contractual es el Gobierno Regional o el Gobierno Local quienes sólo pueden contratar deuda con la garantía del Gobierno Nacional.     </t>
    </r>
  </si>
  <si>
    <r>
      <rPr>
        <b/>
        <sz val="10"/>
        <rFont val="Arial"/>
        <family val="2"/>
      </rPr>
      <t>Deuda Interna;</t>
    </r>
    <r>
      <rPr>
        <sz val="10"/>
        <rFont val="Arial"/>
        <family val="2"/>
      </rPr>
      <t xml:space="preserve"> comprende la deuda total de los Gobiernos Regionales y Gobiernos Locales: deuda directa con y sin la garantía del Gobierno NacionaI. Asimismo, incluye los créditos de deuda externa e interna que el Gobierno Nacional ha contratado y trasladado a estos gobiernos, a través de Convenios de Traspaso de Recursos, donde se establece que el servicio de la deuda está a cargo de los mencionados gobiernos. También considera las operaciones de endeudamiento generadas por la entrega de Certificados de Inversión Pública Regional y Local - CIPRL, y por préstamos de FONAVI. </t>
    </r>
  </si>
  <si>
    <r>
      <t xml:space="preserve">I. MONEDA LOCAL   </t>
    </r>
    <r>
      <rPr>
        <b/>
        <sz val="8"/>
        <rFont val="Arial"/>
        <family val="2"/>
      </rPr>
      <t>1/</t>
    </r>
  </si>
  <si>
    <t xml:space="preserve">       Cooperativa</t>
  </si>
  <si>
    <t>G.R</t>
  </si>
  <si>
    <t xml:space="preserve">I. Gobiernos Regionales   </t>
  </si>
  <si>
    <t>Gobierno Regional de Moquegua</t>
  </si>
  <si>
    <t>Plazo / Sector Institucional</t>
  </si>
  <si>
    <t>POR TIPO DE DEUDA Y SECTOR INSTITUCIONAL</t>
  </si>
  <si>
    <t>SERVICIO PROYECTADO POR TIPO DE DEUDA</t>
  </si>
  <si>
    <t xml:space="preserve">       Cooperativa Santo Cristo de Bagazán</t>
  </si>
  <si>
    <t>Considera deuda de corto plazo y deuda de mediano y largo plazo</t>
  </si>
  <si>
    <t>Tipo de Deuda /                           Sector Institucional</t>
  </si>
  <si>
    <t>Tipo de Instrumento /         Sector Institucional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</si>
  <si>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</si>
  <si>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</si>
  <si>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</si>
  <si>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miles de soles</t>
  </si>
  <si>
    <t>(Miles de soles)</t>
  </si>
  <si>
    <t>Cuadro en soles</t>
  </si>
  <si>
    <t>Tipo de cambio venta bancario al final del mes de diciembre, según la Superintendencia de Banca y Seguros- SBS</t>
  </si>
  <si>
    <r>
      <t xml:space="preserve"> DEUDA EXTERNA   </t>
    </r>
    <r>
      <rPr>
        <b/>
        <sz val="8"/>
        <rFont val="Arial"/>
        <family val="2"/>
      </rPr>
      <t>1/</t>
    </r>
  </si>
  <si>
    <t xml:space="preserve"> 1/  Deuda directa de la Municipalidad Metropolitana de Lima, con la garantía del Gobierno Nacional </t>
  </si>
  <si>
    <t xml:space="preserve"> 2/  Incluye deuda externa contratada por el Gobierno Nacional y trasladada a los Gobiernos Regionales </t>
  </si>
  <si>
    <t xml:space="preserve">      y Gobiernos Locales con Convenios de Traspasos de Recursos.</t>
  </si>
  <si>
    <t xml:space="preserve"> 1/  Incluye deuda externa contratada por el Gobierno Nacional y trasladada a los Gobiernos </t>
  </si>
  <si>
    <t xml:space="preserve">      Regionales y Gobiernos Locales con Convenios Traspasos de Recursos.</t>
  </si>
  <si>
    <t xml:space="preserve"> 1/  Incluye deuda con Convenios de Traspasos de Recursos.</t>
  </si>
  <si>
    <t xml:space="preserve">MEF   </t>
  </si>
  <si>
    <r>
      <t xml:space="preserve">MEF (CIPRL)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 2/</t>
    </r>
  </si>
  <si>
    <r>
      <t xml:space="preserve">MEF (Traspaso)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1/</t>
    </r>
  </si>
  <si>
    <t>Banca Comercial</t>
  </si>
  <si>
    <t>BID</t>
  </si>
  <si>
    <t>BIRF</t>
  </si>
  <si>
    <t>Banca Estatal</t>
  </si>
  <si>
    <t>Banco de la Nación</t>
  </si>
  <si>
    <t>Banco Agropecuario</t>
  </si>
  <si>
    <r>
      <t xml:space="preserve">MEF (CIPRL)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2/</t>
    </r>
  </si>
  <si>
    <t xml:space="preserve"> 1/  Comprende la deuda con Convenio de Traspasos de Recursos.</t>
  </si>
  <si>
    <t xml:space="preserve"> 2/  Deuda derivada de la entrega de Certificados de  Inversión Pública Regional y Local (CIPRL).</t>
  </si>
  <si>
    <t>Banco de Comercio</t>
  </si>
  <si>
    <t>Otras Fuentes</t>
  </si>
  <si>
    <t xml:space="preserve"> 1/  Deuda entre sectores interinstitucionales.</t>
  </si>
  <si>
    <t xml:space="preserve"> 1/  Comprende, convenios de traspasos de recursos entre el MEF y cada Gobierno Regional. Además deuda derivada</t>
  </si>
  <si>
    <t xml:space="preserve">       de la entrega de Certificados de Inversión Pública Regional y Local (CIPRL).</t>
  </si>
  <si>
    <t xml:space="preserve"> 2/  Comprende deuda con garantía y sin garantía de Gobierno Nacional y Convenio de Traspaso de  Recursos. Además</t>
  </si>
  <si>
    <t xml:space="preserve">      deuda derivada de la entrega de Certificados de Inversión Pública Regional y Local (CIPRL). Los Gobiernos Locales</t>
  </si>
  <si>
    <t xml:space="preserve"> 1/  Incluye deuda derivada de la entrega de Certificados de  Inversión Pública Regional y Local (CIPRL).</t>
  </si>
  <si>
    <t>PROYECCIÓN DEL SERVICIO ANUAL - POR TIPO DE DEUDA</t>
  </si>
  <si>
    <r>
      <t xml:space="preserve">MEF </t>
    </r>
    <r>
      <rPr>
        <sz val="8"/>
        <rFont val="Arial"/>
        <family val="2"/>
      </rPr>
      <t xml:space="preserve"> 1/</t>
    </r>
  </si>
  <si>
    <t>Banco Interamericano de Desarrollo (BID)</t>
  </si>
  <si>
    <t xml:space="preserve"> 1/ Comprende: Convenios de Traspasos de Recursos, Certificado de  Inversión Pública Regional y Local  </t>
  </si>
  <si>
    <t xml:space="preserve">     (CIPRL) y deuda a FONAVI (PRINCIPAL).</t>
  </si>
  <si>
    <t>Banco Internacional de Reconstrucción y Fomento (BIRF)</t>
  </si>
  <si>
    <t xml:space="preserve"> 1/ Incluye Traspaso de Recursos, FONAVI, CIPRL</t>
  </si>
  <si>
    <t>Municipalidad Provincial de Lima</t>
  </si>
  <si>
    <t>Municipalidad Provincial de Chincha - Chincha Alta</t>
  </si>
  <si>
    <t>Municipalidad Distrital de San Luis</t>
  </si>
  <si>
    <t>Municipalidad Provincial del Callao</t>
  </si>
  <si>
    <t>Municipalidad Distrital de La Perla</t>
  </si>
  <si>
    <t>CUADROS RESUMEN</t>
  </si>
  <si>
    <t>RESUMEN GRÁFICOS</t>
  </si>
  <si>
    <t>Dólar Estadounidense (US$)</t>
  </si>
  <si>
    <t>Unión Económica y Monetaria Europea (EURO)</t>
  </si>
  <si>
    <t xml:space="preserve">           Tipo de Moneda /</t>
  </si>
  <si>
    <t xml:space="preserve">                       Sector Institucional</t>
  </si>
  <si>
    <t>Municipalidad Distrital de El Porvenir</t>
  </si>
  <si>
    <t>Municipalidad Provincial de Huaraz</t>
  </si>
  <si>
    <t>Municipalidad Provincial de Huaral</t>
  </si>
  <si>
    <t>Municipalidad Distrital de Belen</t>
  </si>
  <si>
    <t>Municipalidad Distrital de Santiago</t>
  </si>
  <si>
    <t xml:space="preserve"> 3/  Deuda entre sectores interinstitucionales.</t>
  </si>
  <si>
    <r>
      <t xml:space="preserve">MEF  </t>
    </r>
    <r>
      <rPr>
        <b/>
        <sz val="8"/>
        <rFont val="Arial"/>
        <family val="2"/>
      </rPr>
      <t xml:space="preserve"> 3/   </t>
    </r>
  </si>
  <si>
    <t>Municipalidad Distrital de Echarate</t>
  </si>
  <si>
    <t>Municipalidad Provincial de Huarmey</t>
  </si>
  <si>
    <t>Gobierno Regional de San Martin</t>
  </si>
  <si>
    <t>Municipalidad Provincial de Mariscal Nieto - Moquegua</t>
  </si>
  <si>
    <t>Municipalidad Provincial de Sullana</t>
  </si>
  <si>
    <t>Municipalidad Provincial de Trujillo</t>
  </si>
  <si>
    <t>Municipalidad Provincial de Morropon - Chulucanas</t>
  </si>
  <si>
    <t>Municipalidad Distrital de Yarinacocha</t>
  </si>
  <si>
    <t>Municipalidad Provincial de Espinar</t>
  </si>
  <si>
    <t>Municipalidad Distrital de Pocollay</t>
  </si>
  <si>
    <t>Municipalidad Provincial de Maynas - Iquitos</t>
  </si>
  <si>
    <t>Municipalidad Distrital de Huayllay</t>
  </si>
  <si>
    <t>Municipalidad Distrital de Ticlacayan</t>
  </si>
  <si>
    <t>Municipalidad Distrital de Ciudad Nueva</t>
  </si>
  <si>
    <t>Municipalidad Distrital de Jacobo Hunter</t>
  </si>
  <si>
    <t>Municipalidad Distrital de Tinyahuarco</t>
  </si>
  <si>
    <t>Municipalidad Distrital de Chinchero</t>
  </si>
  <si>
    <t>Municipalidad Distrital de Nuevo Imperial</t>
  </si>
  <si>
    <t>Municipalidad Distrital de Parcona</t>
  </si>
  <si>
    <t>Municipalidad Distrital de San Sebastian</t>
  </si>
  <si>
    <t>Municipalidad Provincial de Sechura</t>
  </si>
  <si>
    <t>Municipalidad Provincial de Islay - Mollendo</t>
  </si>
  <si>
    <t>Municipalidad Provincial de Tacna</t>
  </si>
  <si>
    <t>Municipalidad Distrital de Bellavista</t>
  </si>
  <si>
    <t>Municipalidad Distrital de Sanagoran</t>
  </si>
  <si>
    <t>Municipalidad Provincial de Ucayali - Contamana</t>
  </si>
  <si>
    <t>Municipalidad Distrital de Orurillo</t>
  </si>
  <si>
    <t>Municipalidad Provincial de Tarma</t>
  </si>
  <si>
    <t>Municipalidad Distrital de Pacllon</t>
  </si>
  <si>
    <t>Municipalidad Provincial de Huancayo</t>
  </si>
  <si>
    <t>Municipalidad Distrital de Colquioc</t>
  </si>
  <si>
    <t>Municipalidad Distrital de Alto Selva Alegre</t>
  </si>
  <si>
    <t>Municipalidad Distrital de Lacabamba</t>
  </si>
  <si>
    <t>Municipalidad Provincial de Ica</t>
  </si>
  <si>
    <t>Municipalidad Distrital de Yura</t>
  </si>
  <si>
    <t>Municipalidad Distrital de El Tambo</t>
  </si>
  <si>
    <r>
      <t xml:space="preserve">MEF (Pago de Prestamos)   </t>
    </r>
  </si>
  <si>
    <t>Municipalidad Distrital de Campoverde</t>
  </si>
  <si>
    <t>Municipalidad Distrital de Ilabaya</t>
  </si>
  <si>
    <t>Municipalidad Distrital de La Matanza</t>
  </si>
  <si>
    <t>Municipalidad Provincial de Oyon</t>
  </si>
  <si>
    <t>Municipalidad Distrital de Huariaca</t>
  </si>
  <si>
    <t>Municipalidad Distrital de Culebras</t>
  </si>
  <si>
    <t>Municipalidad Provincial de Chumbivilcas - Santo Tomas</t>
  </si>
  <si>
    <t>Municipalidad Distrital de Vargas Guerra</t>
  </si>
  <si>
    <t>Municipalidad Distrital de Quilahuani</t>
  </si>
  <si>
    <t>Municipalidad Distrital de Condoroma</t>
  </si>
  <si>
    <t>Municipalidad Distrital de Lurigancho (Chosica)</t>
  </si>
  <si>
    <t>Banco Pichincha</t>
  </si>
  <si>
    <t>Municipalidad Distrital de Chancay</t>
  </si>
  <si>
    <t>Municipalidad Distrital de Ancahuasi</t>
  </si>
  <si>
    <t>Gobierno Regional de Ancash</t>
  </si>
  <si>
    <t>Municipalidad Distrital de Majes</t>
  </si>
  <si>
    <t>Municipalidad Distrital de Camilaca</t>
  </si>
  <si>
    <t>Municipalidad Distrital de Ticllos</t>
  </si>
  <si>
    <t>Municipalidad Distrital de Pias</t>
  </si>
  <si>
    <t>Municipalidad Distrital de Orcopampa</t>
  </si>
  <si>
    <t>Municipalidad Distrital de Chilcaymarca</t>
  </si>
  <si>
    <t>Municipalidad Distrital de San Juan</t>
  </si>
  <si>
    <t>Gobierno Regional de Arequipa</t>
  </si>
  <si>
    <t>Gobierno Regional de Cajamarca</t>
  </si>
  <si>
    <t>Gobierno Regional de Loreto</t>
  </si>
  <si>
    <t>Municipalidad Provincial de Sanchez Carrion - Huamachuco</t>
  </si>
  <si>
    <t>Municipalidad Distrital de Hualgayoc</t>
  </si>
  <si>
    <t>Municipalidad Distrital de Sicaya</t>
  </si>
  <si>
    <t>Municipalidad Provincial de Huarochiri - Matucana</t>
  </si>
  <si>
    <t>Municipalidad Distrital de Irazola</t>
  </si>
  <si>
    <t>Municipalidad Distrital de Sarayacu</t>
  </si>
  <si>
    <t>Municipalidad Distrital de Neshuya</t>
  </si>
  <si>
    <t>Dirección de Administración de Deuda, Contabilidad y Estadística -  Equipo de Trabajo de Estadística</t>
  </si>
  <si>
    <t>Dirección General del Tesoro Público</t>
  </si>
  <si>
    <t>Banco Internacional del Perú</t>
  </si>
  <si>
    <t>Gobierno Regional de Ica</t>
  </si>
  <si>
    <t>Municipalidad Distrital de Victor Larco Herrera</t>
  </si>
  <si>
    <t>Municipalidad Distrital de Cayma</t>
  </si>
  <si>
    <t>Municipalidad Distrital de Paucarbamba</t>
  </si>
  <si>
    <t>Municipalidad Distrital de Roble</t>
  </si>
  <si>
    <t>Municipalidad Distrital de Patambuco</t>
  </si>
  <si>
    <t>Gobierno Regional de Ucayali</t>
  </si>
  <si>
    <t>Municipalidad Distrital de Mariscal Caceres</t>
  </si>
  <si>
    <t>Municipalidad Distrital de Sapallanga</t>
  </si>
  <si>
    <t>Municipalidad Provincial de Viru</t>
  </si>
  <si>
    <t>Municipalidad Distrital de Catac</t>
  </si>
  <si>
    <t>Municipalidad Distrital de Buenos Aires</t>
  </si>
  <si>
    <t>Municipalidad Distrital de Andres Avelino Caceres Dorregaray</t>
  </si>
  <si>
    <t>Municipalidad Distrital de Chimban</t>
  </si>
  <si>
    <r>
      <t xml:space="preserve">Gobierno Nacional   </t>
    </r>
    <r>
      <rPr>
        <b/>
        <sz val="8"/>
        <rFont val="Arial"/>
        <family val="2"/>
      </rPr>
      <t>3/</t>
    </r>
  </si>
  <si>
    <t xml:space="preserve"> 3/  Se consideran las Universidades Públicas.</t>
  </si>
  <si>
    <r>
      <t xml:space="preserve">Gobierno Nacional   </t>
    </r>
    <r>
      <rPr>
        <b/>
        <sz val="8"/>
        <rFont val="Arial"/>
        <family val="2"/>
      </rPr>
      <t>1/</t>
    </r>
  </si>
  <si>
    <t xml:space="preserve"> 1/  Se consideran las Universidades Públicas.</t>
  </si>
  <si>
    <r>
      <t xml:space="preserve">Gobierno Nacional   </t>
    </r>
    <r>
      <rPr>
        <b/>
        <sz val="8"/>
        <rFont val="Arial"/>
        <family val="2"/>
      </rPr>
      <t>2/</t>
    </r>
  </si>
  <si>
    <t xml:space="preserve"> 2/  Se consideran las Universidades Públicas.</t>
  </si>
  <si>
    <r>
      <t xml:space="preserve">Gobiernos Nacional   </t>
    </r>
    <r>
      <rPr>
        <b/>
        <sz val="8"/>
        <rFont val="Arial"/>
        <family val="2"/>
      </rPr>
      <t>2/</t>
    </r>
  </si>
  <si>
    <r>
      <t xml:space="preserve">Gobiernos Regionales   </t>
    </r>
    <r>
      <rPr>
        <b/>
        <sz val="8"/>
        <rFont val="Arial"/>
        <family val="2"/>
      </rPr>
      <t>3/</t>
    </r>
  </si>
  <si>
    <t xml:space="preserve"> 3/  Deuda con Convenios de Traspasos de Recursos.</t>
  </si>
  <si>
    <t>III. GOBIERNO NACIONAL</t>
  </si>
  <si>
    <t>Universidades Públicas</t>
  </si>
  <si>
    <t>Gobierno Regional de Piura</t>
  </si>
  <si>
    <t>Gobierno Regional de La Libertad</t>
  </si>
  <si>
    <t>Gobierno Regional de Pasco</t>
  </si>
  <si>
    <t>Municipalidad Distrital de Islay</t>
  </si>
  <si>
    <t>Municipalidad Distrital de Bella Union</t>
  </si>
  <si>
    <t>Municipalidad Distrital de Pacanga</t>
  </si>
  <si>
    <t>Universidad Nacional de San Agustin</t>
  </si>
  <si>
    <r>
      <t xml:space="preserve">III. Gobierno Nacional   </t>
    </r>
    <r>
      <rPr>
        <b/>
        <sz val="8"/>
        <rFont val="Arial"/>
        <family val="2"/>
      </rPr>
      <t>3/</t>
    </r>
  </si>
  <si>
    <t xml:space="preserve"> 3/  Deuda derivada de la entrega de Certificados de Inversión Pública Regional y Local (CIPRL).</t>
  </si>
  <si>
    <t>Municipalidad Distrital de Pomahuaca</t>
  </si>
  <si>
    <r>
      <t xml:space="preserve">III. Gobierno Nacional   </t>
    </r>
    <r>
      <rPr>
        <b/>
        <sz val="8"/>
        <rFont val="Arial"/>
        <family val="2"/>
      </rPr>
      <t>1/ 2/</t>
    </r>
  </si>
  <si>
    <r>
      <t xml:space="preserve">Gobiernos Nacional   </t>
    </r>
    <r>
      <rPr>
        <sz val="8"/>
        <rFont val="Arial"/>
        <family val="2"/>
      </rPr>
      <t>1/</t>
    </r>
  </si>
  <si>
    <t>Gobierno Regional de Puno</t>
  </si>
  <si>
    <t>Municipalidad Distrital de Yauli</t>
  </si>
  <si>
    <t>Municipalidad Distrital de Santiago de Cao</t>
  </si>
  <si>
    <t>Municipalidad Distrital de Salas</t>
  </si>
  <si>
    <t>Municipalidad Distrital de Alonso de Alvarado</t>
  </si>
  <si>
    <t>Municipalidad Distrital de Villa Maria del Triunfo</t>
  </si>
  <si>
    <t>Municipalidad Distrital de Pucayacu</t>
  </si>
  <si>
    <t>DEUDA DE LOS GOBIERNOS REGIONALES, GOBIERNOS LOCALES Y OTROS</t>
  </si>
  <si>
    <t>Comprende el saldo de la deuda de los Gobiernos Regionales, Gobiernos Locales y Otros (Universidades Públicas).</t>
  </si>
  <si>
    <t>Sistema Integrado de Administración Financiera del Sector Público (SIAF-SP), en el cual los Gobiernos Regionales, Gobiernos Locales y Otros registran su información.</t>
  </si>
  <si>
    <r>
      <t xml:space="preserve">Gobierno Nacional   </t>
    </r>
    <r>
      <rPr>
        <sz val="8"/>
        <rFont val="Arial"/>
        <family val="2"/>
      </rPr>
      <t>1/</t>
    </r>
  </si>
  <si>
    <t xml:space="preserve"> 1/  Se incluyen las Universidades Públicas.</t>
  </si>
  <si>
    <t>DEUDA DE GOBIERNOS REGIONALES, GOBIERNOS LOCALES Y OTROS</t>
  </si>
  <si>
    <t>DEUDA GOBIERNOS REGIONALES, GOBIERNOS LOCALES Y OTROS</t>
  </si>
  <si>
    <t>Municipalidad Distrital de Chavin de Huantar</t>
  </si>
  <si>
    <t>Municipalidad Distrital de San Pablo de Pillao</t>
  </si>
  <si>
    <t>Municipalidad Distrital de Lajas</t>
  </si>
  <si>
    <t>Municipalidad Distrital de Shamboyacu</t>
  </si>
  <si>
    <t>Municipalidad Distrital de Tirapata</t>
  </si>
  <si>
    <t>a/</t>
  </si>
  <si>
    <t>Municipalidad Distrital de Tucume</t>
  </si>
  <si>
    <t>Municipalidad Distrital de Chirinos</t>
  </si>
  <si>
    <t>Municipalidad Provincial de Huallaga - Saposoa</t>
  </si>
  <si>
    <t>Municipalidad Distrital de Pucacolpa</t>
  </si>
  <si>
    <t>Municipalidad Distrital de Sondorillo</t>
  </si>
  <si>
    <t>Municipalidad Distrital de Cospan</t>
  </si>
  <si>
    <t>Municipalidad Provincial de Datem del Marañon</t>
  </si>
  <si>
    <t>Municipalidad Distrital de San Jose de Ticllas</t>
  </si>
  <si>
    <t>Municipalidad Distrital de Iguain</t>
  </si>
  <si>
    <t>Gobierno Regional del Callao</t>
  </si>
  <si>
    <t>Gobierno Regional de Junín</t>
  </si>
  <si>
    <t>Municipalidad Distrital de Mariano Damaso Beraun</t>
  </si>
  <si>
    <t>Banco de Crédito del Perú</t>
  </si>
  <si>
    <t>Municipalidad Distrital de Daniel Alomia Robles</t>
  </si>
  <si>
    <t>Municipalidad Distrital de Alto Biavo</t>
  </si>
  <si>
    <t>Municipalidad Distrital de Pichigua</t>
  </si>
  <si>
    <t>Tipo de Instrumento / Sector Institucional</t>
  </si>
  <si>
    <t>Tipo de Moneda /</t>
  </si>
  <si>
    <t>BBVA, Scotia y BCP Sindicado</t>
  </si>
  <si>
    <t>Municipalidad Distrital de Pataz</t>
  </si>
  <si>
    <t>Municipalidad Distrital de Pacucha</t>
  </si>
  <si>
    <t>Municipalidad Distrital de Alto Inambari</t>
  </si>
  <si>
    <t>Municipalidad Distrital de Chupa</t>
  </si>
  <si>
    <t>Municipalidad Distrital de Marcona</t>
  </si>
  <si>
    <t>Municipalidad Distrital de San Francisco de Asis de Yarusyacan</t>
  </si>
  <si>
    <t>Municipalidad Provincial de Coronel Portillo</t>
  </si>
  <si>
    <t>Municipalidad Distrital de La Punta</t>
  </si>
  <si>
    <t>Municipalidad Distrital de Punta de Bombon</t>
  </si>
  <si>
    <t>AL 30 DE NOVIEMBRE DE 2020</t>
  </si>
  <si>
    <t>BBVA, Scotia Y BCP Sindicado</t>
  </si>
  <si>
    <t>Banco de Crédito</t>
  </si>
  <si>
    <t>BBVA Banco Continental</t>
  </si>
  <si>
    <t>Período: Desde diciembre 2020 al 2040</t>
  </si>
  <si>
    <t xml:space="preserve">          - Tipo de Cambio del 30 de noviembre de 2020. </t>
  </si>
  <si>
    <t xml:space="preserve"> a/  Servicio proyectado a partir del mes de diciembre de 2020.</t>
  </si>
  <si>
    <t>SERVICIO ANUAL - POR TIPO DE DEUDA - PERÍODO: DESDE DICIEMBRE 2020 AL 2040</t>
  </si>
  <si>
    <t>Municipalidad Distrital de Grocio Prado</t>
  </si>
  <si>
    <t>Municipalidad Provincial de Urubamba</t>
  </si>
  <si>
    <t xml:space="preserve">      con deuda menor a US$ 122 mil, se agrupan en "Otros" e incluye a 20 entidades.</t>
  </si>
  <si>
    <t>Municipalidad Distrital de Margos</t>
  </si>
  <si>
    <r>
      <rPr>
        <b/>
        <sz val="11"/>
        <rFont val="Arial"/>
        <family val="2"/>
      </rPr>
      <t xml:space="preserve">Nota: </t>
    </r>
    <r>
      <rPr>
        <sz val="11"/>
        <rFont val="Arial"/>
        <family val="2"/>
      </rPr>
      <t>Los Gobiernos Locales con deuda menor a US$ 105 mil, se agrupa en "Otros" e incluye a 25 entidades.</t>
    </r>
  </si>
  <si>
    <t>Al 30 de noviembre de 2020</t>
  </si>
</sst>
</file>

<file path=xl/styles.xml><?xml version="1.0" encoding="utf-8"?>
<styleSheet xmlns="http://schemas.openxmlformats.org/spreadsheetml/2006/main">
  <numFmts count="55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 &quot;S/.&quot;\ * #,##0_ ;_ &quot;S/.&quot;\ * \-#,##0_ ;_ &quot;S/.&quot;\ * &quot;-&quot;_ ;_ @_ "/>
    <numFmt numFmtId="167" formatCode="_ &quot;S/.&quot;\ * #,##0.00_ ;_ &quot;S/.&quot;\ * \-#,##0.00_ ;_ &quot;S/.&quot;\ * &quot;-&quot;??_ ;_ @_ "/>
    <numFmt numFmtId="168" formatCode="###,###,###,###"/>
    <numFmt numFmtId="169" formatCode="###,###,###"/>
    <numFmt numFmtId="170" formatCode="_ * #,##0.0_ ;_ * \-#,##0.0_ ;_ * &quot;-&quot;??_ ;_ @_ "/>
    <numFmt numFmtId="171" formatCode="0.0%"/>
    <numFmt numFmtId="172" formatCode="_ * #,##0_ ;_ * \-#,##0_ ;_ * &quot;-&quot;??_ ;_ @_ "/>
    <numFmt numFmtId="173" formatCode="_ * #,##0_ ;_ * \-#,##0_ ;_ * &quot;0&quot;??_ ;_ @_ "/>
    <numFmt numFmtId="174" formatCode="_([$€]\ * #,##0.00_);_([$€]\ * \(#,##0.00\);_([$€]\ * &quot;-&quot;??_);_(@_)"/>
    <numFmt numFmtId="175" formatCode="[$-280A]d&quot; de &quot;mmmm&quot; de &quot;yyyy;@"/>
    <numFmt numFmtId="176" formatCode="0.0000"/>
    <numFmt numFmtId="177" formatCode="0.000"/>
    <numFmt numFmtId="178" formatCode="0.0"/>
    <numFmt numFmtId="179" formatCode="#,##0.0;[Red]\-#,##0.0"/>
    <numFmt numFmtId="180" formatCode="0.00000000"/>
    <numFmt numFmtId="181" formatCode="0.0000000000"/>
    <numFmt numFmtId="182" formatCode="0.000000"/>
    <numFmt numFmtId="183" formatCode="0.00000"/>
    <numFmt numFmtId="184" formatCode="###,###,###,###.00000"/>
    <numFmt numFmtId="185" formatCode="#,##0.000000000;[Red]\-#,##0.000000000"/>
    <numFmt numFmtId="186" formatCode="#,##0.000000000000000;[Red]\-#,##0.000000000000000"/>
    <numFmt numFmtId="187" formatCode="0.0000000"/>
    <numFmt numFmtId="188" formatCode="0.000000000"/>
    <numFmt numFmtId="189" formatCode="0.00000000000"/>
    <numFmt numFmtId="190" formatCode="0.000000000000"/>
    <numFmt numFmtId="191" formatCode="###,###,###,###.000"/>
    <numFmt numFmtId="192" formatCode="#,##0.00000;[Red]\-#,##0.00000"/>
    <numFmt numFmtId="193" formatCode="#,##0.00000000;[Red]\-#,##0.00000000"/>
    <numFmt numFmtId="194" formatCode="#,##0.0000000000;[Red]\-#,##0.0000000000"/>
    <numFmt numFmtId="195" formatCode="0.00000000000000"/>
    <numFmt numFmtId="196" formatCode="#,##0.0000000;[Red]\-#,##0.0000000"/>
    <numFmt numFmtId="197" formatCode="###,###,###,###.0000000"/>
    <numFmt numFmtId="198" formatCode="_ * #,##0.0000000000_ ;_ * \-#,##0.0000000000_ ;_ * &quot;-&quot;??????????_ ;_ @_ "/>
    <numFmt numFmtId="199" formatCode="0.0000000000000"/>
    <numFmt numFmtId="200" formatCode="###,###,###,###.000000000"/>
    <numFmt numFmtId="201" formatCode="#,##0.000000;[Red]\-#,##0.000000"/>
    <numFmt numFmtId="202" formatCode="#,##0.00000000000;[Red]\-#,##0.00000000000"/>
    <numFmt numFmtId="203" formatCode="#,##0.000000000000;[Red]\-#,##0.000000000000"/>
    <numFmt numFmtId="204" formatCode="#,##0.0"/>
    <numFmt numFmtId="205" formatCode="mmm\-yyyy"/>
    <numFmt numFmtId="206" formatCode="#,##0.00000"/>
    <numFmt numFmtId="207" formatCode="#,##0.000"/>
    <numFmt numFmtId="208" formatCode="#,##0.0000000"/>
    <numFmt numFmtId="209" formatCode="#,##0.00000000"/>
    <numFmt numFmtId="210" formatCode="#,##0.000000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vertAlign val="superscript"/>
      <sz val="8"/>
      <name val="Arial"/>
      <family val="2"/>
    </font>
    <font>
      <b/>
      <sz val="15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name val="Calibri"/>
      <family val="2"/>
    </font>
    <font>
      <sz val="15"/>
      <name val="Arial"/>
      <family val="2"/>
    </font>
    <font>
      <sz val="7"/>
      <name val="Arial"/>
      <family val="2"/>
    </font>
    <font>
      <sz val="11"/>
      <color indexed="12"/>
      <name val="Arial"/>
      <family val="2"/>
    </font>
    <font>
      <b/>
      <u val="single"/>
      <sz val="10"/>
      <name val="Arial"/>
      <family val="2"/>
    </font>
    <font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55"/>
      <name val="Arial"/>
      <family val="2"/>
    </font>
    <font>
      <sz val="11"/>
      <color indexed="22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9"/>
      <color indexed="8"/>
      <name val="Calibri"/>
      <family val="0"/>
    </font>
    <font>
      <sz val="1.55"/>
      <color indexed="8"/>
      <name val="Arial"/>
      <family val="0"/>
    </font>
    <font>
      <b/>
      <sz val="1.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sz val="11"/>
      <color theme="0" tint="-0.24997000396251678"/>
      <name val="Arial"/>
      <family val="2"/>
    </font>
    <font>
      <sz val="11"/>
      <color theme="0" tint="-0.1499900072813034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/>
      <right/>
      <top style="thin">
        <color indexed="23"/>
      </top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>
        <color rgb="FF80808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808080"/>
      </right>
      <top style="thin">
        <color indexed="2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21" borderId="2" applyNumberFormat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74" fillId="28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8" fillId="30" borderId="0" applyNumberFormat="0" applyBorder="0" applyAlignment="0" applyProtection="0"/>
    <xf numFmtId="174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79" fillId="20" borderId="6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7" applyNumberFormat="0" applyFill="0" applyAlignment="0" applyProtection="0"/>
    <xf numFmtId="0" fontId="73" fillId="0" borderId="8" applyNumberFormat="0" applyFill="0" applyAlignment="0" applyProtection="0"/>
    <xf numFmtId="0" fontId="84" fillId="0" borderId="9" applyNumberFormat="0" applyFill="0" applyAlignment="0" applyProtection="0"/>
  </cellStyleXfs>
  <cellXfs count="59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19" fillId="32" borderId="0" xfId="0" applyFont="1" applyFill="1" applyAlignment="1">
      <alignment/>
    </xf>
    <xf numFmtId="0" fontId="10" fillId="32" borderId="0" xfId="0" applyFont="1" applyFill="1" applyAlignment="1">
      <alignment vertical="center"/>
    </xf>
    <xf numFmtId="0" fontId="2" fillId="32" borderId="0" xfId="56" applyFont="1" applyFill="1" applyAlignment="1">
      <alignment vertical="center"/>
      <protection/>
    </xf>
    <xf numFmtId="0" fontId="3" fillId="32" borderId="0" xfId="0" applyFont="1" applyFill="1" applyAlignment="1">
      <alignment horizontal="left" vertical="center"/>
    </xf>
    <xf numFmtId="0" fontId="2" fillId="32" borderId="0" xfId="0" applyFont="1" applyFill="1" applyAlignment="1">
      <alignment vertical="center"/>
    </xf>
    <xf numFmtId="0" fontId="6" fillId="32" borderId="0" xfId="0" applyFont="1" applyFill="1" applyAlignment="1">
      <alignment vertical="top"/>
    </xf>
    <xf numFmtId="0" fontId="2" fillId="32" borderId="0" xfId="0" applyFont="1" applyFill="1" applyAlignment="1">
      <alignment horizontal="justify" vertical="center" wrapText="1"/>
    </xf>
    <xf numFmtId="0" fontId="6" fillId="32" borderId="0" xfId="0" applyFont="1" applyFill="1" applyAlignment="1">
      <alignment horizontal="left" vertical="center"/>
    </xf>
    <xf numFmtId="0" fontId="6" fillId="32" borderId="0" xfId="0" applyFont="1" applyFill="1" applyAlignment="1">
      <alignment vertical="center"/>
    </xf>
    <xf numFmtId="0" fontId="2" fillId="32" borderId="0" xfId="0" applyFont="1" applyFill="1" applyAlignment="1">
      <alignment horizontal="left" vertical="center" wrapText="1"/>
    </xf>
    <xf numFmtId="14" fontId="2" fillId="32" borderId="0" xfId="0" applyNumberFormat="1" applyFont="1" applyFill="1" applyAlignment="1">
      <alignment horizontal="left" vertical="center"/>
    </xf>
    <xf numFmtId="0" fontId="2" fillId="32" borderId="0" xfId="0" applyFont="1" applyFill="1" applyAlignment="1">
      <alignment vertical="top"/>
    </xf>
    <xf numFmtId="0" fontId="20" fillId="32" borderId="0" xfId="0" applyFont="1" applyFill="1" applyAlignment="1">
      <alignment/>
    </xf>
    <xf numFmtId="0" fontId="16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17" fillId="32" borderId="0" xfId="0" applyFont="1" applyFill="1" applyAlignment="1">
      <alignment/>
    </xf>
    <xf numFmtId="0" fontId="10" fillId="32" borderId="0" xfId="0" applyFont="1" applyFill="1" applyAlignment="1" applyProtection="1">
      <alignment horizontal="left" wrapText="1"/>
      <protection/>
    </xf>
    <xf numFmtId="0" fontId="17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left" vertical="center" indent="2"/>
    </xf>
    <xf numFmtId="0" fontId="10" fillId="32" borderId="12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38" fontId="3" fillId="32" borderId="0" xfId="49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165" fontId="1" fillId="32" borderId="0" xfId="49" applyFont="1" applyFill="1" applyAlignment="1">
      <alignment/>
    </xf>
    <xf numFmtId="0" fontId="10" fillId="32" borderId="10" xfId="0" applyFont="1" applyFill="1" applyBorder="1" applyAlignment="1">
      <alignment horizontal="center" vertical="center" wrapText="1" readingOrder="1"/>
    </xf>
    <xf numFmtId="0" fontId="10" fillId="32" borderId="12" xfId="0" applyFont="1" applyFill="1" applyBorder="1" applyAlignment="1">
      <alignment horizontal="center" vertical="center" wrapText="1" readingOrder="1"/>
    </xf>
    <xf numFmtId="0" fontId="13" fillId="32" borderId="12" xfId="0" applyFont="1" applyFill="1" applyBorder="1" applyAlignment="1">
      <alignment horizontal="left" vertical="center" wrapText="1" readingOrder="1"/>
    </xf>
    <xf numFmtId="0" fontId="12" fillId="32" borderId="12" xfId="0" applyFont="1" applyFill="1" applyBorder="1" applyAlignment="1">
      <alignment horizontal="left" vertical="center" wrapText="1" readingOrder="1"/>
    </xf>
    <xf numFmtId="0" fontId="8" fillId="32" borderId="12" xfId="0" applyFont="1" applyFill="1" applyBorder="1" applyAlignment="1">
      <alignment horizontal="left" vertical="center" wrapText="1" readingOrder="1"/>
    </xf>
    <xf numFmtId="0" fontId="10" fillId="32" borderId="13" xfId="0" applyFont="1" applyFill="1" applyBorder="1" applyAlignment="1">
      <alignment horizontal="center" vertical="center" wrapText="1" readingOrder="1"/>
    </xf>
    <xf numFmtId="0" fontId="10" fillId="32" borderId="0" xfId="0" applyFont="1" applyFill="1" applyBorder="1" applyAlignment="1">
      <alignment horizontal="left" vertical="center" wrapText="1" readingOrder="1"/>
    </xf>
    <xf numFmtId="0" fontId="11" fillId="32" borderId="13" xfId="0" applyFont="1" applyFill="1" applyBorder="1" applyAlignment="1">
      <alignment horizontal="left" vertical="center" wrapText="1" readingOrder="1"/>
    </xf>
    <xf numFmtId="0" fontId="10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>
      <alignment vertical="center" wrapText="1" readingOrder="1"/>
    </xf>
    <xf numFmtId="168" fontId="12" fillId="32" borderId="14" xfId="0" applyNumberFormat="1" applyFont="1" applyFill="1" applyBorder="1" applyAlignment="1">
      <alignment horizontal="right" textRotation="255" readingOrder="1"/>
    </xf>
    <xf numFmtId="0" fontId="11" fillId="32" borderId="14" xfId="0" applyFont="1" applyFill="1" applyBorder="1" applyAlignment="1">
      <alignment horizontal="left" vertical="center" wrapText="1" indent="5" readingOrder="1"/>
    </xf>
    <xf numFmtId="0" fontId="11" fillId="32" borderId="15" xfId="0" applyFont="1" applyFill="1" applyBorder="1" applyAlignment="1">
      <alignment horizontal="left" vertical="center" wrapText="1" indent="3" readingOrder="1"/>
    </xf>
    <xf numFmtId="0" fontId="11" fillId="32" borderId="14" xfId="0" applyFont="1" applyFill="1" applyBorder="1" applyAlignment="1">
      <alignment horizontal="left" vertical="center" wrapText="1" indent="3" readingOrder="1"/>
    </xf>
    <xf numFmtId="0" fontId="13" fillId="32" borderId="14" xfId="0" applyFont="1" applyFill="1" applyBorder="1" applyAlignment="1">
      <alignment horizontal="left" vertical="center" wrapText="1" indent="1" readingOrder="1"/>
    </xf>
    <xf numFmtId="0" fontId="12" fillId="32" borderId="14" xfId="0" applyFont="1" applyFill="1" applyBorder="1" applyAlignment="1">
      <alignment horizontal="left" vertical="center" wrapText="1" indent="3" readingOrder="1"/>
    </xf>
    <xf numFmtId="0" fontId="24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0" fillId="32" borderId="16" xfId="0" applyFont="1" applyFill="1" applyBorder="1" applyAlignment="1">
      <alignment horizontal="center" vertical="center" wrapText="1" readingOrder="1"/>
    </xf>
    <xf numFmtId="0" fontId="5" fillId="32" borderId="10" xfId="0" applyFont="1" applyFill="1" applyBorder="1" applyAlignment="1">
      <alignment horizontal="center" vertical="center" wrapText="1"/>
    </xf>
    <xf numFmtId="3" fontId="5" fillId="32" borderId="17" xfId="0" applyNumberFormat="1" applyFont="1" applyFill="1" applyBorder="1" applyAlignment="1" applyProtection="1">
      <alignment horizontal="center" vertical="center" wrapText="1"/>
      <protection/>
    </xf>
    <xf numFmtId="165" fontId="2" fillId="32" borderId="0" xfId="49" applyFont="1" applyFill="1" applyAlignment="1">
      <alignment vertical="center"/>
    </xf>
    <xf numFmtId="0" fontId="21" fillId="32" borderId="0" xfId="0" applyFont="1" applyFill="1" applyBorder="1" applyAlignment="1">
      <alignment vertical="center"/>
    </xf>
    <xf numFmtId="165" fontId="21" fillId="32" borderId="0" xfId="49" applyFont="1" applyFill="1" applyBorder="1" applyAlignment="1">
      <alignment vertical="center"/>
    </xf>
    <xf numFmtId="165" fontId="22" fillId="32" borderId="0" xfId="49" applyFont="1" applyFill="1" applyBorder="1" applyAlignment="1">
      <alignment vertical="center"/>
    </xf>
    <xf numFmtId="0" fontId="22" fillId="32" borderId="0" xfId="0" applyFont="1" applyFill="1" applyBorder="1" applyAlignment="1">
      <alignment vertical="center"/>
    </xf>
    <xf numFmtId="0" fontId="5" fillId="32" borderId="0" xfId="0" applyFont="1" applyFill="1" applyAlignment="1" applyProtection="1">
      <alignment horizontal="left" wrapText="1"/>
      <protection/>
    </xf>
    <xf numFmtId="0" fontId="5" fillId="32" borderId="0" xfId="0" applyFont="1" applyFill="1" applyAlignment="1" applyProtection="1">
      <alignment horizontal="left" vertical="center" wrapText="1"/>
      <protection/>
    </xf>
    <xf numFmtId="0" fontId="25" fillId="32" borderId="0" xfId="0" applyFont="1" applyFill="1" applyAlignment="1">
      <alignment/>
    </xf>
    <xf numFmtId="0" fontId="13" fillId="32" borderId="12" xfId="0" applyFont="1" applyFill="1" applyBorder="1" applyAlignment="1">
      <alignment vertical="center"/>
    </xf>
    <xf numFmtId="0" fontId="10" fillId="32" borderId="12" xfId="0" applyFont="1" applyFill="1" applyBorder="1" applyAlignment="1">
      <alignment horizontal="left" vertical="center"/>
    </xf>
    <xf numFmtId="0" fontId="13" fillId="32" borderId="12" xfId="0" applyFont="1" applyFill="1" applyBorder="1" applyAlignment="1">
      <alignment vertical="center" wrapText="1"/>
    </xf>
    <xf numFmtId="0" fontId="17" fillId="32" borderId="0" xfId="0" applyFont="1" applyFill="1" applyAlignment="1">
      <alignment horizontal="left"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/>
    </xf>
    <xf numFmtId="168" fontId="5" fillId="33" borderId="14" xfId="0" applyNumberFormat="1" applyFont="1" applyFill="1" applyBorder="1" applyAlignment="1">
      <alignment horizontal="right" vertical="center" indent="3" readingOrder="1"/>
    </xf>
    <xf numFmtId="168" fontId="5" fillId="33" borderId="12" xfId="0" applyNumberFormat="1" applyFont="1" applyFill="1" applyBorder="1" applyAlignment="1">
      <alignment horizontal="right" vertical="center" indent="3" readingOrder="1"/>
    </xf>
    <xf numFmtId="0" fontId="10" fillId="33" borderId="14" xfId="0" applyFont="1" applyFill="1" applyBorder="1" applyAlignment="1">
      <alignment horizontal="left" vertical="center" wrapText="1" indent="2" readingOrder="1"/>
    </xf>
    <xf numFmtId="168" fontId="10" fillId="33" borderId="14" xfId="0" applyNumberFormat="1" applyFont="1" applyFill="1" applyBorder="1" applyAlignment="1">
      <alignment horizontal="right" vertical="center" indent="3" readingOrder="1"/>
    </xf>
    <xf numFmtId="168" fontId="10" fillId="33" borderId="12" xfId="0" applyNumberFormat="1" applyFont="1" applyFill="1" applyBorder="1" applyAlignment="1">
      <alignment horizontal="right" vertical="center" indent="3" readingOrder="1"/>
    </xf>
    <xf numFmtId="0" fontId="11" fillId="33" borderId="14" xfId="0" applyFont="1" applyFill="1" applyBorder="1" applyAlignment="1">
      <alignment horizontal="left" vertical="center" wrapText="1" indent="2" readingOrder="1"/>
    </xf>
    <xf numFmtId="168" fontId="11" fillId="33" borderId="14" xfId="0" applyNumberFormat="1" applyFont="1" applyFill="1" applyBorder="1" applyAlignment="1">
      <alignment horizontal="right" vertical="center" indent="3" readingOrder="1"/>
    </xf>
    <xf numFmtId="168" fontId="11" fillId="33" borderId="12" xfId="0" applyNumberFormat="1" applyFont="1" applyFill="1" applyBorder="1" applyAlignment="1">
      <alignment horizontal="right" vertical="center" indent="3" readingOrder="1"/>
    </xf>
    <xf numFmtId="0" fontId="5" fillId="33" borderId="14" xfId="0" applyFont="1" applyFill="1" applyBorder="1" applyAlignment="1">
      <alignment horizontal="left" vertical="center" wrapText="1" readingOrder="1"/>
    </xf>
    <xf numFmtId="0" fontId="17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horizontal="center"/>
    </xf>
    <xf numFmtId="0" fontId="12" fillId="33" borderId="14" xfId="0" applyFont="1" applyFill="1" applyBorder="1" applyAlignment="1">
      <alignment horizontal="left" indent="3"/>
    </xf>
    <xf numFmtId="0" fontId="11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12" fillId="33" borderId="14" xfId="0" applyFont="1" applyFill="1" applyBorder="1" applyAlignment="1">
      <alignment horizontal="left" vertical="center" indent="2"/>
    </xf>
    <xf numFmtId="0" fontId="5" fillId="33" borderId="0" xfId="0" applyFont="1" applyFill="1" applyBorder="1" applyAlignment="1">
      <alignment/>
    </xf>
    <xf numFmtId="38" fontId="5" fillId="33" borderId="0" xfId="49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7" fillId="32" borderId="14" xfId="0" applyFont="1" applyFill="1" applyBorder="1" applyAlignment="1">
      <alignment textRotation="255" readingOrder="1"/>
    </xf>
    <xf numFmtId="0" fontId="2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16" xfId="0" applyFont="1" applyFill="1" applyBorder="1" applyAlignment="1">
      <alignment horizontal="center" vertical="center" wrapText="1" readingOrder="1"/>
    </xf>
    <xf numFmtId="168" fontId="10" fillId="33" borderId="0" xfId="0" applyNumberFormat="1" applyFont="1" applyFill="1" applyBorder="1" applyAlignment="1">
      <alignment horizontal="right" vertical="center" indent="1" readingOrder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12" fillId="33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 horizontal="left" vertical="center"/>
      <protection/>
    </xf>
    <xf numFmtId="38" fontId="5" fillId="33" borderId="12" xfId="49" applyNumberFormat="1" applyFont="1" applyFill="1" applyBorder="1" applyAlignment="1">
      <alignment horizontal="right" vertical="center" indent="2"/>
    </xf>
    <xf numFmtId="168" fontId="17" fillId="33" borderId="0" xfId="0" applyNumberFormat="1" applyFont="1" applyFill="1" applyAlignment="1">
      <alignment/>
    </xf>
    <xf numFmtId="187" fontId="22" fillId="32" borderId="0" xfId="49" applyNumberFormat="1" applyFont="1" applyFill="1" applyBorder="1" applyAlignment="1">
      <alignment vertical="center"/>
    </xf>
    <xf numFmtId="0" fontId="12" fillId="33" borderId="14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5" fillId="33" borderId="14" xfId="0" applyFont="1" applyFill="1" applyBorder="1" applyAlignment="1">
      <alignment horizontal="left" vertical="center" wrapText="1" indent="1"/>
    </xf>
    <xf numFmtId="0" fontId="5" fillId="33" borderId="14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left" vertical="center" indent="1"/>
    </xf>
    <xf numFmtId="0" fontId="5" fillId="33" borderId="14" xfId="0" applyFont="1" applyFill="1" applyBorder="1" applyAlignment="1">
      <alignment vertical="center"/>
    </xf>
    <xf numFmtId="38" fontId="5" fillId="33" borderId="17" xfId="49" applyNumberFormat="1" applyFont="1" applyFill="1" applyBorder="1" applyAlignment="1">
      <alignment horizontal="right" vertical="center" indent="2"/>
    </xf>
    <xf numFmtId="0" fontId="5" fillId="33" borderId="0" xfId="0" applyFont="1" applyFill="1" applyAlignment="1">
      <alignment/>
    </xf>
    <xf numFmtId="0" fontId="10" fillId="33" borderId="12" xfId="0" applyFont="1" applyFill="1" applyBorder="1" applyAlignment="1">
      <alignment horizontal="center" vertical="center" wrapText="1" readingOrder="1"/>
    </xf>
    <xf numFmtId="0" fontId="10" fillId="33" borderId="0" xfId="0" applyFont="1" applyFill="1" applyBorder="1" applyAlignment="1">
      <alignment horizontal="left" vertical="center" wrapText="1" readingOrder="1"/>
    </xf>
    <xf numFmtId="0" fontId="6" fillId="33" borderId="0" xfId="0" applyFont="1" applyFill="1" applyAlignment="1" applyProtection="1">
      <alignment/>
      <protection/>
    </xf>
    <xf numFmtId="0" fontId="17" fillId="33" borderId="0" xfId="0" applyFont="1" applyFill="1" applyAlignment="1">
      <alignment/>
    </xf>
    <xf numFmtId="0" fontId="2" fillId="33" borderId="0" xfId="0" applyFont="1" applyFill="1" applyAlignment="1" applyProtection="1">
      <alignment/>
      <protection/>
    </xf>
    <xf numFmtId="0" fontId="11" fillId="33" borderId="14" xfId="0" applyFont="1" applyFill="1" applyBorder="1" applyAlignment="1">
      <alignment horizontal="left" vertical="center" wrapText="1" readingOrder="1"/>
    </xf>
    <xf numFmtId="165" fontId="17" fillId="33" borderId="0" xfId="0" applyNumberFormat="1" applyFont="1" applyFill="1" applyAlignment="1">
      <alignment/>
    </xf>
    <xf numFmtId="182" fontId="17" fillId="33" borderId="0" xfId="0" applyNumberFormat="1" applyFont="1" applyFill="1" applyAlignment="1">
      <alignment/>
    </xf>
    <xf numFmtId="0" fontId="11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indent="1"/>
    </xf>
    <xf numFmtId="171" fontId="2" fillId="33" borderId="0" xfId="59" applyNumberFormat="1" applyFont="1" applyFill="1" applyBorder="1" applyAlignment="1">
      <alignment horizontal="left" vertical="center" indent="4"/>
    </xf>
    <xf numFmtId="0" fontId="6" fillId="33" borderId="19" xfId="0" applyFont="1" applyFill="1" applyBorder="1" applyAlignment="1">
      <alignment horizontal="center" vertical="center"/>
    </xf>
    <xf numFmtId="171" fontId="6" fillId="33" borderId="0" xfId="59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0" fillId="33" borderId="0" xfId="0" applyFont="1" applyFill="1" applyAlignment="1" applyProtection="1">
      <alignment horizontal="left" wrapText="1"/>
      <protection/>
    </xf>
    <xf numFmtId="165" fontId="17" fillId="33" borderId="0" xfId="49" applyFont="1" applyFill="1" applyAlignment="1">
      <alignment/>
    </xf>
    <xf numFmtId="0" fontId="10" fillId="33" borderId="0" xfId="0" applyFont="1" applyFill="1" applyAlignment="1" applyProtection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 readingOrder="1"/>
    </xf>
    <xf numFmtId="0" fontId="13" fillId="33" borderId="14" xfId="0" applyFont="1" applyFill="1" applyBorder="1" applyAlignment="1">
      <alignment horizontal="left" vertical="center" wrapText="1" indent="1" readingOrder="1"/>
    </xf>
    <xf numFmtId="0" fontId="2" fillId="33" borderId="0" xfId="56" applyFont="1" applyFill="1" applyAlignment="1">
      <alignment vertical="center"/>
      <protection/>
    </xf>
    <xf numFmtId="168" fontId="12" fillId="33" borderId="0" xfId="0" applyNumberFormat="1" applyFont="1" applyFill="1" applyAlignment="1">
      <alignment/>
    </xf>
    <xf numFmtId="0" fontId="26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/>
      <protection locked="0"/>
    </xf>
    <xf numFmtId="168" fontId="12" fillId="33" borderId="0" xfId="0" applyNumberFormat="1" applyFont="1" applyFill="1" applyAlignment="1">
      <alignment horizontal="center"/>
    </xf>
    <xf numFmtId="0" fontId="5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168" fontId="12" fillId="33" borderId="0" xfId="0" applyNumberFormat="1" applyFont="1" applyFill="1" applyAlignment="1">
      <alignment horizontal="right" indent="4"/>
    </xf>
    <xf numFmtId="0" fontId="13" fillId="33" borderId="0" xfId="0" applyFont="1" applyFill="1" applyAlignment="1" applyProtection="1">
      <alignment/>
      <protection/>
    </xf>
    <xf numFmtId="0" fontId="2" fillId="33" borderId="0" xfId="56" applyFont="1" applyFill="1">
      <alignment/>
      <protection/>
    </xf>
    <xf numFmtId="168" fontId="11" fillId="33" borderId="0" xfId="0" applyNumberFormat="1" applyFont="1" applyFill="1" applyAlignment="1">
      <alignment/>
    </xf>
    <xf numFmtId="0" fontId="10" fillId="33" borderId="0" xfId="0" applyFont="1" applyFill="1" applyBorder="1" applyAlignment="1" applyProtection="1">
      <alignment/>
      <protection/>
    </xf>
    <xf numFmtId="168" fontId="11" fillId="33" borderId="0" xfId="0" applyNumberFormat="1" applyFont="1" applyFill="1" applyAlignment="1">
      <alignment horizontal="center"/>
    </xf>
    <xf numFmtId="168" fontId="11" fillId="33" borderId="0" xfId="0" applyNumberFormat="1" applyFont="1" applyFill="1" applyAlignment="1">
      <alignment horizontal="right" indent="4"/>
    </xf>
    <xf numFmtId="168" fontId="12" fillId="33" borderId="0" xfId="0" applyNumberFormat="1" applyFont="1" applyFill="1" applyAlignment="1">
      <alignment vertical="center"/>
    </xf>
    <xf numFmtId="168" fontId="13" fillId="33" borderId="20" xfId="49" applyNumberFormat="1" applyFont="1" applyFill="1" applyBorder="1" applyAlignment="1">
      <alignment horizontal="right" indent="1"/>
    </xf>
    <xf numFmtId="168" fontId="13" fillId="33" borderId="21" xfId="49" applyNumberFormat="1" applyFont="1" applyFill="1" applyBorder="1" applyAlignment="1">
      <alignment horizontal="right" indent="1"/>
    </xf>
    <xf numFmtId="168" fontId="13" fillId="33" borderId="15" xfId="49" applyNumberFormat="1" applyFont="1" applyFill="1" applyBorder="1" applyAlignment="1">
      <alignment horizontal="right" indent="1"/>
    </xf>
    <xf numFmtId="0" fontId="13" fillId="33" borderId="16" xfId="0" applyFont="1" applyFill="1" applyBorder="1" applyAlignment="1" applyProtection="1">
      <alignment horizontal="center"/>
      <protection/>
    </xf>
    <xf numFmtId="0" fontId="13" fillId="33" borderId="11" xfId="0" applyFont="1" applyFill="1" applyBorder="1" applyAlignment="1" applyProtection="1">
      <alignment horizontal="center"/>
      <protection/>
    </xf>
    <xf numFmtId="0" fontId="13" fillId="33" borderId="22" xfId="0" applyFont="1" applyFill="1" applyBorder="1" applyAlignment="1" applyProtection="1">
      <alignment horizontal="center"/>
      <protection/>
    </xf>
    <xf numFmtId="168" fontId="5" fillId="33" borderId="14" xfId="49" applyNumberFormat="1" applyFont="1" applyFill="1" applyBorder="1" applyAlignment="1">
      <alignment horizontal="center"/>
    </xf>
    <xf numFmtId="168" fontId="5" fillId="33" borderId="17" xfId="49" applyNumberFormat="1" applyFont="1" applyFill="1" applyBorder="1" applyAlignment="1">
      <alignment horizontal="center"/>
    </xf>
    <xf numFmtId="177" fontId="12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168" fontId="12" fillId="33" borderId="15" xfId="0" applyNumberFormat="1" applyFont="1" applyFill="1" applyBorder="1" applyAlignment="1">
      <alignment/>
    </xf>
    <xf numFmtId="168" fontId="12" fillId="33" borderId="21" xfId="0" applyNumberFormat="1" applyFont="1" applyFill="1" applyBorder="1" applyAlignment="1">
      <alignment/>
    </xf>
    <xf numFmtId="0" fontId="12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184" fontId="11" fillId="33" borderId="0" xfId="0" applyNumberFormat="1" applyFont="1" applyFill="1" applyAlignment="1">
      <alignment horizontal="center"/>
    </xf>
    <xf numFmtId="184" fontId="11" fillId="33" borderId="0" xfId="0" applyNumberFormat="1" applyFont="1" applyFill="1" applyAlignment="1">
      <alignment horizontal="right" indent="4"/>
    </xf>
    <xf numFmtId="182" fontId="12" fillId="33" borderId="0" xfId="0" applyNumberFormat="1" applyFont="1" applyFill="1" applyAlignment="1">
      <alignment horizontal="center"/>
    </xf>
    <xf numFmtId="176" fontId="12" fillId="33" borderId="0" xfId="0" applyNumberFormat="1" applyFont="1" applyFill="1" applyAlignment="1">
      <alignment horizontal="center"/>
    </xf>
    <xf numFmtId="168" fontId="13" fillId="33" borderId="22" xfId="0" applyNumberFormat="1" applyFont="1" applyFill="1" applyBorder="1" applyAlignment="1">
      <alignment horizontal="center" vertical="center"/>
    </xf>
    <xf numFmtId="168" fontId="13" fillId="33" borderId="20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168" fontId="5" fillId="33" borderId="0" xfId="49" applyNumberFormat="1" applyFont="1" applyFill="1" applyBorder="1" applyAlignment="1">
      <alignment horizontal="center"/>
    </xf>
    <xf numFmtId="168" fontId="12" fillId="33" borderId="20" xfId="0" applyNumberFormat="1" applyFont="1" applyFill="1" applyBorder="1" applyAlignment="1">
      <alignment/>
    </xf>
    <xf numFmtId="200" fontId="11" fillId="33" borderId="0" xfId="0" applyNumberFormat="1" applyFont="1" applyFill="1" applyAlignment="1">
      <alignment horizontal="center"/>
    </xf>
    <xf numFmtId="190" fontId="2" fillId="33" borderId="0" xfId="0" applyNumberFormat="1" applyFont="1" applyFill="1" applyAlignment="1">
      <alignment horizontal="right" vertical="center" wrapText="1"/>
    </xf>
    <xf numFmtId="0" fontId="2" fillId="33" borderId="23" xfId="0" applyFont="1" applyFill="1" applyBorder="1" applyAlignment="1">
      <alignment horizontal="left" vertical="center" indent="1"/>
    </xf>
    <xf numFmtId="0" fontId="17" fillId="33" borderId="0" xfId="0" applyFont="1" applyFill="1" applyBorder="1" applyAlignment="1">
      <alignment horizontal="left"/>
    </xf>
    <xf numFmtId="0" fontId="24" fillId="32" borderId="0" xfId="0" applyFont="1" applyFill="1" applyAlignment="1">
      <alignment horizontal="left"/>
    </xf>
    <xf numFmtId="0" fontId="2" fillId="33" borderId="0" xfId="0" applyFont="1" applyFill="1" applyBorder="1" applyAlignment="1">
      <alignment horizontal="left"/>
    </xf>
    <xf numFmtId="38" fontId="17" fillId="33" borderId="0" xfId="0" applyNumberFormat="1" applyFont="1" applyFill="1" applyBorder="1" applyAlignment="1">
      <alignment horizontal="left"/>
    </xf>
    <xf numFmtId="1" fontId="17" fillId="33" borderId="0" xfId="0" applyNumberFormat="1" applyFont="1" applyFill="1" applyBorder="1" applyAlignment="1">
      <alignment horizontal="left"/>
    </xf>
    <xf numFmtId="180" fontId="17" fillId="32" borderId="0" xfId="0" applyNumberFormat="1" applyFont="1" applyFill="1" applyAlignment="1">
      <alignment/>
    </xf>
    <xf numFmtId="38" fontId="11" fillId="33" borderId="0" xfId="0" applyNumberFormat="1" applyFont="1" applyFill="1" applyAlignment="1">
      <alignment vertical="center" wrapText="1"/>
    </xf>
    <xf numFmtId="165" fontId="85" fillId="33" borderId="0" xfId="49" applyFont="1" applyFill="1" applyAlignment="1">
      <alignment horizontal="center"/>
    </xf>
    <xf numFmtId="0" fontId="12" fillId="0" borderId="0" xfId="0" applyFont="1" applyFill="1" applyAlignment="1">
      <alignment/>
    </xf>
    <xf numFmtId="187" fontId="17" fillId="32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184" fontId="17" fillId="33" borderId="0" xfId="0" applyNumberFormat="1" applyFont="1" applyFill="1" applyAlignment="1">
      <alignment/>
    </xf>
    <xf numFmtId="0" fontId="17" fillId="33" borderId="0" xfId="0" applyFont="1" applyFill="1" applyAlignment="1">
      <alignment horizontal="left"/>
    </xf>
    <xf numFmtId="180" fontId="6" fillId="33" borderId="0" xfId="49" applyNumberFormat="1" applyFont="1" applyFill="1" applyBorder="1" applyAlignment="1">
      <alignment vertical="center"/>
    </xf>
    <xf numFmtId="189" fontId="2" fillId="33" borderId="0" xfId="49" applyNumberFormat="1" applyFont="1" applyFill="1" applyAlignment="1">
      <alignment vertical="center"/>
    </xf>
    <xf numFmtId="188" fontId="10" fillId="33" borderId="0" xfId="0" applyNumberFormat="1" applyFont="1" applyFill="1" applyBorder="1" applyAlignment="1">
      <alignment horizontal="right" vertical="center" indent="1" readingOrder="1"/>
    </xf>
    <xf numFmtId="180" fontId="11" fillId="33" borderId="0" xfId="0" applyNumberFormat="1" applyFont="1" applyFill="1" applyAlignment="1">
      <alignment horizontal="center"/>
    </xf>
    <xf numFmtId="188" fontId="11" fillId="33" borderId="0" xfId="0" applyNumberFormat="1" applyFont="1" applyFill="1" applyAlignment="1">
      <alignment horizontal="center"/>
    </xf>
    <xf numFmtId="196" fontId="11" fillId="33" borderId="0" xfId="0" applyNumberFormat="1" applyFont="1" applyFill="1" applyAlignment="1">
      <alignment horizontal="left" vertical="center"/>
    </xf>
    <xf numFmtId="194" fontId="11" fillId="33" borderId="0" xfId="0" applyNumberFormat="1" applyFont="1" applyFill="1" applyAlignment="1">
      <alignment horizontal="left" vertical="center"/>
    </xf>
    <xf numFmtId="194" fontId="11" fillId="33" borderId="0" xfId="0" applyNumberFormat="1" applyFont="1" applyFill="1" applyAlignment="1">
      <alignment horizontal="right" vertical="center"/>
    </xf>
    <xf numFmtId="202" fontId="11" fillId="33" borderId="0" xfId="0" applyNumberFormat="1" applyFont="1" applyFill="1" applyAlignment="1">
      <alignment horizontal="right" vertical="center"/>
    </xf>
    <xf numFmtId="192" fontId="12" fillId="33" borderId="0" xfId="0" applyNumberFormat="1" applyFont="1" applyFill="1" applyAlignment="1">
      <alignment/>
    </xf>
    <xf numFmtId="0" fontId="5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horizontal="left" vertical="top" indent="4"/>
    </xf>
    <xf numFmtId="0" fontId="4" fillId="32" borderId="0" xfId="0" applyFont="1" applyFill="1" applyBorder="1" applyAlignment="1">
      <alignment vertical="center"/>
    </xf>
    <xf numFmtId="187" fontId="17" fillId="33" borderId="0" xfId="0" applyNumberFormat="1" applyFont="1" applyFill="1" applyAlignment="1">
      <alignment/>
    </xf>
    <xf numFmtId="0" fontId="13" fillId="33" borderId="12" xfId="0" applyFont="1" applyFill="1" applyBorder="1" applyAlignment="1">
      <alignment horizontal="left" vertical="center" wrapText="1" readingOrder="1"/>
    </xf>
    <xf numFmtId="0" fontId="12" fillId="33" borderId="12" xfId="0" applyFont="1" applyFill="1" applyBorder="1" applyAlignment="1">
      <alignment horizontal="left" vertical="center" wrapText="1" readingOrder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 readingOrder="1"/>
    </xf>
    <xf numFmtId="188" fontId="2" fillId="33" borderId="0" xfId="0" applyNumberFormat="1" applyFont="1" applyFill="1" applyAlignment="1">
      <alignment vertical="center"/>
    </xf>
    <xf numFmtId="177" fontId="11" fillId="33" borderId="0" xfId="0" applyNumberFormat="1" applyFont="1" applyFill="1" applyAlignment="1">
      <alignment horizontal="right"/>
    </xf>
    <xf numFmtId="0" fontId="8" fillId="33" borderId="0" xfId="0" applyFont="1" applyFill="1" applyAlignment="1">
      <alignment vertical="center"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190" fontId="17" fillId="33" borderId="0" xfId="0" applyNumberFormat="1" applyFont="1" applyFill="1" applyAlignment="1">
      <alignment/>
    </xf>
    <xf numFmtId="168" fontId="86" fillId="33" borderId="0" xfId="0" applyNumberFormat="1" applyFont="1" applyFill="1" applyAlignment="1">
      <alignment/>
    </xf>
    <xf numFmtId="0" fontId="17" fillId="32" borderId="0" xfId="0" applyFont="1" applyFill="1" applyBorder="1" applyAlignment="1">
      <alignment/>
    </xf>
    <xf numFmtId="169" fontId="17" fillId="32" borderId="0" xfId="0" applyNumberFormat="1" applyFont="1" applyFill="1" applyAlignment="1">
      <alignment/>
    </xf>
    <xf numFmtId="169" fontId="17" fillId="32" borderId="0" xfId="0" applyNumberFormat="1" applyFont="1" applyFill="1" applyBorder="1" applyAlignment="1">
      <alignment/>
    </xf>
    <xf numFmtId="178" fontId="17" fillId="32" borderId="0" xfId="0" applyNumberFormat="1" applyFont="1" applyFill="1" applyBorder="1" applyAlignment="1">
      <alignment/>
    </xf>
    <xf numFmtId="189" fontId="12" fillId="33" borderId="0" xfId="0" applyNumberFormat="1" applyFont="1" applyFill="1" applyAlignment="1">
      <alignment/>
    </xf>
    <xf numFmtId="197" fontId="12" fillId="33" borderId="0" xfId="0" applyNumberFormat="1" applyFont="1" applyFill="1" applyAlignment="1">
      <alignment/>
    </xf>
    <xf numFmtId="187" fontId="12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0" fontId="86" fillId="33" borderId="0" xfId="0" applyFont="1" applyFill="1" applyBorder="1" applyAlignment="1">
      <alignment/>
    </xf>
    <xf numFmtId="0" fontId="86" fillId="33" borderId="0" xfId="0" applyFont="1" applyFill="1" applyBorder="1" applyAlignment="1">
      <alignment vertical="center"/>
    </xf>
    <xf numFmtId="0" fontId="67" fillId="33" borderId="0" xfId="0" applyFont="1" applyFill="1" applyBorder="1" applyAlignment="1">
      <alignment/>
    </xf>
    <xf numFmtId="0" fontId="86" fillId="33" borderId="0" xfId="0" applyFont="1" applyFill="1" applyBorder="1" applyAlignment="1">
      <alignment horizontal="left" indent="3"/>
    </xf>
    <xf numFmtId="0" fontId="12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165" fontId="2" fillId="32" borderId="0" xfId="49" applyFont="1" applyFill="1" applyBorder="1" applyAlignment="1">
      <alignment vertical="center"/>
    </xf>
    <xf numFmtId="188" fontId="2" fillId="32" borderId="0" xfId="49" applyNumberFormat="1" applyFont="1" applyFill="1" applyBorder="1" applyAlignment="1">
      <alignment vertical="center"/>
    </xf>
    <xf numFmtId="195" fontId="50" fillId="0" borderId="0" xfId="0" applyNumberFormat="1" applyFont="1" applyAlignment="1">
      <alignment/>
    </xf>
    <xf numFmtId="180" fontId="2" fillId="33" borderId="0" xfId="0" applyNumberFormat="1" applyFont="1" applyFill="1" applyBorder="1" applyAlignment="1">
      <alignment vertical="center"/>
    </xf>
    <xf numFmtId="198" fontId="2" fillId="33" borderId="0" xfId="0" applyNumberFormat="1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165" fontId="9" fillId="33" borderId="0" xfId="49" applyFont="1" applyFill="1" applyBorder="1" applyAlignment="1">
      <alignment vertical="center"/>
    </xf>
    <xf numFmtId="38" fontId="2" fillId="33" borderId="18" xfId="0" applyNumberFormat="1" applyFont="1" applyFill="1" applyBorder="1" applyAlignment="1">
      <alignment horizontal="left" vertical="center" wrapText="1" indent="1"/>
    </xf>
    <xf numFmtId="0" fontId="2" fillId="33" borderId="0" xfId="0" applyFont="1" applyFill="1" applyBorder="1" applyAlignment="1">
      <alignment vertical="center" wrapText="1"/>
    </xf>
    <xf numFmtId="170" fontId="9" fillId="32" borderId="0" xfId="49" applyNumberFormat="1" applyFont="1" applyFill="1" applyBorder="1" applyAlignment="1">
      <alignment vertical="center"/>
    </xf>
    <xf numFmtId="38" fontId="2" fillId="33" borderId="0" xfId="0" applyNumberFormat="1" applyFont="1" applyFill="1" applyBorder="1" applyAlignment="1">
      <alignment vertical="center" wrapText="1"/>
    </xf>
    <xf numFmtId="172" fontId="9" fillId="32" borderId="0" xfId="49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vertical="center" wrapText="1"/>
    </xf>
    <xf numFmtId="0" fontId="2" fillId="32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horizontal="left" vertical="center" wrapText="1"/>
    </xf>
    <xf numFmtId="165" fontId="9" fillId="32" borderId="0" xfId="0" applyNumberFormat="1" applyFont="1" applyFill="1" applyBorder="1" applyAlignment="1">
      <alignment vertical="center"/>
    </xf>
    <xf numFmtId="182" fontId="9" fillId="32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 indent="1"/>
    </xf>
    <xf numFmtId="0" fontId="2" fillId="33" borderId="18" xfId="0" applyFont="1" applyFill="1" applyBorder="1" applyAlignment="1">
      <alignment horizontal="center" vertical="center"/>
    </xf>
    <xf numFmtId="187" fontId="9" fillId="33" borderId="0" xfId="49" applyNumberFormat="1" applyFont="1" applyFill="1" applyBorder="1" applyAlignment="1">
      <alignment vertical="center"/>
    </xf>
    <xf numFmtId="188" fontId="2" fillId="32" borderId="0" xfId="0" applyNumberFormat="1" applyFont="1" applyFill="1" applyBorder="1" applyAlignment="1">
      <alignment vertical="center"/>
    </xf>
    <xf numFmtId="172" fontId="11" fillId="32" borderId="0" xfId="49" applyNumberFormat="1" applyFont="1" applyFill="1" applyBorder="1" applyAlignment="1">
      <alignment vertical="center"/>
    </xf>
    <xf numFmtId="171" fontId="2" fillId="33" borderId="0" xfId="59" applyNumberFormat="1" applyFont="1" applyFill="1" applyBorder="1" applyAlignment="1">
      <alignment horizontal="left" vertical="center" indent="5"/>
    </xf>
    <xf numFmtId="188" fontId="9" fillId="32" borderId="0" xfId="0" applyNumberFormat="1" applyFont="1" applyFill="1" applyBorder="1" applyAlignment="1">
      <alignment vertical="center"/>
    </xf>
    <xf numFmtId="173" fontId="2" fillId="32" borderId="0" xfId="49" applyNumberFormat="1" applyFont="1" applyFill="1" applyBorder="1" applyAlignment="1">
      <alignment horizontal="right" vertical="center"/>
    </xf>
    <xf numFmtId="173" fontId="2" fillId="32" borderId="0" xfId="49" applyNumberFormat="1" applyFont="1" applyFill="1" applyBorder="1" applyAlignment="1">
      <alignment horizontal="right" vertical="justify"/>
    </xf>
    <xf numFmtId="173" fontId="2" fillId="32" borderId="0" xfId="0" applyNumberFormat="1" applyFont="1" applyFill="1" applyBorder="1" applyAlignment="1">
      <alignment vertical="center"/>
    </xf>
    <xf numFmtId="0" fontId="10" fillId="32" borderId="0" xfId="0" applyFont="1" applyFill="1" applyBorder="1" applyAlignment="1">
      <alignment vertical="center"/>
    </xf>
    <xf numFmtId="0" fontId="6" fillId="33" borderId="0" xfId="0" applyFont="1" applyFill="1" applyAlignment="1">
      <alignment vertical="top"/>
    </xf>
    <xf numFmtId="0" fontId="67" fillId="33" borderId="0" xfId="0" applyFont="1" applyFill="1" applyAlignment="1">
      <alignment/>
    </xf>
    <xf numFmtId="0" fontId="67" fillId="32" borderId="0" xfId="0" applyFont="1" applyFill="1" applyAlignment="1">
      <alignment/>
    </xf>
    <xf numFmtId="0" fontId="17" fillId="32" borderId="14" xfId="0" applyFont="1" applyFill="1" applyBorder="1" applyAlignment="1">
      <alignment horizontal="left" vertical="center" textRotation="255" readingOrder="1"/>
    </xf>
    <xf numFmtId="165" fontId="2" fillId="33" borderId="0" xfId="49" applyFont="1" applyFill="1" applyBorder="1" applyAlignment="1">
      <alignment vertical="center"/>
    </xf>
    <xf numFmtId="187" fontId="67" fillId="33" borderId="0" xfId="0" applyNumberFormat="1" applyFont="1" applyFill="1" applyAlignment="1">
      <alignment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4" xfId="0" applyFont="1" applyFill="1" applyBorder="1" applyAlignment="1">
      <alignment horizontal="center" vertical="center"/>
    </xf>
    <xf numFmtId="168" fontId="13" fillId="33" borderId="22" xfId="0" applyNumberFormat="1" applyFont="1" applyFill="1" applyBorder="1" applyAlignment="1">
      <alignment horizontal="center" vertical="center"/>
    </xf>
    <xf numFmtId="168" fontId="13" fillId="33" borderId="20" xfId="0" applyNumberFormat="1" applyFont="1" applyFill="1" applyBorder="1" applyAlignment="1">
      <alignment horizontal="center" vertical="center"/>
    </xf>
    <xf numFmtId="188" fontId="12" fillId="33" borderId="0" xfId="0" applyNumberFormat="1" applyFont="1" applyFill="1" applyAlignment="1">
      <alignment horizontal="center"/>
    </xf>
    <xf numFmtId="183" fontId="2" fillId="32" borderId="0" xfId="0" applyNumberFormat="1" applyFont="1" applyFill="1" applyBorder="1" applyAlignment="1">
      <alignment vertical="center"/>
    </xf>
    <xf numFmtId="0" fontId="17" fillId="32" borderId="0" xfId="0" applyFont="1" applyFill="1" applyAlignment="1">
      <alignment/>
    </xf>
    <xf numFmtId="0" fontId="24" fillId="33" borderId="0" xfId="0" applyFont="1" applyFill="1" applyAlignment="1">
      <alignment horizontal="left"/>
    </xf>
    <xf numFmtId="0" fontId="5" fillId="33" borderId="0" xfId="56" applyFont="1" applyFill="1" applyAlignment="1">
      <alignment horizontal="center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187" fontId="2" fillId="32" borderId="0" xfId="0" applyNumberFormat="1" applyFont="1" applyFill="1" applyBorder="1" applyAlignment="1">
      <alignment vertical="center"/>
    </xf>
    <xf numFmtId="193" fontId="17" fillId="33" borderId="0" xfId="0" applyNumberFormat="1" applyFont="1" applyFill="1" applyAlignment="1">
      <alignment/>
    </xf>
    <xf numFmtId="38" fontId="17" fillId="32" borderId="0" xfId="0" applyNumberFormat="1" applyFont="1" applyFill="1" applyAlignment="1">
      <alignment/>
    </xf>
    <xf numFmtId="185" fontId="17" fillId="32" borderId="0" xfId="0" applyNumberFormat="1" applyFont="1" applyFill="1" applyAlignment="1">
      <alignment/>
    </xf>
    <xf numFmtId="192" fontId="17" fillId="32" borderId="0" xfId="0" applyNumberFormat="1" applyFont="1" applyFill="1" applyAlignment="1">
      <alignment/>
    </xf>
    <xf numFmtId="194" fontId="17" fillId="32" borderId="0" xfId="0" applyNumberFormat="1" applyFont="1" applyFill="1" applyAlignment="1">
      <alignment/>
    </xf>
    <xf numFmtId="168" fontId="10" fillId="33" borderId="0" xfId="0" applyNumberFormat="1" applyFont="1" applyFill="1" applyBorder="1" applyAlignment="1">
      <alignment horizontal="center" vertical="center" readingOrder="1"/>
    </xf>
    <xf numFmtId="0" fontId="17" fillId="33" borderId="0" xfId="0" applyNumberFormat="1" applyFont="1" applyFill="1" applyAlignment="1">
      <alignment/>
    </xf>
    <xf numFmtId="188" fontId="17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 horizontal="center"/>
    </xf>
    <xf numFmtId="0" fontId="87" fillId="33" borderId="23" xfId="0" applyFont="1" applyFill="1" applyBorder="1" applyAlignment="1">
      <alignment horizontal="left" vertical="center" indent="1"/>
    </xf>
    <xf numFmtId="187" fontId="88" fillId="33" borderId="0" xfId="49" applyNumberFormat="1" applyFont="1" applyFill="1" applyBorder="1" applyAlignment="1">
      <alignment vertical="center"/>
    </xf>
    <xf numFmtId="181" fontId="88" fillId="33" borderId="0" xfId="49" applyNumberFormat="1" applyFont="1" applyFill="1" applyBorder="1" applyAlignment="1">
      <alignment vertical="center"/>
    </xf>
    <xf numFmtId="183" fontId="88" fillId="33" borderId="0" xfId="49" applyNumberFormat="1" applyFont="1" applyFill="1" applyBorder="1" applyAlignment="1">
      <alignment vertical="center"/>
    </xf>
    <xf numFmtId="171" fontId="88" fillId="33" borderId="0" xfId="59" applyNumberFormat="1" applyFont="1" applyFill="1" applyBorder="1" applyAlignment="1">
      <alignment horizontal="center" vertical="center"/>
    </xf>
    <xf numFmtId="182" fontId="87" fillId="33" borderId="0" xfId="0" applyNumberFormat="1" applyFont="1" applyFill="1" applyBorder="1" applyAlignment="1">
      <alignment vertical="center"/>
    </xf>
    <xf numFmtId="181" fontId="87" fillId="33" borderId="0" xfId="0" applyNumberFormat="1" applyFont="1" applyFill="1" applyBorder="1" applyAlignment="1">
      <alignment vertical="center"/>
    </xf>
    <xf numFmtId="188" fontId="87" fillId="33" borderId="0" xfId="0" applyNumberFormat="1" applyFont="1" applyFill="1" applyBorder="1" applyAlignment="1">
      <alignment vertical="center"/>
    </xf>
    <xf numFmtId="0" fontId="87" fillId="33" borderId="0" xfId="0" applyFont="1" applyFill="1" applyBorder="1" applyAlignment="1">
      <alignment vertical="center"/>
    </xf>
    <xf numFmtId="187" fontId="87" fillId="32" borderId="0" xfId="0" applyNumberFormat="1" applyFont="1" applyFill="1" applyBorder="1" applyAlignment="1">
      <alignment vertical="center"/>
    </xf>
    <xf numFmtId="0" fontId="67" fillId="33" borderId="0" xfId="0" applyFont="1" applyFill="1" applyBorder="1" applyAlignment="1">
      <alignment horizontal="left"/>
    </xf>
    <xf numFmtId="179" fontId="67" fillId="33" borderId="0" xfId="0" applyNumberFormat="1" applyFont="1" applyFill="1" applyBorder="1" applyAlignment="1">
      <alignment horizontal="left"/>
    </xf>
    <xf numFmtId="201" fontId="67" fillId="33" borderId="0" xfId="0" applyNumberFormat="1" applyFont="1" applyFill="1" applyBorder="1" applyAlignment="1">
      <alignment horizontal="left"/>
    </xf>
    <xf numFmtId="38" fontId="86" fillId="33" borderId="0" xfId="49" applyNumberFormat="1" applyFont="1" applyFill="1" applyBorder="1" applyAlignment="1">
      <alignment vertical="center"/>
    </xf>
    <xf numFmtId="38" fontId="67" fillId="33" borderId="0" xfId="0" applyNumberFormat="1" applyFont="1" applyFill="1" applyBorder="1" applyAlignment="1">
      <alignment horizontal="center"/>
    </xf>
    <xf numFmtId="196" fontId="67" fillId="33" borderId="0" xfId="0" applyNumberFormat="1" applyFont="1" applyFill="1" applyBorder="1" applyAlignment="1">
      <alignment horizontal="left"/>
    </xf>
    <xf numFmtId="193" fontId="67" fillId="33" borderId="0" xfId="0" applyNumberFormat="1" applyFont="1" applyFill="1" applyAlignment="1">
      <alignment/>
    </xf>
    <xf numFmtId="0" fontId="67" fillId="32" borderId="0" xfId="0" applyFont="1" applyFill="1" applyAlignment="1">
      <alignment horizontal="left"/>
    </xf>
    <xf numFmtId="168" fontId="67" fillId="33" borderId="0" xfId="0" applyNumberFormat="1" applyFont="1" applyFill="1" applyAlignment="1">
      <alignment/>
    </xf>
    <xf numFmtId="183" fontId="67" fillId="33" borderId="0" xfId="0" applyNumberFormat="1" applyFont="1" applyFill="1" applyAlignment="1">
      <alignment/>
    </xf>
    <xf numFmtId="176" fontId="67" fillId="33" borderId="0" xfId="0" applyNumberFormat="1" applyFont="1" applyFill="1" applyAlignment="1">
      <alignment/>
    </xf>
    <xf numFmtId="165" fontId="67" fillId="33" borderId="0" xfId="49" applyFont="1" applyFill="1" applyAlignment="1">
      <alignment/>
    </xf>
    <xf numFmtId="0" fontId="86" fillId="33" borderId="0" xfId="0" applyNumberFormat="1" applyFont="1" applyFill="1" applyAlignment="1">
      <alignment horizontal="center"/>
    </xf>
    <xf numFmtId="0" fontId="89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2" borderId="0" xfId="0" applyFont="1" applyFill="1" applyAlignment="1">
      <alignment/>
    </xf>
    <xf numFmtId="165" fontId="0" fillId="33" borderId="0" xfId="49" applyFont="1" applyFill="1" applyAlignment="1">
      <alignment/>
    </xf>
    <xf numFmtId="0" fontId="13" fillId="33" borderId="12" xfId="0" applyFont="1" applyFill="1" applyBorder="1" applyAlignment="1">
      <alignment vertical="center"/>
    </xf>
    <xf numFmtId="177" fontId="90" fillId="33" borderId="0" xfId="0" applyNumberFormat="1" applyFont="1" applyFill="1" applyAlignment="1">
      <alignment horizontal="center" vertical="center"/>
    </xf>
    <xf numFmtId="177" fontId="91" fillId="33" borderId="0" xfId="0" applyNumberFormat="1" applyFont="1" applyFill="1" applyAlignment="1">
      <alignment horizontal="center" vertical="center"/>
    </xf>
    <xf numFmtId="38" fontId="13" fillId="33" borderId="17" xfId="49" applyNumberFormat="1" applyFont="1" applyFill="1" applyBorder="1" applyAlignment="1">
      <alignment horizontal="right" vertical="center" indent="2"/>
    </xf>
    <xf numFmtId="38" fontId="12" fillId="32" borderId="17" xfId="49" applyNumberFormat="1" applyFont="1" applyFill="1" applyBorder="1" applyAlignment="1">
      <alignment horizontal="right" vertical="center" indent="2"/>
    </xf>
    <xf numFmtId="38" fontId="10" fillId="32" borderId="17" xfId="49" applyNumberFormat="1" applyFont="1" applyFill="1" applyBorder="1" applyAlignment="1">
      <alignment horizontal="right" vertical="center" indent="2"/>
    </xf>
    <xf numFmtId="3" fontId="13" fillId="32" borderId="17" xfId="49" applyNumberFormat="1" applyFont="1" applyFill="1" applyBorder="1" applyAlignment="1">
      <alignment horizontal="right" vertical="center" indent="2"/>
    </xf>
    <xf numFmtId="3" fontId="10" fillId="32" borderId="17" xfId="49" applyNumberFormat="1" applyFont="1" applyFill="1" applyBorder="1" applyAlignment="1">
      <alignment horizontal="right" vertical="center" indent="2"/>
    </xf>
    <xf numFmtId="3" fontId="12" fillId="32" borderId="17" xfId="49" applyNumberFormat="1" applyFont="1" applyFill="1" applyBorder="1" applyAlignment="1">
      <alignment horizontal="right" vertical="center" indent="2"/>
    </xf>
    <xf numFmtId="0" fontId="28" fillId="33" borderId="0" xfId="46" applyFont="1" applyFill="1" applyAlignment="1" applyProtection="1">
      <alignment vertical="center"/>
      <protection/>
    </xf>
    <xf numFmtId="185" fontId="17" fillId="33" borderId="0" xfId="0" applyNumberFormat="1" applyFont="1" applyFill="1" applyAlignment="1">
      <alignment/>
    </xf>
    <xf numFmtId="168" fontId="13" fillId="33" borderId="12" xfId="0" applyNumberFormat="1" applyFont="1" applyFill="1" applyBorder="1" applyAlignment="1">
      <alignment horizontal="right" vertical="center" indent="2" readingOrder="1"/>
    </xf>
    <xf numFmtId="168" fontId="12" fillId="33" borderId="12" xfId="0" applyNumberFormat="1" applyFont="1" applyFill="1" applyBorder="1" applyAlignment="1">
      <alignment horizontal="right" vertical="center" indent="2" readingOrder="1"/>
    </xf>
    <xf numFmtId="168" fontId="10" fillId="33" borderId="13" xfId="0" applyNumberFormat="1" applyFont="1" applyFill="1" applyBorder="1" applyAlignment="1">
      <alignment horizontal="right" vertical="center" wrapText="1" indent="2" readingOrder="1"/>
    </xf>
    <xf numFmtId="168" fontId="11" fillId="33" borderId="12" xfId="0" applyNumberFormat="1" applyFont="1" applyFill="1" applyBorder="1" applyAlignment="1">
      <alignment horizontal="right" indent="2" readingOrder="1"/>
    </xf>
    <xf numFmtId="0" fontId="10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/>
    </xf>
    <xf numFmtId="3" fontId="13" fillId="33" borderId="12" xfId="0" applyNumberFormat="1" applyFont="1" applyFill="1" applyBorder="1" applyAlignment="1">
      <alignment horizontal="right" vertical="center" indent="2" readingOrder="1"/>
    </xf>
    <xf numFmtId="3" fontId="12" fillId="33" borderId="12" xfId="0" applyNumberFormat="1" applyFont="1" applyFill="1" applyBorder="1" applyAlignment="1">
      <alignment horizontal="right" indent="2" readingOrder="1"/>
    </xf>
    <xf numFmtId="3" fontId="12" fillId="32" borderId="12" xfId="0" applyNumberFormat="1" applyFont="1" applyFill="1" applyBorder="1" applyAlignment="1">
      <alignment horizontal="right" vertical="center" indent="2" readingOrder="1"/>
    </xf>
    <xf numFmtId="3" fontId="11" fillId="32" borderId="12" xfId="0" applyNumberFormat="1" applyFont="1" applyFill="1" applyBorder="1" applyAlignment="1">
      <alignment horizontal="right" indent="2" readingOrder="1"/>
    </xf>
    <xf numFmtId="0" fontId="5" fillId="33" borderId="0" xfId="0" applyFont="1" applyFill="1" applyAlignment="1" applyProtection="1">
      <alignment vertical="center"/>
      <protection/>
    </xf>
    <xf numFmtId="3" fontId="13" fillId="33" borderId="12" xfId="0" applyNumberFormat="1" applyFont="1" applyFill="1" applyBorder="1" applyAlignment="1">
      <alignment horizontal="right" indent="2" readingOrder="1"/>
    </xf>
    <xf numFmtId="3" fontId="11" fillId="32" borderId="13" xfId="0" applyNumberFormat="1" applyFont="1" applyFill="1" applyBorder="1" applyAlignment="1">
      <alignment horizontal="right" indent="2" readingOrder="1"/>
    </xf>
    <xf numFmtId="3" fontId="11" fillId="32" borderId="17" xfId="0" applyNumberFormat="1" applyFont="1" applyFill="1" applyBorder="1" applyAlignment="1">
      <alignment horizontal="right" indent="2" readingOrder="1"/>
    </xf>
    <xf numFmtId="3" fontId="11" fillId="32" borderId="21" xfId="0" applyNumberFormat="1" applyFont="1" applyFill="1" applyBorder="1" applyAlignment="1">
      <alignment horizontal="right" indent="2" readingOrder="1"/>
    </xf>
    <xf numFmtId="0" fontId="12" fillId="33" borderId="14" xfId="0" applyFont="1" applyFill="1" applyBorder="1" applyAlignment="1">
      <alignment horizontal="left" vertical="center" wrapText="1" indent="4" readingOrder="1"/>
    </xf>
    <xf numFmtId="0" fontId="5" fillId="32" borderId="14" xfId="0" applyFont="1" applyFill="1" applyBorder="1" applyAlignment="1">
      <alignment horizontal="left" vertical="center" wrapText="1" indent="5" readingOrder="1"/>
    </xf>
    <xf numFmtId="3" fontId="11" fillId="33" borderId="12" xfId="0" applyNumberFormat="1" applyFont="1" applyFill="1" applyBorder="1" applyAlignment="1">
      <alignment horizontal="right" indent="2" readingOrder="1"/>
    </xf>
    <xf numFmtId="3" fontId="5" fillId="32" borderId="12" xfId="0" applyNumberFormat="1" applyFont="1" applyFill="1" applyBorder="1" applyAlignment="1">
      <alignment horizontal="right" indent="2" readingOrder="1"/>
    </xf>
    <xf numFmtId="3" fontId="5" fillId="33" borderId="14" xfId="0" applyNumberFormat="1" applyFont="1" applyFill="1" applyBorder="1" applyAlignment="1">
      <alignment horizontal="right" vertical="center" indent="2" readingOrder="1"/>
    </xf>
    <xf numFmtId="3" fontId="10" fillId="33" borderId="14" xfId="0" applyNumberFormat="1" applyFont="1" applyFill="1" applyBorder="1" applyAlignment="1">
      <alignment horizontal="right" vertical="center" indent="2" readingOrder="1"/>
    </xf>
    <xf numFmtId="3" fontId="11" fillId="33" borderId="14" xfId="0" applyNumberFormat="1" applyFont="1" applyFill="1" applyBorder="1" applyAlignment="1">
      <alignment horizontal="right" vertical="center" indent="2" readingOrder="1"/>
    </xf>
    <xf numFmtId="3" fontId="12" fillId="33" borderId="14" xfId="0" applyNumberFormat="1" applyFont="1" applyFill="1" applyBorder="1" applyAlignment="1">
      <alignment horizontal="right" vertical="center" indent="2" readingOrder="1"/>
    </xf>
    <xf numFmtId="3" fontId="10" fillId="33" borderId="12" xfId="0" applyNumberFormat="1" applyFont="1" applyFill="1" applyBorder="1" applyAlignment="1">
      <alignment horizontal="right" vertical="center" indent="2" readingOrder="1"/>
    </xf>
    <xf numFmtId="3" fontId="11" fillId="33" borderId="12" xfId="0" applyNumberFormat="1" applyFont="1" applyFill="1" applyBorder="1" applyAlignment="1">
      <alignment horizontal="right" vertical="center" indent="2" readingOrder="1"/>
    </xf>
    <xf numFmtId="3" fontId="5" fillId="33" borderId="12" xfId="0" applyNumberFormat="1" applyFont="1" applyFill="1" applyBorder="1" applyAlignment="1">
      <alignment horizontal="right" vertical="center" indent="2" readingOrder="1"/>
    </xf>
    <xf numFmtId="3" fontId="10" fillId="0" borderId="12" xfId="0" applyNumberFormat="1" applyFont="1" applyFill="1" applyBorder="1" applyAlignment="1">
      <alignment horizontal="right" vertical="center" indent="2" readingOrder="1"/>
    </xf>
    <xf numFmtId="3" fontId="12" fillId="33" borderId="12" xfId="0" applyNumberFormat="1" applyFont="1" applyFill="1" applyBorder="1" applyAlignment="1">
      <alignment horizontal="right" vertical="center" indent="2" readingOrder="1"/>
    </xf>
    <xf numFmtId="3" fontId="11" fillId="33" borderId="13" xfId="0" applyNumberFormat="1" applyFont="1" applyFill="1" applyBorder="1" applyAlignment="1">
      <alignment horizontal="right" vertical="center" indent="2" readingOrder="1"/>
    </xf>
    <xf numFmtId="0" fontId="12" fillId="32" borderId="12" xfId="0" applyFont="1" applyFill="1" applyBorder="1" applyAlignment="1">
      <alignment horizontal="left" vertical="center" wrapText="1" indent="2" readingOrder="1"/>
    </xf>
    <xf numFmtId="0" fontId="11" fillId="33" borderId="14" xfId="0" applyFont="1" applyFill="1" applyBorder="1" applyAlignment="1">
      <alignment horizontal="left" vertical="center" indent="5" readingOrder="1"/>
    </xf>
    <xf numFmtId="0" fontId="10" fillId="33" borderId="14" xfId="0" applyFont="1" applyFill="1" applyBorder="1" applyAlignment="1">
      <alignment horizontal="left" vertical="center" indent="4" readingOrder="1"/>
    </xf>
    <xf numFmtId="0" fontId="2" fillId="33" borderId="0" xfId="0" applyFont="1" applyFill="1" applyAlignment="1">
      <alignment horizontal="center" vertical="center"/>
    </xf>
    <xf numFmtId="0" fontId="5" fillId="33" borderId="0" xfId="0" applyFont="1" applyFill="1" applyAlignment="1" applyProtection="1">
      <alignment horizontal="left"/>
      <protection/>
    </xf>
    <xf numFmtId="38" fontId="11" fillId="33" borderId="12" xfId="49" applyNumberFormat="1" applyFont="1" applyFill="1" applyBorder="1" applyAlignment="1">
      <alignment horizontal="right" vertical="center" indent="2"/>
    </xf>
    <xf numFmtId="38" fontId="12" fillId="33" borderId="12" xfId="49" applyNumberFormat="1" applyFont="1" applyFill="1" applyBorder="1" applyAlignment="1">
      <alignment horizontal="right" vertical="center" indent="2"/>
    </xf>
    <xf numFmtId="38" fontId="11" fillId="33" borderId="17" xfId="49" applyNumberFormat="1" applyFont="1" applyFill="1" applyBorder="1" applyAlignment="1">
      <alignment horizontal="right" vertical="center" indent="2"/>
    </xf>
    <xf numFmtId="38" fontId="12" fillId="33" borderId="17" xfId="49" applyNumberFormat="1" applyFont="1" applyFill="1" applyBorder="1" applyAlignment="1">
      <alignment horizontal="right" vertical="center" indent="2"/>
    </xf>
    <xf numFmtId="3" fontId="12" fillId="33" borderId="0" xfId="49" applyNumberFormat="1" applyFont="1" applyFill="1" applyBorder="1" applyAlignment="1">
      <alignment horizontal="right" indent="1"/>
    </xf>
    <xf numFmtId="3" fontId="12" fillId="33" borderId="17" xfId="49" applyNumberFormat="1" applyFont="1" applyFill="1" applyBorder="1" applyAlignment="1">
      <alignment horizontal="right" indent="1"/>
    </xf>
    <xf numFmtId="3" fontId="12" fillId="33" borderId="14" xfId="49" applyNumberFormat="1" applyFont="1" applyFill="1" applyBorder="1" applyAlignment="1">
      <alignment horizontal="right" indent="1"/>
    </xf>
    <xf numFmtId="0" fontId="13" fillId="33" borderId="16" xfId="0" applyFont="1" applyFill="1" applyBorder="1" applyAlignment="1" applyProtection="1">
      <alignment horizontal="right" indent="1"/>
      <protection/>
    </xf>
    <xf numFmtId="0" fontId="13" fillId="33" borderId="22" xfId="0" applyFont="1" applyFill="1" applyBorder="1" applyAlignment="1" applyProtection="1">
      <alignment horizontal="right" indent="1"/>
      <protection/>
    </xf>
    <xf numFmtId="1" fontId="13" fillId="33" borderId="11" xfId="0" applyNumberFormat="1" applyFont="1" applyFill="1" applyBorder="1" applyAlignment="1" applyProtection="1">
      <alignment horizontal="right" indent="1"/>
      <protection/>
    </xf>
    <xf numFmtId="3" fontId="12" fillId="33" borderId="15" xfId="0" applyNumberFormat="1" applyFont="1" applyFill="1" applyBorder="1" applyAlignment="1">
      <alignment horizontal="right" indent="1"/>
    </xf>
    <xf numFmtId="3" fontId="12" fillId="33" borderId="20" xfId="0" applyNumberFormat="1" applyFont="1" applyFill="1" applyBorder="1" applyAlignment="1">
      <alignment horizontal="right" indent="1"/>
    </xf>
    <xf numFmtId="3" fontId="12" fillId="33" borderId="21" xfId="0" applyNumberFormat="1" applyFont="1" applyFill="1" applyBorder="1" applyAlignment="1">
      <alignment horizontal="right" indent="1"/>
    </xf>
    <xf numFmtId="204" fontId="2" fillId="33" borderId="0" xfId="49" applyNumberFormat="1" applyFont="1" applyFill="1" applyBorder="1" applyAlignment="1">
      <alignment vertical="center"/>
    </xf>
    <xf numFmtId="204" fontId="6" fillId="33" borderId="25" xfId="49" applyNumberFormat="1" applyFont="1" applyFill="1" applyBorder="1" applyAlignment="1">
      <alignment vertical="center"/>
    </xf>
    <xf numFmtId="204" fontId="2" fillId="33" borderId="0" xfId="49" applyNumberFormat="1" applyFont="1" applyFill="1" applyBorder="1" applyAlignment="1">
      <alignment horizontal="right" vertical="center"/>
    </xf>
    <xf numFmtId="204" fontId="6" fillId="33" borderId="25" xfId="49" applyNumberFormat="1" applyFont="1" applyFill="1" applyBorder="1" applyAlignment="1">
      <alignment horizontal="right" vertical="center"/>
    </xf>
    <xf numFmtId="0" fontId="29" fillId="33" borderId="0" xfId="0" applyFont="1" applyFill="1" applyBorder="1" applyAlignment="1">
      <alignment horizontal="right" vertical="center"/>
    </xf>
    <xf numFmtId="0" fontId="5" fillId="33" borderId="0" xfId="56" applyFont="1" applyFill="1" applyAlignment="1">
      <alignment vertical="center"/>
      <protection/>
    </xf>
    <xf numFmtId="0" fontId="92" fillId="32" borderId="0" xfId="46" applyFont="1" applyFill="1" applyAlignment="1" applyProtection="1">
      <alignment/>
      <protection/>
    </xf>
    <xf numFmtId="0" fontId="29" fillId="33" borderId="26" xfId="0" applyFont="1" applyFill="1" applyBorder="1" applyAlignment="1">
      <alignment horizontal="right" vertical="center" indent="3"/>
    </xf>
    <xf numFmtId="204" fontId="2" fillId="33" borderId="0" xfId="0" applyNumberFormat="1" applyFont="1" applyFill="1" applyBorder="1" applyAlignment="1">
      <alignment vertical="center"/>
    </xf>
    <xf numFmtId="204" fontId="6" fillId="33" borderId="25" xfId="0" applyNumberFormat="1" applyFont="1" applyFill="1" applyBorder="1" applyAlignment="1">
      <alignment vertical="center"/>
    </xf>
    <xf numFmtId="0" fontId="29" fillId="33" borderId="27" xfId="0" applyFont="1" applyFill="1" applyBorder="1" applyAlignment="1">
      <alignment horizontal="right" vertical="center" indent="3"/>
    </xf>
    <xf numFmtId="0" fontId="5" fillId="33" borderId="14" xfId="0" applyFont="1" applyFill="1" applyBorder="1" applyAlignment="1">
      <alignment horizontal="left" vertical="center" indent="3" readingOrder="1"/>
    </xf>
    <xf numFmtId="0" fontId="5" fillId="33" borderId="14" xfId="0" applyFont="1" applyFill="1" applyBorder="1" applyAlignment="1">
      <alignment horizontal="left" vertical="center" readingOrder="1"/>
    </xf>
    <xf numFmtId="0" fontId="10" fillId="33" borderId="14" xfId="0" applyFont="1" applyFill="1" applyBorder="1" applyAlignment="1">
      <alignment horizontal="left" vertical="center" indent="2" readingOrder="1"/>
    </xf>
    <xf numFmtId="0" fontId="5" fillId="33" borderId="14" xfId="0" applyFont="1" applyFill="1" applyBorder="1" applyAlignment="1">
      <alignment horizontal="left" vertical="center" indent="2" readingOrder="1"/>
    </xf>
    <xf numFmtId="0" fontId="10" fillId="0" borderId="14" xfId="0" applyFont="1" applyFill="1" applyBorder="1" applyAlignment="1">
      <alignment horizontal="left" vertical="center" indent="4" readingOrder="1"/>
    </xf>
    <xf numFmtId="0" fontId="12" fillId="33" borderId="14" xfId="0" applyFont="1" applyFill="1" applyBorder="1" applyAlignment="1">
      <alignment horizontal="left" vertical="center" indent="2" readingOrder="1"/>
    </xf>
    <xf numFmtId="0" fontId="11" fillId="33" borderId="14" xfId="0" applyFont="1" applyFill="1" applyBorder="1" applyAlignment="1">
      <alignment horizontal="left" vertical="center" indent="2" readingOrder="1"/>
    </xf>
    <xf numFmtId="0" fontId="10" fillId="33" borderId="14" xfId="0" applyFont="1" applyFill="1" applyBorder="1" applyAlignment="1">
      <alignment horizontal="left" vertical="center" indent="3" readingOrder="1"/>
    </xf>
    <xf numFmtId="0" fontId="2" fillId="33" borderId="18" xfId="0" applyFont="1" applyFill="1" applyBorder="1" applyAlignment="1">
      <alignment horizontal="left" vertical="center" wrapText="1" indent="1"/>
    </xf>
    <xf numFmtId="0" fontId="29" fillId="33" borderId="18" xfId="0" applyFont="1" applyFill="1" applyBorder="1" applyAlignment="1">
      <alignment horizontal="center" vertical="center"/>
    </xf>
    <xf numFmtId="204" fontId="2" fillId="33" borderId="25" xfId="49" applyNumberFormat="1" applyFont="1" applyFill="1" applyBorder="1" applyAlignment="1">
      <alignment vertical="center"/>
    </xf>
    <xf numFmtId="0" fontId="29" fillId="33" borderId="26" xfId="0" applyFont="1" applyFill="1" applyBorder="1" applyAlignment="1">
      <alignment horizontal="right" vertical="center" indent="2"/>
    </xf>
    <xf numFmtId="204" fontId="6" fillId="33" borderId="26" xfId="49" applyNumberFormat="1" applyFont="1" applyFill="1" applyBorder="1" applyAlignment="1">
      <alignment horizontal="right" vertical="center" indent="2"/>
    </xf>
    <xf numFmtId="204" fontId="6" fillId="33" borderId="28" xfId="49" applyNumberFormat="1" applyFont="1" applyFill="1" applyBorder="1" applyAlignment="1">
      <alignment horizontal="right" vertical="center" indent="2"/>
    </xf>
    <xf numFmtId="0" fontId="11" fillId="33" borderId="14" xfId="0" applyFont="1" applyFill="1" applyBorder="1" applyAlignment="1">
      <alignment horizontal="left" indent="4"/>
    </xf>
    <xf numFmtId="0" fontId="93" fillId="32" borderId="0" xfId="0" applyFont="1" applyFill="1" applyAlignment="1">
      <alignment/>
    </xf>
    <xf numFmtId="189" fontId="80" fillId="33" borderId="0" xfId="0" applyNumberFormat="1" applyFont="1" applyFill="1" applyAlignment="1">
      <alignment/>
    </xf>
    <xf numFmtId="0" fontId="80" fillId="32" borderId="0" xfId="0" applyFont="1" applyFill="1" applyAlignment="1">
      <alignment/>
    </xf>
    <xf numFmtId="182" fontId="80" fillId="33" borderId="0" xfId="0" applyNumberFormat="1" applyFont="1" applyFill="1" applyAlignment="1">
      <alignment/>
    </xf>
    <xf numFmtId="181" fontId="80" fillId="33" borderId="0" xfId="0" applyNumberFormat="1" applyFont="1" applyFill="1" applyAlignment="1">
      <alignment/>
    </xf>
    <xf numFmtId="184" fontId="85" fillId="32" borderId="0" xfId="0" applyNumberFormat="1" applyFont="1" applyFill="1" applyBorder="1" applyAlignment="1">
      <alignment horizontal="right" indent="3" readingOrder="1"/>
    </xf>
    <xf numFmtId="0" fontId="93" fillId="32" borderId="0" xfId="0" applyFont="1" applyFill="1" applyBorder="1" applyAlignment="1">
      <alignment horizontal="left" vertical="center" wrapText="1" readingOrder="1"/>
    </xf>
    <xf numFmtId="169" fontId="93" fillId="32" borderId="0" xfId="0" applyNumberFormat="1" applyFont="1" applyFill="1" applyBorder="1" applyAlignment="1">
      <alignment horizontal="left" vertical="center" wrapText="1" readingOrder="1"/>
    </xf>
    <xf numFmtId="188" fontId="93" fillId="32" borderId="0" xfId="0" applyNumberFormat="1" applyFont="1" applyFill="1" applyBorder="1" applyAlignment="1">
      <alignment horizontal="left" vertical="center" wrapText="1" readingOrder="1"/>
    </xf>
    <xf numFmtId="188" fontId="80" fillId="32" borderId="0" xfId="0" applyNumberFormat="1" applyFont="1" applyFill="1" applyAlignment="1">
      <alignment/>
    </xf>
    <xf numFmtId="180" fontId="80" fillId="32" borderId="0" xfId="0" applyNumberFormat="1" applyFont="1" applyFill="1" applyAlignment="1">
      <alignment/>
    </xf>
    <xf numFmtId="0" fontId="80" fillId="33" borderId="0" xfId="0" applyFont="1" applyFill="1" applyAlignment="1">
      <alignment/>
    </xf>
    <xf numFmtId="168" fontId="80" fillId="33" borderId="0" xfId="0" applyNumberFormat="1" applyFont="1" applyFill="1" applyAlignment="1">
      <alignment/>
    </xf>
    <xf numFmtId="184" fontId="80" fillId="33" borderId="0" xfId="0" applyNumberFormat="1" applyFont="1" applyFill="1" applyAlignment="1">
      <alignment/>
    </xf>
    <xf numFmtId="188" fontId="80" fillId="33" borderId="0" xfId="0" applyNumberFormat="1" applyFont="1" applyFill="1" applyAlignment="1">
      <alignment/>
    </xf>
    <xf numFmtId="199" fontId="80" fillId="33" borderId="0" xfId="0" applyNumberFormat="1" applyFont="1" applyFill="1" applyAlignment="1">
      <alignment/>
    </xf>
    <xf numFmtId="0" fontId="94" fillId="33" borderId="0" xfId="0" applyFont="1" applyFill="1" applyAlignment="1">
      <alignment vertical="center"/>
    </xf>
    <xf numFmtId="185" fontId="85" fillId="33" borderId="0" xfId="49" applyNumberFormat="1" applyFont="1" applyFill="1" applyBorder="1" applyAlignment="1">
      <alignment vertical="center"/>
    </xf>
    <xf numFmtId="0" fontId="95" fillId="33" borderId="0" xfId="0" applyFont="1" applyFill="1" applyAlignment="1">
      <alignment/>
    </xf>
    <xf numFmtId="0" fontId="85" fillId="33" borderId="0" xfId="0" applyFont="1" applyFill="1" applyAlignment="1">
      <alignment/>
    </xf>
    <xf numFmtId="185" fontId="85" fillId="33" borderId="0" xfId="0" applyNumberFormat="1" applyFont="1" applyFill="1" applyAlignment="1">
      <alignment/>
    </xf>
    <xf numFmtId="203" fontId="85" fillId="33" borderId="0" xfId="0" applyNumberFormat="1" applyFont="1" applyFill="1" applyAlignment="1">
      <alignment/>
    </xf>
    <xf numFmtId="193" fontId="85" fillId="33" borderId="0" xfId="0" applyNumberFormat="1" applyFont="1" applyFill="1" applyAlignment="1">
      <alignment/>
    </xf>
    <xf numFmtId="180" fontId="85" fillId="33" borderId="0" xfId="0" applyNumberFormat="1" applyFont="1" applyFill="1" applyAlignment="1">
      <alignment/>
    </xf>
    <xf numFmtId="194" fontId="85" fillId="33" borderId="0" xfId="0" applyNumberFormat="1" applyFont="1" applyFill="1" applyAlignment="1">
      <alignment/>
    </xf>
    <xf numFmtId="38" fontId="85" fillId="33" borderId="0" xfId="0" applyNumberFormat="1" applyFont="1" applyFill="1" applyAlignment="1">
      <alignment/>
    </xf>
    <xf numFmtId="186" fontId="85" fillId="33" borderId="0" xfId="0" applyNumberFormat="1" applyFont="1" applyFill="1" applyAlignment="1">
      <alignment/>
    </xf>
    <xf numFmtId="168" fontId="85" fillId="33" borderId="0" xfId="0" applyNumberFormat="1" applyFont="1" applyFill="1" applyAlignment="1">
      <alignment/>
    </xf>
    <xf numFmtId="168" fontId="96" fillId="33" borderId="0" xfId="0" applyNumberFormat="1" applyFont="1" applyFill="1" applyAlignment="1">
      <alignment/>
    </xf>
    <xf numFmtId="0" fontId="97" fillId="33" borderId="0" xfId="0" applyFont="1" applyFill="1" applyAlignment="1">
      <alignment vertical="center"/>
    </xf>
    <xf numFmtId="191" fontId="93" fillId="33" borderId="0" xfId="0" applyNumberFormat="1" applyFont="1" applyFill="1" applyAlignment="1">
      <alignment horizontal="center"/>
    </xf>
    <xf numFmtId="1" fontId="93" fillId="33" borderId="0" xfId="0" applyNumberFormat="1" applyFont="1" applyFill="1" applyAlignment="1">
      <alignment horizontal="center"/>
    </xf>
    <xf numFmtId="182" fontId="93" fillId="33" borderId="0" xfId="0" applyNumberFormat="1" applyFont="1" applyFill="1" applyAlignment="1">
      <alignment horizontal="center"/>
    </xf>
    <xf numFmtId="187" fontId="93" fillId="33" borderId="0" xfId="0" applyNumberFormat="1" applyFont="1" applyFill="1" applyAlignment="1">
      <alignment horizontal="center"/>
    </xf>
    <xf numFmtId="168" fontId="93" fillId="33" borderId="0" xfId="0" applyNumberFormat="1" applyFont="1" applyFill="1" applyAlignment="1">
      <alignment horizontal="center"/>
    </xf>
    <xf numFmtId="168" fontId="93" fillId="33" borderId="0" xfId="0" applyNumberFormat="1" applyFont="1" applyFill="1" applyAlignment="1">
      <alignment/>
    </xf>
    <xf numFmtId="181" fontId="93" fillId="33" borderId="0" xfId="0" applyNumberFormat="1" applyFont="1" applyFill="1" applyAlignment="1">
      <alignment horizontal="center"/>
    </xf>
    <xf numFmtId="184" fontId="93" fillId="33" borderId="0" xfId="0" applyNumberFormat="1" applyFont="1" applyFill="1" applyAlignment="1">
      <alignment horizontal="center"/>
    </xf>
    <xf numFmtId="0" fontId="85" fillId="33" borderId="0" xfId="0" applyNumberFormat="1" applyFont="1" applyFill="1" applyAlignment="1">
      <alignment horizontal="center"/>
    </xf>
    <xf numFmtId="168" fontId="93" fillId="33" borderId="0" xfId="0" applyNumberFormat="1" applyFont="1" applyFill="1" applyAlignment="1">
      <alignment horizontal="right" indent="4"/>
    </xf>
    <xf numFmtId="168" fontId="85" fillId="33" borderId="0" xfId="0" applyNumberFormat="1" applyFont="1" applyFill="1" applyAlignment="1">
      <alignment horizontal="center"/>
    </xf>
    <xf numFmtId="181" fontId="85" fillId="33" borderId="0" xfId="0" applyNumberFormat="1" applyFont="1" applyFill="1" applyAlignment="1">
      <alignment horizontal="center"/>
    </xf>
    <xf numFmtId="182" fontId="85" fillId="33" borderId="0" xfId="49" applyNumberFormat="1" applyFont="1" applyFill="1" applyAlignment="1">
      <alignment horizontal="center"/>
    </xf>
    <xf numFmtId="187" fontId="85" fillId="33" borderId="0" xfId="0" applyNumberFormat="1" applyFont="1" applyFill="1" applyAlignment="1">
      <alignment horizontal="center"/>
    </xf>
    <xf numFmtId="180" fontId="85" fillId="33" borderId="0" xfId="0" applyNumberFormat="1" applyFont="1" applyFill="1" applyAlignment="1">
      <alignment horizontal="center"/>
    </xf>
    <xf numFmtId="168" fontId="85" fillId="33" borderId="0" xfId="0" applyNumberFormat="1" applyFont="1" applyFill="1" applyAlignment="1">
      <alignment horizontal="right" indent="4"/>
    </xf>
    <xf numFmtId="0" fontId="10" fillId="32" borderId="14" xfId="0" applyFont="1" applyFill="1" applyBorder="1" applyAlignment="1">
      <alignment horizontal="left" vertical="center" indent="5" readingOrder="1"/>
    </xf>
    <xf numFmtId="15" fontId="13" fillId="33" borderId="10" xfId="0" applyNumberFormat="1" applyFont="1" applyFill="1" applyBorder="1" applyAlignment="1" applyProtection="1">
      <alignment vertical="center"/>
      <protection/>
    </xf>
    <xf numFmtId="192" fontId="80" fillId="33" borderId="0" xfId="0" applyNumberFormat="1" applyFont="1" applyFill="1" applyAlignment="1">
      <alignment/>
    </xf>
    <xf numFmtId="171" fontId="2" fillId="33" borderId="26" xfId="59" applyNumberFormat="1" applyFont="1" applyFill="1" applyBorder="1" applyAlignment="1">
      <alignment horizontal="right" vertical="center" indent="2"/>
    </xf>
    <xf numFmtId="171" fontId="6" fillId="33" borderId="28" xfId="59" applyNumberFormat="1" applyFont="1" applyFill="1" applyBorder="1" applyAlignment="1">
      <alignment horizontal="right" vertical="center" indent="2"/>
    </xf>
    <xf numFmtId="171" fontId="2" fillId="33" borderId="26" xfId="0" applyNumberFormat="1" applyFont="1" applyFill="1" applyBorder="1" applyAlignment="1">
      <alignment horizontal="right" vertical="center" indent="2"/>
    </xf>
    <xf numFmtId="171" fontId="6" fillId="33" borderId="28" xfId="0" applyNumberFormat="1" applyFont="1" applyFill="1" applyBorder="1" applyAlignment="1">
      <alignment horizontal="right" vertical="center" indent="2"/>
    </xf>
    <xf numFmtId="165" fontId="80" fillId="33" borderId="0" xfId="49" applyFont="1" applyFill="1" applyAlignment="1">
      <alignment/>
    </xf>
    <xf numFmtId="3" fontId="17" fillId="33" borderId="0" xfId="0" applyNumberFormat="1" applyFont="1" applyFill="1" applyAlignment="1">
      <alignment/>
    </xf>
    <xf numFmtId="206" fontId="17" fillId="32" borderId="0" xfId="0" applyNumberFormat="1" applyFont="1" applyFill="1" applyAlignment="1">
      <alignment/>
    </xf>
    <xf numFmtId="169" fontId="80" fillId="32" borderId="0" xfId="0" applyNumberFormat="1" applyFont="1" applyFill="1" applyAlignment="1">
      <alignment/>
    </xf>
    <xf numFmtId="0" fontId="30" fillId="33" borderId="0" xfId="46" applyFont="1" applyFill="1" applyAlignment="1" applyProtection="1">
      <alignment/>
      <protection/>
    </xf>
    <xf numFmtId="0" fontId="0" fillId="32" borderId="0" xfId="0" applyFont="1" applyFill="1" applyAlignment="1">
      <alignment/>
    </xf>
    <xf numFmtId="207" fontId="80" fillId="33" borderId="0" xfId="49" applyNumberFormat="1" applyFont="1" applyFill="1" applyAlignment="1">
      <alignment/>
    </xf>
    <xf numFmtId="207" fontId="80" fillId="33" borderId="0" xfId="0" applyNumberFormat="1" applyFont="1" applyFill="1" applyAlignment="1">
      <alignment/>
    </xf>
    <xf numFmtId="0" fontId="11" fillId="33" borderId="0" xfId="0" applyFont="1" applyFill="1" applyBorder="1" applyAlignment="1">
      <alignment horizontal="left" vertical="center" indent="5" readingOrder="1"/>
    </xf>
    <xf numFmtId="0" fontId="17" fillId="33" borderId="0" xfId="0" applyFont="1" applyFill="1" applyBorder="1" applyAlignment="1">
      <alignment/>
    </xf>
    <xf numFmtId="208" fontId="17" fillId="33" borderId="0" xfId="0" applyNumberFormat="1" applyFont="1" applyFill="1" applyAlignment="1">
      <alignment/>
    </xf>
    <xf numFmtId="3" fontId="80" fillId="33" borderId="0" xfId="0" applyNumberFormat="1" applyFont="1" applyFill="1" applyAlignment="1">
      <alignment/>
    </xf>
    <xf numFmtId="208" fontId="2" fillId="33" borderId="0" xfId="0" applyNumberFormat="1" applyFont="1" applyFill="1" applyBorder="1" applyAlignment="1">
      <alignment vertical="center"/>
    </xf>
    <xf numFmtId="206" fontId="17" fillId="33" borderId="0" xfId="0" applyNumberFormat="1" applyFont="1" applyFill="1" applyAlignment="1">
      <alignment/>
    </xf>
    <xf numFmtId="1" fontId="2" fillId="33" borderId="18" xfId="0" applyNumberFormat="1" applyFont="1" applyFill="1" applyBorder="1" applyAlignment="1">
      <alignment horizontal="center" vertical="center"/>
    </xf>
    <xf numFmtId="192" fontId="9" fillId="32" borderId="0" xfId="0" applyNumberFormat="1" applyFont="1" applyFill="1" applyAlignment="1">
      <alignment/>
    </xf>
    <xf numFmtId="0" fontId="11" fillId="0" borderId="0" xfId="0" applyFont="1" applyFill="1" applyAlignment="1">
      <alignment vertical="center"/>
    </xf>
    <xf numFmtId="3" fontId="12" fillId="0" borderId="12" xfId="0" applyNumberFormat="1" applyFont="1" applyFill="1" applyBorder="1" applyAlignment="1">
      <alignment horizontal="right" vertical="center" indent="2" readingOrder="1"/>
    </xf>
    <xf numFmtId="3" fontId="12" fillId="0" borderId="12" xfId="0" applyNumberFormat="1" applyFont="1" applyFill="1" applyBorder="1" applyAlignment="1">
      <alignment horizontal="right" indent="2" readingOrder="1"/>
    </xf>
    <xf numFmtId="3" fontId="11" fillId="0" borderId="12" xfId="0" applyNumberFormat="1" applyFont="1" applyFill="1" applyBorder="1" applyAlignment="1">
      <alignment horizontal="right" indent="2" readingOrder="1"/>
    </xf>
    <xf numFmtId="0" fontId="11" fillId="32" borderId="0" xfId="0" applyFont="1" applyFill="1" applyAlignment="1">
      <alignment/>
    </xf>
    <xf numFmtId="206" fontId="2" fillId="32" borderId="0" xfId="0" applyNumberFormat="1" applyFont="1" applyFill="1" applyAlignment="1">
      <alignment/>
    </xf>
    <xf numFmtId="168" fontId="7" fillId="33" borderId="0" xfId="49" applyNumberFormat="1" applyFont="1" applyFill="1" applyBorder="1" applyAlignment="1">
      <alignment horizontal="center"/>
    </xf>
    <xf numFmtId="205" fontId="2" fillId="33" borderId="19" xfId="0" applyNumberFormat="1" applyFont="1" applyFill="1" applyBorder="1" applyAlignment="1">
      <alignment horizontal="left" vertical="center" indent="8"/>
    </xf>
    <xf numFmtId="38" fontId="17" fillId="32" borderId="0" xfId="0" applyNumberFormat="1" applyFont="1" applyFill="1" applyAlignment="1">
      <alignment horizontal="left"/>
    </xf>
    <xf numFmtId="196" fontId="2" fillId="32" borderId="0" xfId="0" applyNumberFormat="1" applyFont="1" applyFill="1" applyBorder="1" applyAlignment="1">
      <alignment vertical="center" wrapText="1" readingOrder="1"/>
    </xf>
    <xf numFmtId="0" fontId="2" fillId="32" borderId="0" xfId="0" applyFont="1" applyFill="1" applyBorder="1" applyAlignment="1">
      <alignment vertical="center" readingOrder="1"/>
    </xf>
    <xf numFmtId="208" fontId="2" fillId="32" borderId="0" xfId="0" applyNumberFormat="1" applyFont="1" applyFill="1" applyBorder="1" applyAlignment="1">
      <alignment vertical="center" readingOrder="1"/>
    </xf>
    <xf numFmtId="196" fontId="12" fillId="33" borderId="0" xfId="0" applyNumberFormat="1" applyFont="1" applyFill="1" applyAlignment="1">
      <alignment/>
    </xf>
    <xf numFmtId="0" fontId="11" fillId="33" borderId="12" xfId="0" applyFont="1" applyFill="1" applyBorder="1" applyAlignment="1">
      <alignment horizontal="left" indent="4"/>
    </xf>
    <xf numFmtId="0" fontId="12" fillId="33" borderId="12" xfId="0" applyFont="1" applyFill="1" applyBorder="1" applyAlignment="1">
      <alignment horizontal="left" indent="3"/>
    </xf>
    <xf numFmtId="0" fontId="5" fillId="33" borderId="12" xfId="0" applyFont="1" applyFill="1" applyBorder="1" applyAlignment="1">
      <alignment horizontal="left" vertical="center" indent="1"/>
    </xf>
    <xf numFmtId="0" fontId="5" fillId="33" borderId="12" xfId="0" applyFont="1" applyFill="1" applyBorder="1" applyAlignment="1">
      <alignment vertical="center"/>
    </xf>
    <xf numFmtId="3" fontId="12" fillId="33" borderId="29" xfId="49" applyNumberFormat="1" applyFont="1" applyFill="1" applyBorder="1" applyAlignment="1">
      <alignment horizontal="right" indent="1"/>
    </xf>
    <xf numFmtId="15" fontId="13" fillId="33" borderId="10" xfId="0" applyNumberFormat="1" applyFont="1" applyFill="1" applyBorder="1" applyAlignment="1" applyProtection="1">
      <alignment horizontal="center" vertical="center"/>
      <protection/>
    </xf>
    <xf numFmtId="193" fontId="12" fillId="33" borderId="0" xfId="0" applyNumberFormat="1" applyFont="1" applyFill="1" applyAlignment="1">
      <alignment/>
    </xf>
    <xf numFmtId="209" fontId="12" fillId="33" borderId="0" xfId="0" applyNumberFormat="1" applyFont="1" applyFill="1" applyAlignment="1">
      <alignment/>
    </xf>
    <xf numFmtId="1" fontId="13" fillId="33" borderId="30" xfId="0" applyNumberFormat="1" applyFont="1" applyFill="1" applyBorder="1" applyAlignment="1" applyProtection="1">
      <alignment horizontal="right" indent="1"/>
      <protection/>
    </xf>
    <xf numFmtId="3" fontId="11" fillId="0" borderId="12" xfId="0" applyNumberFormat="1" applyFont="1" applyBorder="1" applyAlignment="1">
      <alignment horizontal="right" vertical="center" indent="2" readingOrder="1"/>
    </xf>
    <xf numFmtId="193" fontId="2" fillId="33" borderId="0" xfId="0" applyNumberFormat="1" applyFont="1" applyFill="1" applyAlignment="1">
      <alignment/>
    </xf>
    <xf numFmtId="188" fontId="11" fillId="33" borderId="0" xfId="0" applyNumberFormat="1" applyFont="1" applyFill="1" applyBorder="1" applyAlignment="1">
      <alignment horizontal="right" vertical="center" indent="1" readingOrder="1"/>
    </xf>
    <xf numFmtId="204" fontId="21" fillId="32" borderId="0" xfId="0" applyNumberFormat="1" applyFont="1" applyFill="1" applyBorder="1" applyAlignment="1">
      <alignment vertical="center"/>
    </xf>
    <xf numFmtId="188" fontId="88" fillId="33" borderId="0" xfId="49" applyNumberFormat="1" applyFont="1" applyFill="1" applyBorder="1" applyAlignment="1">
      <alignment vertical="center"/>
    </xf>
    <xf numFmtId="210" fontId="21" fillId="32" borderId="0" xfId="0" applyNumberFormat="1" applyFont="1" applyFill="1" applyBorder="1" applyAlignment="1">
      <alignment vertical="center"/>
    </xf>
    <xf numFmtId="0" fontId="98" fillId="0" borderId="0" xfId="46" applyFont="1" applyAlignment="1" applyProtection="1">
      <alignment horizontal="left" vertical="center"/>
      <protection/>
    </xf>
    <xf numFmtId="0" fontId="98" fillId="33" borderId="0" xfId="46" applyFont="1" applyFill="1" applyAlignment="1" applyProtection="1">
      <alignment horizontal="left" vertical="center"/>
      <protection/>
    </xf>
    <xf numFmtId="0" fontId="4" fillId="33" borderId="0" xfId="56" applyFont="1" applyFill="1" applyAlignment="1">
      <alignment horizontal="center" vertical="center" wrapText="1"/>
      <protection/>
    </xf>
    <xf numFmtId="0" fontId="5" fillId="33" borderId="0" xfId="56" applyFont="1" applyFill="1" applyAlignment="1">
      <alignment horizontal="center" vertical="center" wrapText="1"/>
      <protection/>
    </xf>
    <xf numFmtId="14" fontId="98" fillId="32" borderId="0" xfId="46" applyNumberFormat="1" applyFont="1" applyFill="1" applyAlignment="1" applyProtection="1">
      <alignment horizontal="left" vertical="center"/>
      <protection/>
    </xf>
    <xf numFmtId="0" fontId="98" fillId="32" borderId="0" xfId="46" applyFont="1" applyFill="1" applyAlignment="1" applyProtection="1">
      <alignment horizontal="left" vertical="center"/>
      <protection/>
    </xf>
    <xf numFmtId="0" fontId="2" fillId="33" borderId="0" xfId="0" applyFont="1" applyFill="1" applyAlignment="1">
      <alignment horizontal="justify" vertical="top" wrapText="1"/>
    </xf>
    <xf numFmtId="0" fontId="2" fillId="33" borderId="0" xfId="0" applyFont="1" applyFill="1" applyAlignment="1">
      <alignment horizontal="justify" vertical="center" wrapText="1"/>
    </xf>
    <xf numFmtId="0" fontId="2" fillId="33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horizontal="justify" wrapText="1"/>
    </xf>
    <xf numFmtId="0" fontId="2" fillId="32" borderId="0" xfId="0" applyFont="1" applyFill="1" applyAlignment="1">
      <alignment horizontal="left" vertical="top" wrapText="1"/>
    </xf>
    <xf numFmtId="0" fontId="5" fillId="33" borderId="0" xfId="56" applyFont="1" applyFill="1" applyBorder="1" applyAlignment="1">
      <alignment horizontal="left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10" fillId="33" borderId="3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3" fillId="33" borderId="0" xfId="56" applyFont="1" applyFill="1" applyAlignment="1">
      <alignment horizontal="center" vertical="center" wrapText="1"/>
      <protection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4" fillId="33" borderId="0" xfId="56" applyFont="1" applyFill="1" applyAlignment="1">
      <alignment horizontal="center" vertical="center"/>
      <protection/>
    </xf>
    <xf numFmtId="0" fontId="2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175" fontId="2" fillId="32" borderId="0" xfId="0" applyNumberFormat="1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 vertical="top"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3" fontId="5" fillId="33" borderId="12" xfId="0" applyNumberFormat="1" applyFont="1" applyFill="1" applyBorder="1" applyAlignment="1" applyProtection="1">
      <alignment horizontal="center" vertical="center" wrapText="1"/>
      <protection/>
    </xf>
    <xf numFmtId="3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13" fillId="32" borderId="10" xfId="0" applyFont="1" applyFill="1" applyBorder="1" applyAlignment="1">
      <alignment horizontal="left" vertical="center" indent="1"/>
    </xf>
    <xf numFmtId="0" fontId="13" fillId="32" borderId="13" xfId="0" applyFont="1" applyFill="1" applyBorder="1" applyAlignment="1">
      <alignment horizontal="left" vertical="center" inden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 applyProtection="1">
      <alignment horizontal="left" wrapText="1"/>
      <protection/>
    </xf>
    <xf numFmtId="15" fontId="13" fillId="33" borderId="10" xfId="0" applyNumberFormat="1" applyFont="1" applyFill="1" applyBorder="1" applyAlignment="1" applyProtection="1">
      <alignment horizontal="center" vertical="center" wrapText="1"/>
      <protection/>
    </xf>
    <xf numFmtId="15" fontId="13" fillId="33" borderId="12" xfId="0" applyNumberFormat="1" applyFont="1" applyFill="1" applyBorder="1" applyAlignment="1" applyProtection="1">
      <alignment horizontal="center" vertical="center" wrapText="1"/>
      <protection/>
    </xf>
    <xf numFmtId="15" fontId="13" fillId="33" borderId="13" xfId="0" applyNumberFormat="1" applyFont="1" applyFill="1" applyBorder="1" applyAlignment="1" applyProtection="1">
      <alignment horizontal="center" vertical="center" wrapText="1"/>
      <protection/>
    </xf>
    <xf numFmtId="3" fontId="13" fillId="32" borderId="11" xfId="49" applyNumberFormat="1" applyFont="1" applyFill="1" applyBorder="1" applyAlignment="1">
      <alignment horizontal="right" vertical="center" indent="2"/>
    </xf>
    <xf numFmtId="3" fontId="13" fillId="32" borderId="21" xfId="49" applyNumberFormat="1" applyFont="1" applyFill="1" applyBorder="1" applyAlignment="1">
      <alignment horizontal="right" vertical="center" indent="2"/>
    </xf>
    <xf numFmtId="38" fontId="13" fillId="32" borderId="11" xfId="49" applyNumberFormat="1" applyFont="1" applyFill="1" applyBorder="1" applyAlignment="1">
      <alignment horizontal="right" vertical="center" indent="2"/>
    </xf>
    <xf numFmtId="38" fontId="13" fillId="32" borderId="21" xfId="49" applyNumberFormat="1" applyFont="1" applyFill="1" applyBorder="1" applyAlignment="1">
      <alignment horizontal="right" vertical="center" indent="2"/>
    </xf>
    <xf numFmtId="168" fontId="13" fillId="33" borderId="10" xfId="0" applyNumberFormat="1" applyFont="1" applyFill="1" applyBorder="1" applyAlignment="1">
      <alignment horizontal="right" vertical="center" indent="2" readingOrder="1"/>
    </xf>
    <xf numFmtId="168" fontId="13" fillId="33" borderId="13" xfId="0" applyNumberFormat="1" applyFont="1" applyFill="1" applyBorder="1" applyAlignment="1">
      <alignment horizontal="right" vertical="center" indent="2" readingOrder="1"/>
    </xf>
    <xf numFmtId="15" fontId="13" fillId="33" borderId="10" xfId="0" applyNumberFormat="1" applyFont="1" applyFill="1" applyBorder="1" applyAlignment="1" applyProtection="1">
      <alignment horizontal="center" vertical="center"/>
      <protection/>
    </xf>
    <xf numFmtId="15" fontId="13" fillId="33" borderId="12" xfId="0" applyNumberFormat="1" applyFont="1" applyFill="1" applyBorder="1" applyAlignment="1" applyProtection="1">
      <alignment horizontal="center" vertical="center"/>
      <protection/>
    </xf>
    <xf numFmtId="15" fontId="13" fillId="33" borderId="13" xfId="0" applyNumberFormat="1" applyFont="1" applyFill="1" applyBorder="1" applyAlignment="1" applyProtection="1">
      <alignment horizontal="center" vertical="center"/>
      <protection/>
    </xf>
    <xf numFmtId="0" fontId="13" fillId="32" borderId="10" xfId="0" applyFont="1" applyFill="1" applyBorder="1" applyAlignment="1">
      <alignment horizontal="left" vertical="center" wrapText="1" indent="1" readingOrder="1"/>
    </xf>
    <xf numFmtId="0" fontId="13" fillId="32" borderId="13" xfId="0" applyFont="1" applyFill="1" applyBorder="1" applyAlignment="1">
      <alignment horizontal="left" vertical="center" wrapText="1" indent="1" readingOrder="1"/>
    </xf>
    <xf numFmtId="3" fontId="13" fillId="33" borderId="10" xfId="0" applyNumberFormat="1" applyFont="1" applyFill="1" applyBorder="1" applyAlignment="1">
      <alignment horizontal="right" vertical="center" indent="2" readingOrder="1"/>
    </xf>
    <xf numFmtId="3" fontId="13" fillId="33" borderId="13" xfId="0" applyNumberFormat="1" applyFont="1" applyFill="1" applyBorder="1" applyAlignment="1">
      <alignment horizontal="right" vertical="center" indent="2" readingOrder="1"/>
    </xf>
    <xf numFmtId="0" fontId="3" fillId="32" borderId="0" xfId="0" applyFont="1" applyFill="1" applyBorder="1" applyAlignment="1">
      <alignment horizontal="center" wrapText="1" readingOrder="1"/>
    </xf>
    <xf numFmtId="0" fontId="99" fillId="32" borderId="0" xfId="0" applyFont="1" applyFill="1" applyBorder="1" applyAlignment="1">
      <alignment horizontal="center" wrapText="1" readingOrder="1"/>
    </xf>
    <xf numFmtId="0" fontId="2" fillId="32" borderId="0" xfId="0" applyFont="1" applyFill="1" applyBorder="1" applyAlignment="1">
      <alignment horizontal="left" vertical="center" wrapText="1" readingOrder="1"/>
    </xf>
    <xf numFmtId="15" fontId="13" fillId="33" borderId="12" xfId="0" applyNumberFormat="1" applyFont="1" applyFill="1" applyBorder="1" applyAlignment="1" applyProtection="1">
      <alignment horizontal="left" vertical="center"/>
      <protection/>
    </xf>
    <xf numFmtId="15" fontId="13" fillId="33" borderId="13" xfId="0" applyNumberFormat="1" applyFont="1" applyFill="1" applyBorder="1" applyAlignment="1" applyProtection="1">
      <alignment horizontal="left" vertical="center"/>
      <protection/>
    </xf>
    <xf numFmtId="0" fontId="13" fillId="33" borderId="10" xfId="0" applyFont="1" applyFill="1" applyBorder="1" applyAlignment="1">
      <alignment horizontal="left" vertical="center" readingOrder="1"/>
    </xf>
    <xf numFmtId="0" fontId="13" fillId="33" borderId="13" xfId="0" applyFont="1" applyFill="1" applyBorder="1" applyAlignment="1">
      <alignment horizontal="left" vertical="center" readingOrder="1"/>
    </xf>
    <xf numFmtId="0" fontId="13" fillId="33" borderId="16" xfId="0" applyFont="1" applyFill="1" applyBorder="1" applyAlignment="1">
      <alignment horizontal="left" vertical="center" readingOrder="1"/>
    </xf>
    <xf numFmtId="0" fontId="13" fillId="33" borderId="15" xfId="0" applyFont="1" applyFill="1" applyBorder="1" applyAlignment="1">
      <alignment horizontal="left" vertical="center" readingOrder="1"/>
    </xf>
    <xf numFmtId="0" fontId="5" fillId="33" borderId="10" xfId="0" applyFont="1" applyFill="1" applyBorder="1" applyAlignment="1">
      <alignment horizontal="left" vertical="center" indent="1"/>
    </xf>
    <xf numFmtId="0" fontId="5" fillId="33" borderId="13" xfId="0" applyFont="1" applyFill="1" applyBorder="1" applyAlignment="1">
      <alignment horizontal="left" vertical="center" indent="1"/>
    </xf>
    <xf numFmtId="38" fontId="5" fillId="33" borderId="10" xfId="49" applyNumberFormat="1" applyFont="1" applyFill="1" applyBorder="1" applyAlignment="1">
      <alignment horizontal="right" vertical="center" indent="2"/>
    </xf>
    <xf numFmtId="38" fontId="5" fillId="33" borderId="13" xfId="49" applyNumberFormat="1" applyFont="1" applyFill="1" applyBorder="1" applyAlignment="1">
      <alignment horizontal="right" vertical="center" indent="2"/>
    </xf>
    <xf numFmtId="0" fontId="11" fillId="0" borderId="0" xfId="0" applyFont="1" applyFill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 applyProtection="1">
      <alignment horizontal="center" vertical="center" wrapText="1"/>
      <protection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3" fontId="5" fillId="33" borderId="21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>
      <alignment horizontal="left" vertical="center" wrapText="1"/>
    </xf>
    <xf numFmtId="0" fontId="13" fillId="33" borderId="16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38" fontId="13" fillId="33" borderId="10" xfId="49" applyNumberFormat="1" applyFont="1" applyFill="1" applyBorder="1" applyAlignment="1">
      <alignment horizontal="right" vertical="center" indent="2"/>
    </xf>
    <xf numFmtId="38" fontId="13" fillId="33" borderId="13" xfId="49" applyNumberFormat="1" applyFont="1" applyFill="1" applyBorder="1" applyAlignment="1">
      <alignment horizontal="right" vertical="center" indent="2"/>
    </xf>
    <xf numFmtId="0" fontId="24" fillId="33" borderId="0" xfId="0" applyFont="1" applyFill="1" applyBorder="1" applyAlignment="1" applyProtection="1">
      <alignment horizontal="left"/>
      <protection locked="0"/>
    </xf>
    <xf numFmtId="3" fontId="13" fillId="33" borderId="16" xfId="0" applyNumberFormat="1" applyFont="1" applyFill="1" applyBorder="1" applyAlignment="1">
      <alignment horizontal="right" vertical="center" indent="1"/>
    </xf>
    <xf numFmtId="3" fontId="13" fillId="33" borderId="15" xfId="0" applyNumberFormat="1" applyFont="1" applyFill="1" applyBorder="1" applyAlignment="1">
      <alignment horizontal="right" vertical="center" indent="1"/>
    </xf>
    <xf numFmtId="3" fontId="13" fillId="33" borderId="22" xfId="0" applyNumberFormat="1" applyFont="1" applyFill="1" applyBorder="1" applyAlignment="1">
      <alignment horizontal="right" vertical="center" indent="1"/>
    </xf>
    <xf numFmtId="3" fontId="13" fillId="33" borderId="20" xfId="0" applyNumberFormat="1" applyFont="1" applyFill="1" applyBorder="1" applyAlignment="1">
      <alignment horizontal="right" vertical="center" indent="1"/>
    </xf>
    <xf numFmtId="3" fontId="13" fillId="33" borderId="11" xfId="0" applyNumberFormat="1" applyFont="1" applyFill="1" applyBorder="1" applyAlignment="1">
      <alignment horizontal="right" vertical="center" indent="1"/>
    </xf>
    <xf numFmtId="3" fontId="13" fillId="33" borderId="21" xfId="0" applyNumberFormat="1" applyFont="1" applyFill="1" applyBorder="1" applyAlignment="1">
      <alignment horizontal="right" vertical="center" indent="1"/>
    </xf>
    <xf numFmtId="168" fontId="13" fillId="33" borderId="16" xfId="0" applyNumberFormat="1" applyFont="1" applyFill="1" applyBorder="1" applyAlignment="1">
      <alignment horizontal="center" vertical="center"/>
    </xf>
    <xf numFmtId="168" fontId="13" fillId="33" borderId="11" xfId="0" applyNumberFormat="1" applyFont="1" applyFill="1" applyBorder="1" applyAlignment="1">
      <alignment horizontal="center" vertical="center"/>
    </xf>
    <xf numFmtId="168" fontId="13" fillId="33" borderId="15" xfId="0" applyNumberFormat="1" applyFont="1" applyFill="1" applyBorder="1" applyAlignment="1">
      <alignment horizontal="center" vertical="center"/>
    </xf>
    <xf numFmtId="168" fontId="13" fillId="33" borderId="21" xfId="0" applyNumberFormat="1" applyFont="1" applyFill="1" applyBorder="1" applyAlignment="1">
      <alignment horizontal="center" vertical="center"/>
    </xf>
    <xf numFmtId="168" fontId="13" fillId="33" borderId="34" xfId="0" applyNumberFormat="1" applyFont="1" applyFill="1" applyBorder="1" applyAlignment="1">
      <alignment horizontal="center" vertical="center"/>
    </xf>
    <xf numFmtId="168" fontId="13" fillId="33" borderId="35" xfId="0" applyNumberFormat="1" applyFont="1" applyFill="1" applyBorder="1" applyAlignment="1">
      <alignment horizontal="center" vertical="center"/>
    </xf>
    <xf numFmtId="168" fontId="13" fillId="33" borderId="36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4" xfId="51"/>
    <cellStyle name="Currency" xfId="52"/>
    <cellStyle name="Currency [0]" xfId="53"/>
    <cellStyle name="Neutral" xfId="54"/>
    <cellStyle name="Normal 2" xfId="55"/>
    <cellStyle name="Normal 2 2" xfId="56"/>
    <cellStyle name="Normal 3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225"/>
          <c:y val="0.07675"/>
          <c:w val="0.5705"/>
          <c:h val="0.8155"/>
        </c:manualLayout>
      </c:layout>
      <c:pieChart>
        <c:varyColors val="1"/>
        <c:ser>
          <c:idx val="0"/>
          <c:order val="0"/>
          <c:tx>
            <c:strRef>
              <c:f>Resumen!$B$11</c:f>
              <c:strCache>
                <c:ptCount val="1"/>
                <c:pt idx="0">
                  <c:v>Tipo Deuda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Resumen!$B$13:$B$14</c:f>
              <c:strCache>
                <c:ptCount val="2"/>
                <c:pt idx="0">
                  <c:v>Interna</c:v>
                </c:pt>
                <c:pt idx="1">
                  <c:v>Externa</c:v>
                </c:pt>
              </c:strCache>
            </c:strRef>
          </c:cat>
          <c:val>
            <c:numRef>
              <c:f>Resumen!$E$13:$E$14</c:f>
              <c:numCache>
                <c:ptCount val="2"/>
                <c:pt idx="0">
                  <c:v>0.9732335756938434</c:v>
                </c:pt>
                <c:pt idx="1">
                  <c:v>0.026766424306156677</c:v>
                </c:pt>
              </c:numCache>
            </c:numRef>
          </c:val>
        </c:ser>
        <c:firstSliceAng val="9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325"/>
          <c:y val="0.141"/>
          <c:w val="0.63075"/>
          <c:h val="0.853"/>
        </c:manualLayout>
      </c:layout>
      <c:pieChart>
        <c:varyColors val="1"/>
        <c:ser>
          <c:idx val="0"/>
          <c:order val="0"/>
          <c:tx>
            <c:strRef>
              <c:f>'Resumen-Gráficos'!$E$10:$G$10</c:f>
              <c:strCache>
                <c:ptCount val="1"/>
                <c:pt idx="0">
                  <c:v>TIPO DE INSTRUMENTO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Resumen!$G$13:$G$14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Resumen!$J$13:$J$14</c:f>
              <c:numCach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55"/>
          <c:y val="0.04875"/>
          <c:w val="0.95375"/>
          <c:h val="0.86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Resumen!$G$18</c:f>
              <c:strCache>
                <c:ptCount val="1"/>
                <c:pt idx="0">
                  <c:v>Acreedor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Resumen!$G$20:$G$30</c:f>
              <c:strCache>
                <c:ptCount val="11"/>
                <c:pt idx="0">
                  <c:v>MEF  1/</c:v>
                </c:pt>
                <c:pt idx="1">
                  <c:v>BBVA, Scotia y BCP Sindicado</c:v>
                </c:pt>
                <c:pt idx="2">
                  <c:v>Banco Internacional del Perú</c:v>
                </c:pt>
                <c:pt idx="3">
                  <c:v>Banco Interamericano de Desarrollo (BID)</c:v>
                </c:pt>
                <c:pt idx="4">
                  <c:v>Banco de la Nación</c:v>
                </c:pt>
                <c:pt idx="5">
                  <c:v>Banco de Comercio</c:v>
                </c:pt>
                <c:pt idx="6">
                  <c:v>Banco Internacional de Reconstrucción y Fomento (BIRF)</c:v>
                </c:pt>
                <c:pt idx="7">
                  <c:v>Banco de Crédito del Perú</c:v>
                </c:pt>
                <c:pt idx="8">
                  <c:v>Banco Pichincha</c:v>
                </c:pt>
                <c:pt idx="9">
                  <c:v>BBVA Banco Continental</c:v>
                </c:pt>
                <c:pt idx="10">
                  <c:v>Total</c:v>
                </c:pt>
              </c:strCache>
            </c:strRef>
          </c:cat>
          <c:val>
            <c:numRef>
              <c:f>Resumen!$J$20:$J$30</c:f>
              <c:numCache>
                <c:ptCount val="11"/>
                <c:pt idx="0">
                  <c:v>0.7616712369953577</c:v>
                </c:pt>
                <c:pt idx="1">
                  <c:v>0.13670054404109952</c:v>
                </c:pt>
                <c:pt idx="2">
                  <c:v>0.053536334261577195</c:v>
                </c:pt>
                <c:pt idx="3">
                  <c:v>0.024061090869342966</c:v>
                </c:pt>
                <c:pt idx="4">
                  <c:v>0.01605935618393048</c:v>
                </c:pt>
                <c:pt idx="5">
                  <c:v>0.0048600630906832825</c:v>
                </c:pt>
                <c:pt idx="6">
                  <c:v>0.0027053334368137096</c:v>
                </c:pt>
                <c:pt idx="7">
                  <c:v>0.0003642105203366721</c:v>
                </c:pt>
                <c:pt idx="8">
                  <c:v>4.064896878673999E-05</c:v>
                </c:pt>
                <c:pt idx="9">
                  <c:v>1.1816320716794867E-06</c:v>
                </c:pt>
                <c:pt idx="10">
                  <c:v>0.9999999999999999</c:v>
                </c:pt>
              </c:numCache>
            </c:numRef>
          </c:val>
        </c:ser>
        <c:gapWidth val="100"/>
        <c:axId val="40550844"/>
        <c:axId val="29413277"/>
      </c:barChart>
      <c:catAx>
        <c:axId val="405508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413277"/>
        <c:crosses val="autoZero"/>
        <c:auto val="1"/>
        <c:lblOffset val="100"/>
        <c:tickLblSkip val="1"/>
        <c:noMultiLvlLbl val="0"/>
      </c:catAx>
      <c:valAx>
        <c:axId val="29413277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405508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97"/>
          <c:y val="0.082"/>
          <c:w val="0.57625"/>
          <c:h val="0.8225"/>
        </c:manualLayout>
      </c:layout>
      <c:pieChart>
        <c:varyColors val="1"/>
        <c:ser>
          <c:idx val="0"/>
          <c:order val="0"/>
          <c:tx>
            <c:strRef>
              <c:f>Resumen!$B$18</c:f>
              <c:strCache>
                <c:ptCount val="1"/>
                <c:pt idx="0">
                  <c:v>Sector Institucional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BA9"/>
                  </a:gs>
                  <a:gs pos="80000">
                    <a:srgbClr val="9CCBDD"/>
                  </a:gs>
                  <a:gs pos="100000">
                    <a:srgbClr val="9BCDD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Resumen!$B$20:$B$22</c:f>
              <c:strCache>
                <c:ptCount val="3"/>
                <c:pt idx="0">
                  <c:v>Gobiernos Regionales</c:v>
                </c:pt>
                <c:pt idx="1">
                  <c:v>Gobiernos Locales</c:v>
                </c:pt>
                <c:pt idx="2">
                  <c:v>Gobiernos Nacional   1/</c:v>
                </c:pt>
              </c:strCache>
            </c:strRef>
          </c:cat>
          <c:val>
            <c:numRef>
              <c:f>Resumen!$E$20:$E$22</c:f>
              <c:numCache>
                <c:ptCount val="3"/>
                <c:pt idx="0">
                  <c:v>0.5166406753312444</c:v>
                </c:pt>
                <c:pt idx="1">
                  <c:v>0.48264507313213084</c:v>
                </c:pt>
                <c:pt idx="2">
                  <c:v>0.0007142515366248576</c:v>
                </c:pt>
              </c:numCache>
            </c:numRef>
          </c:val>
        </c:ser>
        <c:firstSliceAng val="133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5725"/>
          <c:y val="0.1695"/>
          <c:w val="0.647"/>
          <c:h val="0.75675"/>
        </c:manualLayout>
      </c:layout>
      <c:pieChart>
        <c:varyColors val="1"/>
        <c:ser>
          <c:idx val="0"/>
          <c:order val="0"/>
          <c:tx>
            <c:strRef>
              <c:f>Resumen!$B$34</c:f>
              <c:strCache>
                <c:ptCount val="1"/>
                <c:pt idx="0">
                  <c:v>Moneda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Resumen!$B$36:$B$39</c:f>
              <c:strCache>
                <c:ptCount val="4"/>
                <c:pt idx="0">
                  <c:v>Soles</c:v>
                </c:pt>
                <c:pt idx="1">
                  <c:v>US Dólares</c:v>
                </c:pt>
                <c:pt idx="2">
                  <c:v>Yenes</c:v>
                </c:pt>
                <c:pt idx="3">
                  <c:v>Euros</c:v>
                </c:pt>
              </c:strCache>
            </c:strRef>
          </c:cat>
          <c:val>
            <c:numRef>
              <c:f>Resumen!$E$36:$E$39</c:f>
              <c:numCache>
                <c:ptCount val="4"/>
                <c:pt idx="0">
                  <c:v>0.7918199568245013</c:v>
                </c:pt>
                <c:pt idx="1">
                  <c:v>0.11747796301729452</c:v>
                </c:pt>
                <c:pt idx="2">
                  <c:v>0.07537022235567861</c:v>
                </c:pt>
                <c:pt idx="3">
                  <c:v>0.015331857802525623</c:v>
                </c:pt>
              </c:numCache>
            </c:numRef>
          </c:val>
        </c:ser>
        <c:firstSliceAng val="12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625"/>
          <c:y val="0.098"/>
          <c:w val="0.481"/>
          <c:h val="0.80025"/>
        </c:manualLayout>
      </c:layout>
      <c:pieChart>
        <c:varyColors val="1"/>
        <c:ser>
          <c:idx val="0"/>
          <c:order val="0"/>
          <c:tx>
            <c:strRef>
              <c:f>Resumen!$B$46</c:f>
              <c:strCache>
                <c:ptCount val="1"/>
                <c:pt idx="0">
                  <c:v>Plazo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Resumen!$B$48:$B$49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Resumen!$E$48:$E$49</c:f>
              <c:numCache>
                <c:ptCount val="2"/>
                <c:pt idx="0">
                  <c:v>0.9920975593032336</c:v>
                </c:pt>
                <c:pt idx="1">
                  <c:v>0.007902440696766431</c:v>
                </c:pt>
              </c:numCache>
            </c:numRef>
          </c:val>
        </c:ser>
        <c:firstSliceAng val="92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11475"/>
          <c:w val="0.6975"/>
          <c:h val="0.8385"/>
        </c:manualLayout>
      </c:layout>
      <c:pieChart>
        <c:varyColors val="1"/>
        <c:ser>
          <c:idx val="0"/>
          <c:order val="0"/>
          <c:tx>
            <c:strRef>
              <c:f>Resumen!$E$27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BA9"/>
                  </a:gs>
                  <a:gs pos="80000">
                    <a:srgbClr val="9CCBDD"/>
                  </a:gs>
                  <a:gs pos="100000">
                    <a:srgbClr val="9BCDD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Org. Internc.
2,7%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Resumen!$B$28:$B$30</c:f>
              <c:strCache>
                <c:ptCount val="3"/>
                <c:pt idx="0">
                  <c:v>Gobierno Nacional   1/</c:v>
                </c:pt>
                <c:pt idx="1">
                  <c:v>Sistema Financiero Nacional</c:v>
                </c:pt>
                <c:pt idx="2">
                  <c:v>Organismos Internacionales</c:v>
                </c:pt>
              </c:strCache>
            </c:strRef>
          </c:cat>
          <c:val>
            <c:numRef>
              <c:f>Resumen!$E$28:$E$30</c:f>
              <c:numCache>
                <c:ptCount val="3"/>
                <c:pt idx="0">
                  <c:v>0.7616712369931828</c:v>
                </c:pt>
                <c:pt idx="1">
                  <c:v>0.21156233870024233</c:v>
                </c:pt>
                <c:pt idx="2">
                  <c:v>0.026766424306574964</c:v>
                </c:pt>
              </c:numCache>
            </c:numRef>
          </c:val>
        </c:ser>
        <c:firstSliceAng val="1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65"/>
          <c:y val="0.03325"/>
          <c:w val="0.76475"/>
          <c:h val="0.9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Resumen!$H$39</c:f>
              <c:strCache>
                <c:ptCount val="1"/>
                <c:pt idx="0">
                  <c:v>Externa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Resumen!$G$40:$G$51</c:f>
              <c:strCach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44136</c:v>
                </c:pt>
              </c:strCache>
            </c:strRef>
          </c:cat>
          <c:val>
            <c:numRef>
              <c:f>Resumen!$H$40:$H$51</c:f>
              <c:numCache>
                <c:ptCount val="12"/>
                <c:pt idx="0">
                  <c:v>71</c:v>
                </c:pt>
                <c:pt idx="1">
                  <c:v>72</c:v>
                </c:pt>
                <c:pt idx="2">
                  <c:v>70</c:v>
                </c:pt>
                <c:pt idx="3">
                  <c:v>63.198</c:v>
                </c:pt>
                <c:pt idx="4">
                  <c:v>56.5285205</c:v>
                </c:pt>
                <c:pt idx="5">
                  <c:v>50.26007419</c:v>
                </c:pt>
                <c:pt idx="6">
                  <c:v>44.4029874</c:v>
                </c:pt>
                <c:pt idx="7">
                  <c:v>38.965713019999995</c:v>
                </c:pt>
                <c:pt idx="8">
                  <c:v>33.93910748</c:v>
                </c:pt>
                <c:pt idx="9">
                  <c:v>29.32455225</c:v>
                </c:pt>
                <c:pt idx="10">
                  <c:v>25.11588378</c:v>
                </c:pt>
                <c:pt idx="11">
                  <c:v>21.32238415</c:v>
                </c:pt>
              </c:numCache>
            </c:numRef>
          </c:val>
        </c:ser>
        <c:ser>
          <c:idx val="1"/>
          <c:order val="1"/>
          <c:tx>
            <c:strRef>
              <c:f>Resumen!$I$39</c:f>
              <c:strCache>
                <c:ptCount val="1"/>
                <c:pt idx="0">
                  <c:v>Interna</c:v>
                </c:pt>
              </c:strCache>
            </c:strRef>
          </c:tx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cat>
            <c:strRef>
              <c:f>Resumen!$G$40:$G$51</c:f>
              <c:strCach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44136</c:v>
                </c:pt>
              </c:strCache>
            </c:strRef>
          </c:cat>
          <c:val>
            <c:numRef>
              <c:f>Resumen!$I$40:$I$51</c:f>
              <c:numCache>
                <c:ptCount val="12"/>
                <c:pt idx="0">
                  <c:v>192</c:v>
                </c:pt>
                <c:pt idx="1">
                  <c:v>249</c:v>
                </c:pt>
                <c:pt idx="2">
                  <c:v>315</c:v>
                </c:pt>
                <c:pt idx="3">
                  <c:v>425.85551902000003</c:v>
                </c:pt>
                <c:pt idx="4">
                  <c:v>591.0717845600001</c:v>
                </c:pt>
                <c:pt idx="5">
                  <c:v>752.8751732600001</c:v>
                </c:pt>
                <c:pt idx="6">
                  <c:v>911.7782794100002</c:v>
                </c:pt>
                <c:pt idx="7">
                  <c:v>1125.5192306200001</c:v>
                </c:pt>
                <c:pt idx="8">
                  <c:v>695.27858884</c:v>
                </c:pt>
                <c:pt idx="9">
                  <c:v>1046.91136084</c:v>
                </c:pt>
                <c:pt idx="10">
                  <c:v>1051.14683938</c:v>
                </c:pt>
                <c:pt idx="11">
                  <c:v>775.2869763599998</c:v>
                </c:pt>
              </c:numCache>
            </c:numRef>
          </c:val>
        </c:ser>
        <c:overlap val="-25"/>
        <c:axId val="63392902"/>
        <c:axId val="33665207"/>
      </c:barChart>
      <c:catAx>
        <c:axId val="633929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665207"/>
        <c:crosses val="autoZero"/>
        <c:auto val="1"/>
        <c:lblOffset val="100"/>
        <c:tickLblSkip val="2"/>
        <c:noMultiLvlLbl val="0"/>
      </c:catAx>
      <c:valAx>
        <c:axId val="33665207"/>
        <c:scaling>
          <c:orientation val="minMax"/>
        </c:scaling>
        <c:axPos val="l"/>
        <c:delete val="1"/>
        <c:majorTickMark val="out"/>
        <c:minorTickMark val="none"/>
        <c:tickLblPos val="nextTo"/>
        <c:crossAx val="633929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"/>
          <c:y val="0.39025"/>
          <c:w val="0.191"/>
          <c:h val="0.2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6"/>
          <c:y val="0.02875"/>
          <c:w val="0.8"/>
          <c:h val="0.9435"/>
        </c:manualLayout>
      </c:layout>
      <c:lineChart>
        <c:grouping val="standard"/>
        <c:varyColors val="0"/>
        <c:ser>
          <c:idx val="0"/>
          <c:order val="0"/>
          <c:tx>
            <c:strRef>
              <c:f>'DGRGL-C7'!$H$12</c:f>
              <c:strCache>
                <c:ptCount val="1"/>
                <c:pt idx="0">
                  <c:v>Deuda Interna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'DGRGL-C7'!$B$15:$C$38</c:f>
              <c:multiLvlStrCache/>
            </c:multiLvlStrRef>
          </c:cat>
          <c:val>
            <c:numRef>
              <c:f>'DGRGL-C7'!$J$15:$J$35</c:f>
              <c:numCache/>
            </c:numRef>
          </c:val>
          <c:smooth val="0"/>
        </c:ser>
        <c:ser>
          <c:idx val="1"/>
          <c:order val="1"/>
          <c:tx>
            <c:strRef>
              <c:f>'DGRGL-C7'!$K$12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'DGRGL-C7'!$B$15:$B$35</c:f>
              <c:numCache/>
            </c:numRef>
          </c:cat>
          <c:val>
            <c:numRef>
              <c:f>'DGRGL-C7'!$M$15:$M$35</c:f>
              <c:numCache/>
            </c:numRef>
          </c:val>
          <c:smooth val="0"/>
        </c:ser>
        <c:ser>
          <c:idx val="2"/>
          <c:order val="2"/>
          <c:tx>
            <c:strRef>
              <c:f>'DGRGL-C7'!$E$12:$G$12</c:f>
              <c:strCache>
                <c:ptCount val="1"/>
                <c:pt idx="0">
                  <c:v>Deuda Externa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'DGRGL-C7'!$B$15:$B$35</c:f>
              <c:numCache/>
            </c:numRef>
          </c:cat>
          <c:val>
            <c:numRef>
              <c:f>'DGRGL-C7'!$G$15:$G$35</c:f>
              <c:numCache/>
            </c:numRef>
          </c:val>
          <c:smooth val="0"/>
        </c:ser>
        <c:marker val="1"/>
        <c:axId val="34551408"/>
        <c:axId val="42527217"/>
      </c:lineChart>
      <c:catAx>
        <c:axId val="34551408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527217"/>
        <c:crosses val="autoZero"/>
        <c:auto val="1"/>
        <c:lblOffset val="100"/>
        <c:tickLblSkip val="2"/>
        <c:tickMarkSkip val="2"/>
        <c:noMultiLvlLbl val="0"/>
      </c:catAx>
      <c:valAx>
        <c:axId val="42527217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551408"/>
        <c:crossesAt val="1"/>
        <c:crossBetween val="between"/>
        <c:dispUnits/>
        <c:majorUnit val="20000"/>
        <c:minorUnit val="4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6"/>
          <c:y val="0.1395"/>
          <c:w val="0.20475"/>
          <c:h val="0.2405"/>
        </c:manualLayout>
      </c:layout>
      <c:overlay val="0"/>
      <c:spPr>
        <a:noFill/>
        <a:ln w="3175">
          <a:solidFill>
            <a:srgbClr val="99CCFF"/>
          </a:solidFill>
        </a:ln>
      </c:spPr>
      <c:txPr>
        <a:bodyPr vert="horz" rot="0"/>
        <a:lstStyle/>
        <a:p>
          <a:pPr>
            <a:defRPr lang="en-US" cap="none" sz="19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2.jpeg" /><Relationship Id="rId3" Type="http://schemas.openxmlformats.org/officeDocument/2006/relationships/hyperlink" Target="#Indice!B6" /><Relationship Id="rId4" Type="http://schemas.openxmlformats.org/officeDocument/2006/relationships/hyperlink" Target="#Indice!B6" /><Relationship Id="rId5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Relationship Id="rId3" Type="http://schemas.openxmlformats.org/officeDocument/2006/relationships/hyperlink" Target="#Indice!B6" /><Relationship Id="rId4" Type="http://schemas.openxmlformats.org/officeDocument/2006/relationships/hyperlink" Target="#Indice!B6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Relationship Id="rId7" Type="http://schemas.openxmlformats.org/officeDocument/2006/relationships/chart" Target="/xl/charts/chart4.xml" /><Relationship Id="rId8" Type="http://schemas.openxmlformats.org/officeDocument/2006/relationships/chart" Target="/xl/charts/chart5.xml" /><Relationship Id="rId9" Type="http://schemas.openxmlformats.org/officeDocument/2006/relationships/chart" Target="/xl/charts/chart6.xml" /><Relationship Id="rId10" Type="http://schemas.openxmlformats.org/officeDocument/2006/relationships/chart" Target="/xl/charts/chart7.xml" /><Relationship Id="rId11" Type="http://schemas.openxmlformats.org/officeDocument/2006/relationships/chart" Target="/xl/charts/chart8.xml" /><Relationship Id="rId1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com.pe/imgres?q=inicio&amp;num=10&amp;hl=es&amp;biw=1024&amp;bih=537&amp;tbm=isch&amp;tbnid=QlvcCqwlljmlTM:&amp;imgrefurl=http://www.umss.edu.bo/epubs/etexts/downloads/26/INICIO.htm&amp;docid=vE1NN-xssQWtEM&amp;imgurl=http://www.umss.edu.bo/epubs/etexts/downloads/26/images/Inicio.gif&amp;w=691&amp;h=607&amp;ei=zw4sUM2FB8bRrQfuu4DwAg&amp;zoom=1" TargetMode="External" /><Relationship Id="rId2" Type="http://schemas.openxmlformats.org/officeDocument/2006/relationships/image" Target="../media/image2.jpeg" /><Relationship Id="rId3" Type="http://schemas.openxmlformats.org/officeDocument/2006/relationships/hyperlink" Target="#Indice!B6" /><Relationship Id="rId4" Type="http://schemas.openxmlformats.org/officeDocument/2006/relationships/hyperlink" Target="#Indice!B6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9</xdr:col>
      <xdr:colOff>9525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8575"/>
          <a:ext cx="555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0</xdr:row>
      <xdr:rowOff>123825</xdr:rowOff>
    </xdr:from>
    <xdr:to>
      <xdr:col>2</xdr:col>
      <xdr:colOff>1228725</xdr:colOff>
      <xdr:row>2</xdr:row>
      <xdr:rowOff>85725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12382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38100</xdr:rowOff>
    </xdr:from>
    <xdr:to>
      <xdr:col>2</xdr:col>
      <xdr:colOff>714375</xdr:colOff>
      <xdr:row>2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38100"/>
          <a:ext cx="5448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11</xdr:row>
      <xdr:rowOff>19050</xdr:rowOff>
    </xdr:from>
    <xdr:to>
      <xdr:col>22</xdr:col>
      <xdr:colOff>266700</xdr:colOff>
      <xdr:row>32</xdr:row>
      <xdr:rowOff>0</xdr:rowOff>
    </xdr:to>
    <xdr:graphicFrame>
      <xdr:nvGraphicFramePr>
        <xdr:cNvPr id="1" name="4 Gráfico"/>
        <xdr:cNvGraphicFramePr/>
      </xdr:nvGraphicFramePr>
      <xdr:xfrm>
        <a:off x="10363200" y="2219325"/>
        <a:ext cx="69151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104775</xdr:colOff>
      <xdr:row>0</xdr:row>
      <xdr:rowOff>161925</xdr:rowOff>
    </xdr:from>
    <xdr:to>
      <xdr:col>9</xdr:col>
      <xdr:colOff>495300</xdr:colOff>
      <xdr:row>2</xdr:row>
      <xdr:rowOff>114300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15075" y="1619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38100</xdr:rowOff>
    </xdr:from>
    <xdr:to>
      <xdr:col>9</xdr:col>
      <xdr:colOff>9525</xdr:colOff>
      <xdr:row>3</xdr:row>
      <xdr:rowOff>9525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38100"/>
          <a:ext cx="5924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85725</xdr:rowOff>
    </xdr:from>
    <xdr:to>
      <xdr:col>6</xdr:col>
      <xdr:colOff>619125</xdr:colOff>
      <xdr:row>2</xdr:row>
      <xdr:rowOff>47625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8572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0</xdr:rowOff>
    </xdr:from>
    <xdr:to>
      <xdr:col>6</xdr:col>
      <xdr:colOff>161925</xdr:colOff>
      <xdr:row>2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" y="0"/>
          <a:ext cx="560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5</xdr:col>
      <xdr:colOff>19050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5086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0</xdr:row>
      <xdr:rowOff>85725</xdr:rowOff>
    </xdr:from>
    <xdr:to>
      <xdr:col>6</xdr:col>
      <xdr:colOff>142875</xdr:colOff>
      <xdr:row>1</xdr:row>
      <xdr:rowOff>180975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5925" y="85725"/>
          <a:ext cx="3238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152400</xdr:rowOff>
    </xdr:from>
    <xdr:to>
      <xdr:col>6</xdr:col>
      <xdr:colOff>390525</xdr:colOff>
      <xdr:row>2</xdr:row>
      <xdr:rowOff>142875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52400"/>
          <a:ext cx="38100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10</xdr:row>
      <xdr:rowOff>9525</xdr:rowOff>
    </xdr:from>
    <xdr:to>
      <xdr:col>4</xdr:col>
      <xdr:colOff>95250</xdr:colOff>
      <xdr:row>19</xdr:row>
      <xdr:rowOff>209550</xdr:rowOff>
    </xdr:to>
    <xdr:graphicFrame>
      <xdr:nvGraphicFramePr>
        <xdr:cNvPr id="2" name="2 Gráfico"/>
        <xdr:cNvGraphicFramePr/>
      </xdr:nvGraphicFramePr>
      <xdr:xfrm>
        <a:off x="95250" y="2190750"/>
        <a:ext cx="34671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228600</xdr:colOff>
      <xdr:row>10</xdr:row>
      <xdr:rowOff>57150</xdr:rowOff>
    </xdr:from>
    <xdr:to>
      <xdr:col>7</xdr:col>
      <xdr:colOff>161925</xdr:colOff>
      <xdr:row>20</xdr:row>
      <xdr:rowOff>9525</xdr:rowOff>
    </xdr:to>
    <xdr:graphicFrame>
      <xdr:nvGraphicFramePr>
        <xdr:cNvPr id="3" name="3 Gráfico"/>
        <xdr:cNvGraphicFramePr/>
      </xdr:nvGraphicFramePr>
      <xdr:xfrm>
        <a:off x="3695700" y="2238375"/>
        <a:ext cx="3276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333375</xdr:colOff>
      <xdr:row>24</xdr:row>
      <xdr:rowOff>66675</xdr:rowOff>
    </xdr:from>
    <xdr:to>
      <xdr:col>15</xdr:col>
      <xdr:colOff>57150</xdr:colOff>
      <xdr:row>36</xdr:row>
      <xdr:rowOff>200025</xdr:rowOff>
    </xdr:to>
    <xdr:graphicFrame>
      <xdr:nvGraphicFramePr>
        <xdr:cNvPr id="4" name="8 Gráfico"/>
        <xdr:cNvGraphicFramePr/>
      </xdr:nvGraphicFramePr>
      <xdr:xfrm>
        <a:off x="7143750" y="5715000"/>
        <a:ext cx="7486650" cy="3105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457200</xdr:colOff>
      <xdr:row>10</xdr:row>
      <xdr:rowOff>142875</xdr:rowOff>
    </xdr:from>
    <xdr:to>
      <xdr:col>10</xdr:col>
      <xdr:colOff>552450</xdr:colOff>
      <xdr:row>20</xdr:row>
      <xdr:rowOff>95250</xdr:rowOff>
    </xdr:to>
    <xdr:graphicFrame>
      <xdr:nvGraphicFramePr>
        <xdr:cNvPr id="5" name="9 Gráfico"/>
        <xdr:cNvGraphicFramePr/>
      </xdr:nvGraphicFramePr>
      <xdr:xfrm>
        <a:off x="7267575" y="2324100"/>
        <a:ext cx="3438525" cy="2428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66675</xdr:colOff>
      <xdr:row>24</xdr:row>
      <xdr:rowOff>123825</xdr:rowOff>
    </xdr:from>
    <xdr:to>
      <xdr:col>3</xdr:col>
      <xdr:colOff>962025</xdr:colOff>
      <xdr:row>35</xdr:row>
      <xdr:rowOff>161925</xdr:rowOff>
    </xdr:to>
    <xdr:graphicFrame>
      <xdr:nvGraphicFramePr>
        <xdr:cNvPr id="6" name="10 Gráfico"/>
        <xdr:cNvGraphicFramePr/>
      </xdr:nvGraphicFramePr>
      <xdr:xfrm>
        <a:off x="66675" y="5772150"/>
        <a:ext cx="3248025" cy="2762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657225</xdr:colOff>
      <xdr:row>39</xdr:row>
      <xdr:rowOff>95250</xdr:rowOff>
    </xdr:from>
    <xdr:to>
      <xdr:col>12</xdr:col>
      <xdr:colOff>657225</xdr:colOff>
      <xdr:row>50</xdr:row>
      <xdr:rowOff>161925</xdr:rowOff>
    </xdr:to>
    <xdr:graphicFrame>
      <xdr:nvGraphicFramePr>
        <xdr:cNvPr id="7" name="10 Gráfico"/>
        <xdr:cNvGraphicFramePr/>
      </xdr:nvGraphicFramePr>
      <xdr:xfrm>
        <a:off x="7467600" y="9458325"/>
        <a:ext cx="4619625" cy="2790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85725</xdr:colOff>
      <xdr:row>24</xdr:row>
      <xdr:rowOff>114300</xdr:rowOff>
    </xdr:from>
    <xdr:to>
      <xdr:col>7</xdr:col>
      <xdr:colOff>0</xdr:colOff>
      <xdr:row>35</xdr:row>
      <xdr:rowOff>95250</xdr:rowOff>
    </xdr:to>
    <xdr:graphicFrame>
      <xdr:nvGraphicFramePr>
        <xdr:cNvPr id="8" name="11 Gráfico"/>
        <xdr:cNvGraphicFramePr/>
      </xdr:nvGraphicFramePr>
      <xdr:xfrm>
        <a:off x="3552825" y="5762625"/>
        <a:ext cx="3257550" cy="2705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247650</xdr:colOff>
      <xdr:row>40</xdr:row>
      <xdr:rowOff>104775</xdr:rowOff>
    </xdr:from>
    <xdr:to>
      <xdr:col>6</xdr:col>
      <xdr:colOff>466725</xdr:colOff>
      <xdr:row>53</xdr:row>
      <xdr:rowOff>57150</xdr:rowOff>
    </xdr:to>
    <xdr:graphicFrame>
      <xdr:nvGraphicFramePr>
        <xdr:cNvPr id="9" name="11 Gráfico"/>
        <xdr:cNvGraphicFramePr/>
      </xdr:nvGraphicFramePr>
      <xdr:xfrm>
        <a:off x="371475" y="9715500"/>
        <a:ext cx="5791200" cy="3171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1</xdr:col>
      <xdr:colOff>0</xdr:colOff>
      <xdr:row>0</xdr:row>
      <xdr:rowOff>38100</xdr:rowOff>
    </xdr:from>
    <xdr:to>
      <xdr:col>5</xdr:col>
      <xdr:colOff>1038225</xdr:colOff>
      <xdr:row>3</xdr:row>
      <xdr:rowOff>38100</xdr:rowOff>
    </xdr:to>
    <xdr:pic>
      <xdr:nvPicPr>
        <xdr:cNvPr id="10" name="Imagen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3825" y="38100"/>
          <a:ext cx="5495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</xdr:row>
      <xdr:rowOff>0</xdr:rowOff>
    </xdr:from>
    <xdr:ext cx="1181100" cy="219075"/>
    <xdr:sp>
      <xdr:nvSpPr>
        <xdr:cNvPr id="1" name="AutoShape 1" descr="data:image/jpeg;base64,/9j/4AAQSkZJRgABAQAAAQABAAD/2wBDAAkGBwgHBgkIBwgKCgkLDRYPDQwMDRsUFRAWIB0iIiAdHx8kKDQsJCYxJx8fLT0tMTU3Ojo6Iys/RD84QzQ5Ojf/2wBDAQoKCg0MDRoPDxo3JR8lNzc3Nzc3Nzc3Nzc3Nzc3Nzc3Nzc3Nzc3Nzc3Nzc3Nzc3Nzc3Nzc3Nzc3Nzc3Nzc3Nzf/wAARCACXAKwDASIAAhEBAxEB/8QAHAAAAQQDAQAAAAAAAAAAAAAAAAIDBwgBBQYE/8QAShAAAgADBgIFBQsJCAMBAAAAAQIAAxEEBQYSITFBUQcTImFxNjd0gbEIFCMyM0JScpGhwhU1U2J1ssHD0RYkQ1RzkuHwJWOC0v/EABkBAAMBAQEAAAAAAAAAAAAAAAABBAIDBf/EACQRAQEAAQUAAgICAwAAAAAAAAABAgMREiExMlEEEzNBFCJh/9oADAMBAAIRAxEAPwCcYIIIAIIIIAIIIIAIIIIADGrxBft3Yeu6ZeF62hZMhduLO30VHEnlGkx3j27MJWYy3ItN5OlZNkRte5nPzV7+PCsV4xFiC9MS3ibffFo62bqJaKMsuSpOyLw8dzxJgPZ0eMOky+sQ25TYZs27LDImZ5EqS9HYg1DOeJ27O3jvEgdHXSpIvcyrrxI8uz3kxyy7QBllT+QP0W7tjw5RFN1YUtFskidaphs6utZSZaseRNdh3b+Eam9LttN2zzItcsa/Fcao47v6bw+NnbMyxt2lW+DDaET/AJF/qmIE6POlO1XJku/EbzbVdo7MqeBmm2ccjTV1+8d/CdZNrs9vsAtVjny59nmyy0ubKYMrCm4IhNbKdyfkU+qPZGc6Vy51ryrrCFOWyg8kB+6JoWRIVEVZEljlBPwQptDww5MZ58NkNTfk28ItxhTyXuf0GR+4IqXbflLR9dx95i2mFPJe5/QZH7gjMbrawQQQyEEEEAEEEEAEEEEAEEEeW8bfZLusc213haJdms8oVebNaiqIA9JIG5iKOkTpYk3f1114XmpPto7My2ABpcnnl4M32gca7RyPSB0o23EHW3fcom2K66lXmVyzbSNtfoqeW548o4i57qtV62lZFkQKB8eYwOSWO/8ApB3fD6ndMsbXeduZ3M212ue+ZmJLO7cyf+0jsLlw1JsSi020rMtCitAezLPdzPfG5uO47PdUt1kDNMYDPMIqxp7B3R7TImNKVESpJ7VRTWtY74acndS6mtb1i883s5ScwZqADXQR5bZZ7La5LyrTLDSjWtTr4jlGzmWSdMbLLCk1pXlHnm3faiJlFUa5QSRoP+iOmyfudo+vi5J93N1soGZZixow+Mn1qbeMbHBeNr0wnaMtmczrvmMeusTns67lT81vbxHGO0sFht5RhPlSlU1A2bN46xzOJMFTpatarpl1oCXsijUU3Kf/AJ+yOGent3Felrb9ZOGmLlsxWuyUr6om9AwSuUgFRTU8ohGcPgpinQgEGoIp4xOqgLZ1NNCBrTwh6P8AZ6/9IPtuk20fXb2mLaYU8l7n9BkfuCKmW75a0/6j+0xbPCnkvc/oMj9wRxjs2sEEEMhBBBABBBBABBGCYj3pC6TbDhrrLvu0JbL3AoU3lyK8XPP9Ua86QB0eL8XXXhOxe+LynAzXB6izIR1k4j6I5bVOwiu2M8ZXpi629db26qyyzWTY5bVlp3mvxm7z90ai8rfbr5vF7ZeNom2q2TjQu1SdToqjgNdAI6nDmFU0tN7S+smEdmzUqo+ueOnDbxgxxuXhZZY4TtrcN4Wn3vltNpZpFj4MR2po/V5DviQLLZbPYZUuz2GTLREXQAUC955mHsgbN2jTYAbbwoqiMBXuy1inDCYpM9S5sI3V1JapP3mHUU9UA2+8Jly6NmmNVjrQbCHlAoC2ijcxtgSwFMtuJY1+2CYpCkhMylqkD1w4oqgJUjUkfbCSoVdSwG2+kIxRdKKeHsjLVZqgkMOex02hs5kUFJjMlKEHdTCpczepDAnYwBzWKMJ2a+ZL2iyqLNbu1mbL2Zmmzf138Y6LMepVTrlA09vsjEzNLJKOcpOqnWMghtiIXHbxrlb1UJW4Ez7TTi70HrMWzwoa4Xuehr/cZH7gisGIrltd1WuY85c9nmTCUnL8U1NaHkfGOi6Puka34VmJY7YZlsudm1lMxLyNKVlmu36m3KkSeerJ3OlkoI8Fy3xYL7u+Vb7rtKz7NNGjLwPEEbgjkY98MCCCCACETpqSZbTJrKktRVmY0AHMmPBf1+Xfh+7plvvW0rIkIOOpY/RUcSeUV3x90g3li+c9nUtZLoDVl2VTRnoN5hBoda6bDvpWAOr6ROlh7UJ11YUmskkgpOvBahm/0uXHtfZziLLFYrVeNq6mySmnTnJJJJ9ZZj7Y9dy3NaL3mBkJl2cGjzSK+pRxMd9clmu2yWZpV1GYyI5WZMB1ZgOJrrGsMOXrnnqTDx5bhw5LutM7ylm2ph2prkdjuUcPHeN9L6wChRB4Gp8ISGluvaMyh4Ek/wAYcBkaVD67E1AimSTxJbcrvQKlqMe19HMAIdAQNVQuuwgQyVFF0+2M55elK+oGGDirpUq9O5TD0uUWyvNFAPip9H/mG5bDZiQDxIrDqsVII9Y4eMIypu9eAG/KEUqdQDm3HBvCHJkxZYqa1OygVrDPaIoUUV1y59vugNgLRiAD64YoysSigjiNoW0wBjVRSnzWqIz2Wlq1dK0hkR1gYkstD4wlgA2ZQtdiOcKmIpqGhNQjkMQRwMANzpMq1yJkubKWajDK8twCG7iIj/EeEJthL2m7c82zAEtKJq8rw5r9/jEhFFqXluFJ3odDCWYhlEw0pxEYywmTWGdx8RhhXFF54Wt3v26Z9Fb5WQ5Jlzh3gce8aj7osVgrG114tshexsZVrlgddZJho8vvHNe8RCd94esd6GbarjmyxaZbFZsnZWI38G+4/fHIWefa7pvBJ9mmzbLbbM1VdTlaWf8AvDY+ETXHirxymU3i4UERl0cdKMi/eruy/ml2a9NkmgZZdo5U10anDjw5RJdYDVf6S3v04stMnEs8TrRJPwBRSsrqj8Uy1roDx1JqCCTSPDha6rNedomta50tZdnAdpTMVzjmT9Ecf4cZ36VMGDFVydbZFAvSx1ezmnygp2pZ7jw7wIrcwZcyEMp1VlOh7wf4iF5RtbNo6XEWJTaE95XYqyrMoKNMlihYcl5D7zG6wB+Z3AmBSZzfwjgOFa6GO9wMpNyvRAw65v4R108rcnHVxmOHTqlWYF+V20OghSCYcwojVAIO1THnQoSA0sq1dDDyChGcDlXlpFCV6JbahXOU04xmZLpSo9dIbXtVVhqNjC5TmmVzUjSBpiV8Z1cmq015w8tSNGOn9YRMBR+sQ9nY+ELqCUKigOsIFgjrS7HXqxT1kwKDTQd1O/nCR8uv1R/GFrpry27zAZLWYAVSgbj3wyUoBlorVrD5fKKkse/Ua8oSxJAor1HcYAaZmBbMoYfqw0xXiBTvh93IU55UwAcSp0ho5GGwPdDI20vskoQtSKgbbwEzlAX4MkGo31gVEdGVWYGvAwETCO2rGndpASLLwt1ou7EtvtFkOR+uaqnVWFdiOUdBMN14psLTZkxbNa5CVLNTMoHf85Y5e/zS/bwJqaWhh98eDSpGngREvKy2LeG+1nVDqrZlqGWuhI3HOhie+jj+3NswpZZ7XnYkkOT729/WR501pWmUlhMXQ60qCaUNdYjToywc+Lb9X3wrfkyyFZlqbg5rUS/XTXu8RFl5aLKRUlqFVRQADQCMRulnbSI7v3oouy+cXG9501pdjmjParKmhmzRShB+aCN6cR3mJFghkrZ0y2Wz2LG5s1kky5MiVYZCS5ctaKoGbQCHMDMBc7UZlPXNw04Qrpx84E70OT+KGsEUa65isgOacaa9wjel8nLX/jdUKT5QBakwDY6VhauwcJNILAaE7keEeaVpZwSKsh48BHCdIIV8QqWVWHvWX82vznjtllxm8T6eHO7JIQijgtseyTCwRmU51iDWWQpGZZQNK60EB97f+n7RHP8Adfp3/wAefadJrBXZFcZa0rXhGesFFGYHKNNYgk+9qf4VfVChKlEVCSyOYEL9v/B+ifadJLZjnJ+MdPCFO4VScxr/AMRosIMqYasRIoAh0FOZjcyx89tWP3R3l3m7hZtdi1UBVqAzVrUiHHbgoSvhDLuEUFuOg74RUmtTTuHGGR0kqKlgISXA3dR6oYYoCAErQg0GsLYlmI6k6CoBp/WAmCZTGuYDvywfB/pB/tjDM4UDs1ptT/mEDNroop4f1gCKb/p+Xbwoajr2iYrvwDd2Luje4Z1Fs16y7Agk2tV35K4+cvs4RDt/V/Llvr+naLJ9GHm+uH0NIjvtXzyPdhDDtlwvcdnuuxiolgtMmHeY51Zj6/sFI3UEEAEEEEAVz6cPOBO9Dk/ihnA6qbpnFiQRMNPGgh3px84E70OT+KGsDn/xjqFB+HJJJ7hGtL5OWv8AxuokqvVkE7jWI/x3pfqU/wApL/eeO6ViZMxhQF9BwjhseCl/qB/lZf7zx11Pi5fj/NKHufJUuZh+9i8tWPv/AHIr/hpEqe95H6GX/tERd7nnydvb0/8AlpErRwVU172kfoZf+0RVTHIAxtiBQKAXhNAA4axbAxU/HXlxiH9oTfbCpx22EAf7P2OtD2CFA46nWNz19TRTWgoWO1Y0WFXdsP2JEAAyGpp3mNqXJ7MtQQo3ivD4xDn8qcdwCrzHzNmooA0EAJZnq5UCmnE6wgDKAzAE76GFLVpjs9FGnZJ740wUHRaBTy2pXeMl3dqqcoPA0jAfs9hBw495jNGYjO3AfF0gBvjrO110oBC5aUU7ZeehrGVKqeyASBw14QtWmOvxAFHMwGiO/vz7eHpD0iynRh5vrh9DSK2X/wDn68dKf3h9Isn0Yeb64fQ0iO+1fPI6iCCCACCCCAK5dOHnAnehyfxQzghQ11OWG85vYIe6cPOBO9Dk/ijGBWC3M5G/Xn2CN6Xyctf4OgUKsnM24GgpHAY31vxTrrZZZ1NfnPHeO1Jer52potdo4TG4Iv1c1Kmyyzoa07Tx01fi4/j/ADSt7nnydvb0/wDlpErRFPuefJ29vT/5aRK0cFYMVPx15cYh/aE32xbAxU/HXlxiH9oTfbCpx1uF2BuGxK2bKFINK6msbUzEJoAyoO6hjT4YZ/yNYgCC2QkLWgArxjY5mDtXIza1Ndorw8jz8/lXoQlpYAUjvYGsKDSs7VBmNQVFKw2GeYwFc1OA2rDqJNaayjIopwO0aZKqGFFTKOWvOsZHVDShGgFaE1jBZEGWXlbm28OJnUigQH6233QGFFTRZZAH0oKDLQuwFe1/xGfhKE9lV7tSYQWCkVOdqnbaA0U37T8uW+m3vh/bFlOjDzfXD6GkVsv78+2+gp8O2kWT6MPN9cPoaRHfavnkdRBBBABBBBAFcunHzgTvQ5P4oxgapuVxmCr1xBJHcIz04+cCd6HJ/FHgwpeVisl2NLtVskyXM0nJMamlBQ+2N6V/2c9aW4dOrZvgGCkKoGrBTHBY1oL8UIhVfe0ugPHtPrHWG+7qy0a9LKSNkEwRx+LbTJtd89bZ50ucgkIC8s1Fatp46iN6lnFx0MbMu4lz3PPk7e3p/wDLSJWiKfc8+Tt7en/y0iVo4qgYqfjry4xD+0Jvti2Bip+OvLjEP7Qm+2FTjpsOZVuOzClM6nMw3OpjZVRfmkClFUDfSNHcF7WCzXTZJc62yJcxFNUZu0u+8bAX1dWo/Ktm7W8wuKeAirGzjEGeGXK9NlLmGaoABUZqUVTUaQ9JlylBIksaa1Ybx4ExDc6UVbzsgG4Jfc84WMQXR8++bJT9VwCY1yhTDL6e4DQZuwNtocUSVJqc1eEas4guUEFb0sp1GpmD2w4cR3Qdr3sYHfNrByn2fHL6bAdQB8UH/wCdYw7AEKqlfV7Y8BxFdPG+bIK7EPpDX5duhyAb2s5rymDWDlBxy+kfX7+fLf8A67RZTow831w+hpFaL3mS517WybImCZKacxVxsw5xZfow831w+hpEl9q6eR1EEEEAEEEEAVy6cfOBO9Dk/ijgYIITUEEEEIJ19zz5O3t6f/LSJWggjTIMVPx15cYh/aE32wQQqcaSCCCEYggggAggggMQQQQEyN4tF0Yeb64fQ0gghwq6iCCCGT//2Q==">
          <a:hlinkClick r:id="rId1"/>
        </xdr:cNvPr>
        <xdr:cNvSpPr>
          <a:spLocks noChangeAspect="1"/>
        </xdr:cNvSpPr>
      </xdr:nvSpPr>
      <xdr:spPr>
        <a:xfrm>
          <a:off x="6038850" y="762000"/>
          <a:ext cx="1181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942975</xdr:colOff>
      <xdr:row>0</xdr:row>
      <xdr:rowOff>152400</xdr:rowOff>
    </xdr:from>
    <xdr:to>
      <xdr:col>4</xdr:col>
      <xdr:colOff>9525</xdr:colOff>
      <xdr:row>2</xdr:row>
      <xdr:rowOff>104775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152400"/>
          <a:ext cx="38100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38100</xdr:rowOff>
    </xdr:from>
    <xdr:to>
      <xdr:col>3</xdr:col>
      <xdr:colOff>828675</xdr:colOff>
      <xdr:row>2</xdr:row>
      <xdr:rowOff>142875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" y="38100"/>
          <a:ext cx="5267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1038225</xdr:colOff>
      <xdr:row>0</xdr:row>
      <xdr:rowOff>114300</xdr:rowOff>
    </xdr:from>
    <xdr:to>
      <xdr:col>4</xdr:col>
      <xdr:colOff>123825</xdr:colOff>
      <xdr:row>2</xdr:row>
      <xdr:rowOff>66675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14300"/>
          <a:ext cx="4000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933450</xdr:colOff>
      <xdr:row>2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38100"/>
          <a:ext cx="5076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733425</xdr:colOff>
      <xdr:row>0</xdr:row>
      <xdr:rowOff>123825</xdr:rowOff>
    </xdr:from>
    <xdr:to>
      <xdr:col>3</xdr:col>
      <xdr:colOff>1123950</xdr:colOff>
      <xdr:row>2</xdr:row>
      <xdr:rowOff>76200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28575</xdr:rowOff>
    </xdr:from>
    <xdr:to>
      <xdr:col>3</xdr:col>
      <xdr:colOff>628650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28575"/>
          <a:ext cx="4800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571500</xdr:colOff>
      <xdr:row>0</xdr:row>
      <xdr:rowOff>133350</xdr:rowOff>
    </xdr:from>
    <xdr:to>
      <xdr:col>3</xdr:col>
      <xdr:colOff>962025</xdr:colOff>
      <xdr:row>2</xdr:row>
      <xdr:rowOff>85725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133350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19050</xdr:rowOff>
    </xdr:from>
    <xdr:to>
      <xdr:col>3</xdr:col>
      <xdr:colOff>476250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19050"/>
          <a:ext cx="5514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123825</xdr:rowOff>
    </xdr:from>
    <xdr:to>
      <xdr:col>3</xdr:col>
      <xdr:colOff>857250</xdr:colOff>
      <xdr:row>2</xdr:row>
      <xdr:rowOff>76200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28575</xdr:rowOff>
    </xdr:from>
    <xdr:to>
      <xdr:col>3</xdr:col>
      <xdr:colOff>371475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8575"/>
          <a:ext cx="5419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jpisconte\AppData\Roaming\Microsoft\Excel\ENERO%202017.xls#'GR-GL-C1'!B5" TargetMode="External" /><Relationship Id="rId2" Type="http://schemas.openxmlformats.org/officeDocument/2006/relationships/hyperlink" Target="file://C:\Users\jpisconte\AppData\Roaming\Microsoft\Excel\Reporte_Deuda_GRGL_28022017.xls#'DGRGL-C1'!B5" TargetMode="External" /><Relationship Id="rId3" Type="http://schemas.openxmlformats.org/officeDocument/2006/relationships/hyperlink" Target="file://C:\Users\jpisconte\AppData\Roaming\Microsoft\Excel\Reporte_Deuda_GRGL_28022017.xls#'DGRGL-C3'!B5" TargetMode="External" /><Relationship Id="rId4" Type="http://schemas.openxmlformats.org/officeDocument/2006/relationships/hyperlink" Target="file://C:\Users\jpisconte\AppData\Roaming\Microsoft\Excel\Reporte_Deuda_GRGL_28022017.xls#'DGRGL-C4'!B5" TargetMode="External" /><Relationship Id="rId5" Type="http://schemas.openxmlformats.org/officeDocument/2006/relationships/hyperlink" Target="file://C:\Users\jpisconte\AppData\Roaming\Microsoft\Excel\Reporte_Deuda_GRGL_28022017.xls#'DGRGL-C5'!B5" TargetMode="External" /><Relationship Id="rId6" Type="http://schemas.openxmlformats.org/officeDocument/2006/relationships/hyperlink" Target="file://C:\Users\jpisconte\AppData\Roaming\Microsoft\Excel\Reporte_Deuda_GRGL_28022017.xls#'DGRGL-C6'!B5" TargetMode="External" /><Relationship Id="rId7" Type="http://schemas.openxmlformats.org/officeDocument/2006/relationships/hyperlink" Target="file://C:\Users\jpisconte\AppData\Roaming\Microsoft\Excel\Reporte_Deuda_GRGL_28022017.xls#'DGRGL-C7'!B5" TargetMode="External" /><Relationship Id="rId8" Type="http://schemas.openxmlformats.org/officeDocument/2006/relationships/hyperlink" Target="file://C:\Users\jpisconte\AppData\Roaming\Microsoft\Excel\Reporte_Deuda_GRGL_28022017.xls#Resumen!B5" TargetMode="External" /><Relationship Id="rId9" Type="http://schemas.openxmlformats.org/officeDocument/2006/relationships/hyperlink" Target="file://C:\Users\jpisconte\AppData\Roaming\Microsoft\Excel\Reporte_Deuda_GRGL_28022017.xls#Portada!B6" TargetMode="External" /><Relationship Id="rId10" Type="http://schemas.openxmlformats.org/officeDocument/2006/relationships/hyperlink" Target="file://C:\Users\jpisconte\AppData\Roaming\Microsoft\Excel\Reporte_Deuda_GRGL_28022017.xls#'Resumen-Gr&#225;ficos'!B5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ef.gob.pe/index.php?option=com_content&amp;view=article&amp;id=2031&amp;Itemid=101432&amp;lang=e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19"/>
  <sheetViews>
    <sheetView showGridLines="0" tabSelected="1" zoomScale="80" zoomScaleNormal="80" zoomScalePageLayoutView="0" workbookViewId="0" topLeftCell="A1">
      <selection activeCell="B6" sqref="B6:J6"/>
    </sheetView>
  </sheetViews>
  <sheetFormatPr defaultColWidth="11.421875" defaultRowHeight="15"/>
  <cols>
    <col min="1" max="1" width="4.28125" style="1" customWidth="1"/>
    <col min="2" max="2" width="11.421875" style="1" customWidth="1"/>
    <col min="3" max="3" width="3.140625" style="1" customWidth="1"/>
    <col min="4" max="16384" width="11.421875" style="1" customWidth="1"/>
  </cols>
  <sheetData>
    <row r="1" ht="15"/>
    <row r="2" ht="15"/>
    <row r="3" ht="15"/>
    <row r="4" ht="11.25" customHeight="1"/>
    <row r="5" ht="12.75" customHeight="1"/>
    <row r="6" spans="2:12" ht="36" customHeight="1">
      <c r="B6" s="500" t="s">
        <v>306</v>
      </c>
      <c r="C6" s="500"/>
      <c r="D6" s="500"/>
      <c r="E6" s="500"/>
      <c r="F6" s="500"/>
      <c r="G6" s="500"/>
      <c r="H6" s="500"/>
      <c r="I6" s="500"/>
      <c r="J6" s="500"/>
      <c r="K6" s="115"/>
      <c r="L6" s="115"/>
    </row>
    <row r="7" spans="2:12" ht="24.75" customHeight="1">
      <c r="B7" s="501" t="s">
        <v>347</v>
      </c>
      <c r="C7" s="501"/>
      <c r="D7" s="501"/>
      <c r="E7" s="501"/>
      <c r="F7" s="501"/>
      <c r="G7" s="501"/>
      <c r="H7" s="501"/>
      <c r="I7" s="501"/>
      <c r="J7" s="501"/>
      <c r="K7" s="115"/>
      <c r="L7" s="115"/>
    </row>
    <row r="8" spans="2:12" ht="19.5" customHeight="1">
      <c r="B8" s="209"/>
      <c r="C8" s="209"/>
      <c r="D8" s="76"/>
      <c r="E8" s="210"/>
      <c r="F8" s="210"/>
      <c r="G8" s="211"/>
      <c r="H8" s="211"/>
      <c r="I8" s="115"/>
      <c r="J8" s="115"/>
      <c r="K8" s="115"/>
      <c r="L8" s="115"/>
    </row>
    <row r="9" spans="2:12" ht="19.5" customHeight="1">
      <c r="B9" s="80"/>
      <c r="C9" s="80"/>
      <c r="D9" s="499" t="s">
        <v>52</v>
      </c>
      <c r="E9" s="499"/>
      <c r="F9" s="499"/>
      <c r="G9" s="499"/>
      <c r="H9" s="499"/>
      <c r="I9" s="499"/>
      <c r="J9" s="499"/>
      <c r="K9" s="115"/>
      <c r="L9" s="115"/>
    </row>
    <row r="10" spans="2:12" ht="19.5" customHeight="1">
      <c r="B10" s="115"/>
      <c r="C10" s="80"/>
      <c r="D10" s="498" t="s">
        <v>177</v>
      </c>
      <c r="E10" s="498"/>
      <c r="F10" s="498"/>
      <c r="G10" s="498"/>
      <c r="H10" s="498"/>
      <c r="I10" s="498"/>
      <c r="J10" s="498"/>
      <c r="K10" s="115"/>
      <c r="L10" s="115"/>
    </row>
    <row r="11" spans="2:10" ht="19.5" customHeight="1">
      <c r="B11" s="115"/>
      <c r="C11" s="80"/>
      <c r="D11" s="499" t="s">
        <v>178</v>
      </c>
      <c r="E11" s="499"/>
      <c r="F11" s="499"/>
      <c r="G11" s="499"/>
      <c r="H11" s="499"/>
      <c r="I11" s="499"/>
      <c r="J11" s="499"/>
    </row>
    <row r="12" spans="2:10" ht="9.75" customHeight="1">
      <c r="B12" s="115"/>
      <c r="C12" s="80"/>
      <c r="D12" s="326"/>
      <c r="E12" s="210"/>
      <c r="F12" s="210"/>
      <c r="G12" s="211"/>
      <c r="H12" s="211"/>
      <c r="I12" s="115"/>
      <c r="J12" s="115"/>
    </row>
    <row r="13" spans="2:11" ht="19.5" customHeight="1">
      <c r="B13" s="3" t="s">
        <v>17</v>
      </c>
      <c r="C13" s="3" t="s">
        <v>1</v>
      </c>
      <c r="D13" s="503" t="s">
        <v>125</v>
      </c>
      <c r="E13" s="503"/>
      <c r="F13" s="503"/>
      <c r="G13" s="503"/>
      <c r="H13" s="503"/>
      <c r="I13" s="503"/>
      <c r="J13" s="503"/>
      <c r="K13" s="459"/>
    </row>
    <row r="14" spans="2:11" ht="19.5" customHeight="1">
      <c r="B14" s="3" t="s">
        <v>18</v>
      </c>
      <c r="C14" s="3" t="s">
        <v>1</v>
      </c>
      <c r="D14" s="498" t="s">
        <v>79</v>
      </c>
      <c r="E14" s="498"/>
      <c r="F14" s="498"/>
      <c r="G14" s="498"/>
      <c r="H14" s="498"/>
      <c r="I14" s="498"/>
      <c r="J14" s="498"/>
      <c r="K14" s="459"/>
    </row>
    <row r="15" spans="2:11" ht="19.5" customHeight="1">
      <c r="B15" s="3" t="s">
        <v>19</v>
      </c>
      <c r="C15" s="3" t="s">
        <v>1</v>
      </c>
      <c r="D15" s="502" t="s">
        <v>54</v>
      </c>
      <c r="E15" s="502"/>
      <c r="F15" s="502"/>
      <c r="G15" s="502"/>
      <c r="H15" s="502"/>
      <c r="I15" s="502"/>
      <c r="J15" s="502"/>
      <c r="K15" s="459"/>
    </row>
    <row r="16" spans="2:11" ht="19.5" customHeight="1">
      <c r="B16" s="3" t="s">
        <v>20</v>
      </c>
      <c r="C16" s="3" t="s">
        <v>1</v>
      </c>
      <c r="D16" s="499" t="s">
        <v>102</v>
      </c>
      <c r="E16" s="499"/>
      <c r="F16" s="499"/>
      <c r="G16" s="499"/>
      <c r="H16" s="499"/>
      <c r="I16" s="499"/>
      <c r="J16" s="499"/>
      <c r="K16" s="459"/>
    </row>
    <row r="17" spans="2:11" ht="19.5" customHeight="1">
      <c r="B17" s="3" t="s">
        <v>21</v>
      </c>
      <c r="C17" s="3" t="s">
        <v>1</v>
      </c>
      <c r="D17" s="499" t="s">
        <v>84</v>
      </c>
      <c r="E17" s="499"/>
      <c r="F17" s="499"/>
      <c r="G17" s="499"/>
      <c r="H17" s="499"/>
      <c r="I17" s="499"/>
      <c r="J17" s="499"/>
      <c r="K17" s="459"/>
    </row>
    <row r="18" spans="2:11" ht="19.5" customHeight="1">
      <c r="B18" s="3" t="s">
        <v>22</v>
      </c>
      <c r="C18" s="3" t="s">
        <v>1</v>
      </c>
      <c r="D18" s="499" t="s">
        <v>101</v>
      </c>
      <c r="E18" s="499"/>
      <c r="F18" s="499"/>
      <c r="G18" s="499"/>
      <c r="H18" s="499"/>
      <c r="I18" s="499"/>
      <c r="J18" s="499"/>
      <c r="K18" s="459"/>
    </row>
    <row r="19" spans="2:11" ht="19.5" customHeight="1">
      <c r="B19" s="3" t="s">
        <v>100</v>
      </c>
      <c r="C19" s="3" t="s">
        <v>1</v>
      </c>
      <c r="D19" s="499" t="s">
        <v>354</v>
      </c>
      <c r="E19" s="499"/>
      <c r="F19" s="499"/>
      <c r="G19" s="499"/>
      <c r="H19" s="499"/>
      <c r="I19" s="499"/>
      <c r="J19" s="499"/>
      <c r="K19" s="499"/>
    </row>
  </sheetData>
  <sheetProtection/>
  <mergeCells count="12">
    <mergeCell ref="B6:J6"/>
    <mergeCell ref="B7:J7"/>
    <mergeCell ref="D15:J15"/>
    <mergeCell ref="D14:J14"/>
    <mergeCell ref="D13:J13"/>
    <mergeCell ref="D11:J11"/>
    <mergeCell ref="D10:J10"/>
    <mergeCell ref="D9:J9"/>
    <mergeCell ref="D19:K19"/>
    <mergeCell ref="D18:J18"/>
    <mergeCell ref="D17:J17"/>
    <mergeCell ref="D16:J16"/>
  </mergeCells>
  <hyperlinks>
    <hyperlink ref="D13" r:id="rId1" display="POR TIPO DE DEUDA Y SECTOR INSTITUCIONAL"/>
    <hyperlink ref="D15" location="'Tipo Instrum.'!A1" display="DEUDA SEGÚN TIPO DE INSTRUMENTO"/>
    <hyperlink ref="D16" location="Moneda!A1" display="DEUDA POR TIPO DE MONEDA"/>
    <hyperlink ref="D17" location="Acreedor!A1" display="DEUDA POR ACREEDOR"/>
    <hyperlink ref="D11" location="'Resumen Graficos'!A1" display="RESUMEN DE GRÁFICOS"/>
    <hyperlink ref="D19" location="'Total de Proy Serv'!A1" display="SERVICIO PROYECTADO POR TIPO DE DEUDA"/>
    <hyperlink ref="D18" location="Deudor!A1" display="POR SECTOR INSTITUCIONAL Y DEUDOR"/>
    <hyperlink ref="D10" location="'Resumen Cuadros'!A1" display="RESUMEN DE CUADROS"/>
    <hyperlink ref="D9" location="Portada!A1" display="PORTADA"/>
    <hyperlink ref="D13:I13" r:id="rId2" display="POR TIPO DE DEUDA Y SECTOR INSTITUCIONAL"/>
    <hyperlink ref="D15:I15" r:id="rId3" display="POR TIPO DE INSTRUMENTO Y SECTOR INSTITUCIONAL"/>
    <hyperlink ref="D16:I16" r:id="rId4" display="POR TIPO DE MONEDA Y SECTOR INSTITUCIONAL"/>
    <hyperlink ref="D17:I17" r:id="rId5" display="POR SECTOR INSTITUCIONAL Y ACREEDOR"/>
    <hyperlink ref="D18:I18" r:id="rId6" display="POR SECTOR INSTITUCIONAL Y DEUDOR"/>
    <hyperlink ref="D19:I19" r:id="rId7" display="SERVICIO PROYECTADO POR TIPO DE DEUDA"/>
    <hyperlink ref="D10:I10" r:id="rId8" display="RESUMEN"/>
    <hyperlink ref="D9:I9" r:id="rId9" display="PORTADA"/>
    <hyperlink ref="D11:I11" r:id="rId10" display="RESUMEN DE GRÁFICOS"/>
    <hyperlink ref="D9:J9" location="Portada!B6" display="PORTADA"/>
    <hyperlink ref="D11:J11" location="'Resumen-Gráficos'!B5" display="RESUMEN GRÁFICOS"/>
    <hyperlink ref="D13:J13" location="'DGRGL-C1'!B5" display="POR TIPO DE DEUDA Y SECTOR INSTITUCIONAL"/>
    <hyperlink ref="D15:J15" location="'DGRGL-C3'!B5" display="POR TIPO DE INSTRUMENTO Y SECTOR INSTITUCIONAL"/>
    <hyperlink ref="D16:J16" location="'DGRGL-C4'!B5" display="POR TIPO DE MONEDA Y SECTOR INSTITUCIONAL"/>
    <hyperlink ref="D17:J17" location="'DGRGL-C5'!B5" display="POR SECTOR INSTITUCIONAL Y ACREEDOR"/>
    <hyperlink ref="D18:J18" location="'DGRGL-C6'!B5" display="POR SECTOR INSTITUCIONAL Y DEUDOR"/>
    <hyperlink ref="D19:K19" location="'DGRGL-C7'!B5" display="SERVICIO ANUAL - POR TIPO DE DEUDA - PERÍODO: DESDE MARZO 2020 AL 2040"/>
    <hyperlink ref="D10:J10" location="Resumen!B5" display="CUADROS RESUMEN"/>
    <hyperlink ref="D14:J14" location="'DGRGL-C2'!B5" display="POR PLAZO Y SECTOR INSTITUCIONAL"/>
  </hyperlink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scale="75" r:id="rId12"/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I221"/>
  <sheetViews>
    <sheetView showGridLines="0" zoomScale="80" zoomScaleNormal="80" zoomScaleSheetLayoutView="50" zoomScalePageLayoutView="0" workbookViewId="0" topLeftCell="A1">
      <selection activeCell="B5" sqref="B5"/>
    </sheetView>
  </sheetViews>
  <sheetFormatPr defaultColWidth="11.421875" defaultRowHeight="15"/>
  <cols>
    <col min="1" max="1" width="4.28125" style="75" customWidth="1"/>
    <col min="2" max="2" width="70.7109375" style="75" customWidth="1"/>
    <col min="3" max="4" width="19.7109375" style="75" customWidth="1"/>
    <col min="5" max="5" width="11.421875" style="75" customWidth="1"/>
    <col min="6" max="6" width="12.140625" style="75" bestFit="1" customWidth="1"/>
    <col min="7" max="16384" width="11.421875" style="75" customWidth="1"/>
  </cols>
  <sheetData>
    <row r="1" ht="15"/>
    <row r="2" ht="15"/>
    <row r="3" ht="15"/>
    <row r="5" spans="2:3" ht="18" customHeight="1">
      <c r="B5" s="86" t="s">
        <v>22</v>
      </c>
      <c r="C5" s="86"/>
    </row>
    <row r="6" spans="2:4" ht="18">
      <c r="B6" s="138" t="s">
        <v>311</v>
      </c>
      <c r="C6" s="138"/>
      <c r="D6" s="138"/>
    </row>
    <row r="7" spans="2:4" ht="15.75" customHeight="1">
      <c r="B7" s="136" t="s">
        <v>64</v>
      </c>
      <c r="C7" s="136"/>
      <c r="D7" s="136"/>
    </row>
    <row r="8" spans="2:4" ht="15.75" customHeight="1">
      <c r="B8" s="136" t="s">
        <v>101</v>
      </c>
      <c r="C8" s="136"/>
      <c r="D8" s="136"/>
    </row>
    <row r="9" spans="2:5" ht="15" customHeight="1">
      <c r="B9" s="333" t="str">
        <f>+'DGRGL-C1'!B9</f>
        <v>Al 30 de noviembre de 2020</v>
      </c>
      <c r="C9" s="333"/>
      <c r="D9" s="278"/>
      <c r="E9" s="319">
        <f>+Portada!I34</f>
        <v>3.61</v>
      </c>
    </row>
    <row r="10" spans="2:4" ht="7.5" customHeight="1">
      <c r="B10" s="279"/>
      <c r="C10" s="279"/>
      <c r="D10" s="279"/>
    </row>
    <row r="11" spans="2:4" ht="12" customHeight="1">
      <c r="B11" s="576" t="s">
        <v>97</v>
      </c>
      <c r="C11" s="569" t="s">
        <v>53</v>
      </c>
      <c r="D11" s="572" t="s">
        <v>134</v>
      </c>
    </row>
    <row r="12" spans="2:4" ht="12" customHeight="1">
      <c r="B12" s="577"/>
      <c r="C12" s="570"/>
      <c r="D12" s="573"/>
    </row>
    <row r="13" spans="2:4" ht="12" customHeight="1">
      <c r="B13" s="578"/>
      <c r="C13" s="571"/>
      <c r="D13" s="574"/>
    </row>
    <row r="14" spans="2:4" ht="9.75" customHeight="1">
      <c r="B14" s="98"/>
      <c r="C14" s="92"/>
      <c r="D14" s="99"/>
    </row>
    <row r="15" spans="2:6" ht="20.25" customHeight="1">
      <c r="B15" s="100" t="s">
        <v>112</v>
      </c>
      <c r="C15" s="95">
        <f>SUM(C17:C31)</f>
        <v>411560.79799000005</v>
      </c>
      <c r="D15" s="95">
        <f>SUM(D17:D31)</f>
        <v>1485734.48074</v>
      </c>
      <c r="E15" s="196"/>
      <c r="F15" s="482"/>
    </row>
    <row r="16" spans="2:6" ht="7.5" customHeight="1">
      <c r="B16" s="101"/>
      <c r="C16" s="95"/>
      <c r="D16" s="95"/>
      <c r="E16" s="196"/>
      <c r="F16" s="482"/>
    </row>
    <row r="17" spans="2:6" ht="15.75" customHeight="1">
      <c r="B17" s="400" t="s">
        <v>249</v>
      </c>
      <c r="C17" s="362">
        <v>75873.86312000001</v>
      </c>
      <c r="D17" s="362">
        <f>ROUND(+C17*$E$9,5)</f>
        <v>273904.64586</v>
      </c>
      <c r="E17" s="196"/>
      <c r="F17" s="482"/>
    </row>
    <row r="18" spans="2:6" ht="15.75" customHeight="1">
      <c r="B18" s="400" t="s">
        <v>287</v>
      </c>
      <c r="C18" s="362">
        <v>61253.490770000004</v>
      </c>
      <c r="D18" s="362">
        <f aca="true" t="shared" si="0" ref="D18:D23">ROUND(+C18*$E$9,5)</f>
        <v>221125.10168</v>
      </c>
      <c r="E18" s="196"/>
      <c r="F18" s="482"/>
    </row>
    <row r="19" spans="2:6" ht="15.75" customHeight="1">
      <c r="B19" s="400" t="s">
        <v>250</v>
      </c>
      <c r="C19" s="362">
        <v>55425.846209999996</v>
      </c>
      <c r="D19" s="362">
        <f t="shared" si="0"/>
        <v>200087.30482</v>
      </c>
      <c r="E19" s="196"/>
      <c r="F19" s="482"/>
    </row>
    <row r="20" spans="2:6" ht="15.75" customHeight="1">
      <c r="B20" s="400" t="s">
        <v>328</v>
      </c>
      <c r="C20" s="362">
        <v>53333.473399999995</v>
      </c>
      <c r="D20" s="362">
        <f t="shared" si="0"/>
        <v>192533.83897</v>
      </c>
      <c r="E20" s="196"/>
      <c r="F20" s="482"/>
    </row>
    <row r="21" spans="2:6" ht="15.75" customHeight="1">
      <c r="B21" s="400" t="s">
        <v>251</v>
      </c>
      <c r="C21" s="362">
        <v>42063.56281</v>
      </c>
      <c r="D21" s="362">
        <f t="shared" si="0"/>
        <v>151849.46174</v>
      </c>
      <c r="E21" s="196"/>
      <c r="F21" s="482"/>
    </row>
    <row r="22" spans="2:6" ht="15.75" customHeight="1">
      <c r="B22" s="400" t="s">
        <v>192</v>
      </c>
      <c r="C22" s="362">
        <v>21533.18704</v>
      </c>
      <c r="D22" s="362">
        <f t="shared" si="0"/>
        <v>77734.80521</v>
      </c>
      <c r="E22" s="196"/>
      <c r="F22" s="482"/>
    </row>
    <row r="23" spans="2:6" ht="15.75" customHeight="1">
      <c r="B23" s="400" t="s">
        <v>299</v>
      </c>
      <c r="C23" s="362">
        <v>20200.39484</v>
      </c>
      <c r="D23" s="362">
        <f t="shared" si="0"/>
        <v>72923.42537</v>
      </c>
      <c r="E23" s="196"/>
      <c r="F23" s="482"/>
    </row>
    <row r="24" spans="2:6" ht="15.75" customHeight="1">
      <c r="B24" s="400" t="s">
        <v>98</v>
      </c>
      <c r="C24" s="362">
        <v>16898.90293</v>
      </c>
      <c r="D24" s="362">
        <f aca="true" t="shared" si="1" ref="D24:D31">ROUND(+C24*$E$9,5)</f>
        <v>61005.03958</v>
      </c>
      <c r="E24" s="196"/>
      <c r="F24" s="482"/>
    </row>
    <row r="25" spans="2:6" ht="15.75" customHeight="1">
      <c r="B25" s="400" t="s">
        <v>262</v>
      </c>
      <c r="C25" s="362">
        <v>15591.49855</v>
      </c>
      <c r="D25" s="362">
        <f t="shared" si="1"/>
        <v>56285.30977</v>
      </c>
      <c r="E25" s="196"/>
      <c r="F25" s="482"/>
    </row>
    <row r="26" spans="2:6" ht="15.75" customHeight="1">
      <c r="B26" s="400" t="s">
        <v>268</v>
      </c>
      <c r="C26" s="362">
        <v>15516.35795</v>
      </c>
      <c r="D26" s="362">
        <f t="shared" si="1"/>
        <v>56014.0522</v>
      </c>
      <c r="E26" s="196"/>
      <c r="F26" s="482"/>
    </row>
    <row r="27" spans="2:6" ht="15.75" customHeight="1">
      <c r="B27" s="400" t="s">
        <v>288</v>
      </c>
      <c r="C27" s="362">
        <v>12839.735470000001</v>
      </c>
      <c r="D27" s="362">
        <f t="shared" si="1"/>
        <v>46351.44505</v>
      </c>
      <c r="E27" s="196"/>
      <c r="F27" s="482"/>
    </row>
    <row r="28" spans="2:6" ht="15.75" customHeight="1">
      <c r="B28" s="400" t="s">
        <v>289</v>
      </c>
      <c r="C28" s="362">
        <v>8616.94753</v>
      </c>
      <c r="D28" s="362">
        <f t="shared" si="1"/>
        <v>31107.18058</v>
      </c>
      <c r="E28" s="196"/>
      <c r="F28" s="482"/>
    </row>
    <row r="29" spans="2:6" ht="15.75" customHeight="1">
      <c r="B29" s="400" t="s">
        <v>123</v>
      </c>
      <c r="C29" s="362">
        <v>6815.00152</v>
      </c>
      <c r="D29" s="362">
        <f t="shared" si="1"/>
        <v>24602.15549</v>
      </c>
      <c r="E29" s="196"/>
      <c r="F29" s="482"/>
    </row>
    <row r="30" spans="2:6" ht="15.75" customHeight="1">
      <c r="B30" s="483" t="s">
        <v>329</v>
      </c>
      <c r="C30" s="362">
        <v>3268.65003</v>
      </c>
      <c r="D30" s="362">
        <f t="shared" si="1"/>
        <v>11799.82661</v>
      </c>
      <c r="E30" s="196"/>
      <c r="F30" s="482"/>
    </row>
    <row r="31" spans="2:6" ht="15.75" customHeight="1">
      <c r="B31" s="400" t="s">
        <v>241</v>
      </c>
      <c r="C31" s="362">
        <v>2329.88582</v>
      </c>
      <c r="D31" s="362">
        <f t="shared" si="1"/>
        <v>8410.88781</v>
      </c>
      <c r="E31" s="196"/>
      <c r="F31" s="482"/>
    </row>
    <row r="32" spans="2:6" ht="12" customHeight="1">
      <c r="B32" s="484"/>
      <c r="C32" s="363"/>
      <c r="D32" s="363"/>
      <c r="E32" s="196"/>
      <c r="F32" s="482"/>
    </row>
    <row r="33" spans="2:6" ht="20.25" customHeight="1">
      <c r="B33" s="485" t="s">
        <v>113</v>
      </c>
      <c r="C33" s="95">
        <f>SUM(C35:C149)</f>
        <v>378184.4248300002</v>
      </c>
      <c r="D33" s="95">
        <f>SUM(D35:D149)</f>
        <v>1365245.7736000004</v>
      </c>
      <c r="E33" s="196"/>
      <c r="F33" s="482"/>
    </row>
    <row r="34" spans="2:6" ht="7.5" customHeight="1">
      <c r="B34" s="486"/>
      <c r="C34" s="95"/>
      <c r="D34" s="95"/>
      <c r="E34" s="196"/>
      <c r="F34" s="482"/>
    </row>
    <row r="35" spans="2:6" ht="15.75" customHeight="1">
      <c r="B35" s="483" t="s">
        <v>172</v>
      </c>
      <c r="C35" s="362">
        <v>172866.86212</v>
      </c>
      <c r="D35" s="362">
        <f aca="true" t="shared" si="2" ref="D35:D45">ROUND(+C35*$E$9,5)</f>
        <v>624049.37225</v>
      </c>
      <c r="E35" s="196"/>
      <c r="F35" s="482"/>
    </row>
    <row r="36" spans="2:9" s="182" customFormat="1" ht="15.75" customHeight="1">
      <c r="B36" s="483" t="s">
        <v>228</v>
      </c>
      <c r="C36" s="362">
        <v>18016.142399999997</v>
      </c>
      <c r="D36" s="362">
        <f t="shared" si="2"/>
        <v>65038.27406</v>
      </c>
      <c r="E36" s="196"/>
      <c r="F36" s="482"/>
      <c r="G36" s="75"/>
      <c r="H36" s="75"/>
      <c r="I36" s="75"/>
    </row>
    <row r="37" spans="2:9" s="182" customFormat="1" ht="15.75" customHeight="1">
      <c r="B37" s="483" t="s">
        <v>198</v>
      </c>
      <c r="C37" s="362">
        <v>9629.73844</v>
      </c>
      <c r="D37" s="362">
        <f t="shared" si="2"/>
        <v>34763.35577</v>
      </c>
      <c r="E37" s="196"/>
      <c r="F37" s="482"/>
      <c r="G37" s="75"/>
      <c r="H37" s="75"/>
      <c r="I37" s="75"/>
    </row>
    <row r="38" spans="2:9" s="182" customFormat="1" ht="15.75" customHeight="1">
      <c r="B38" s="483" t="s">
        <v>221</v>
      </c>
      <c r="C38" s="362">
        <v>7759.83576</v>
      </c>
      <c r="D38" s="362">
        <f t="shared" si="2"/>
        <v>28013.00709</v>
      </c>
      <c r="E38" s="196"/>
      <c r="F38" s="482"/>
      <c r="G38" s="75"/>
      <c r="H38" s="75"/>
      <c r="I38" s="75"/>
    </row>
    <row r="39" spans="2:9" s="182" customFormat="1" ht="15.75" customHeight="1">
      <c r="B39" s="483" t="s">
        <v>193</v>
      </c>
      <c r="C39" s="362">
        <v>7330.93782</v>
      </c>
      <c r="D39" s="362">
        <f t="shared" si="2"/>
        <v>26464.68553</v>
      </c>
      <c r="E39" s="196"/>
      <c r="F39" s="482"/>
      <c r="G39" s="75"/>
      <c r="H39" s="75"/>
      <c r="I39" s="75"/>
    </row>
    <row r="40" spans="2:9" s="182" customFormat="1" ht="15.75" customHeight="1">
      <c r="B40" s="483" t="s">
        <v>212</v>
      </c>
      <c r="C40" s="362">
        <v>7162.61279</v>
      </c>
      <c r="D40" s="362">
        <f t="shared" si="2"/>
        <v>25857.03217</v>
      </c>
      <c r="E40" s="196"/>
      <c r="F40" s="482"/>
      <c r="G40" s="75"/>
      <c r="H40" s="75"/>
      <c r="I40" s="75"/>
    </row>
    <row r="41" spans="2:9" s="182" customFormat="1" ht="15.75" customHeight="1">
      <c r="B41" s="483" t="s">
        <v>210</v>
      </c>
      <c r="C41" s="362">
        <v>6654.10971</v>
      </c>
      <c r="D41" s="362">
        <f t="shared" si="2"/>
        <v>24021.33605</v>
      </c>
      <c r="E41" s="196"/>
      <c r="F41" s="482"/>
      <c r="G41" s="75"/>
      <c r="H41" s="75"/>
      <c r="I41" s="75"/>
    </row>
    <row r="42" spans="2:9" s="182" customFormat="1" ht="15.75" customHeight="1">
      <c r="B42" s="483" t="s">
        <v>194</v>
      </c>
      <c r="C42" s="362">
        <v>6544.906660000001</v>
      </c>
      <c r="D42" s="362">
        <f t="shared" si="2"/>
        <v>23627.11304</v>
      </c>
      <c r="E42" s="196"/>
      <c r="F42" s="482"/>
      <c r="G42" s="75"/>
      <c r="H42" s="75"/>
      <c r="I42" s="75"/>
    </row>
    <row r="43" spans="2:9" s="182" customFormat="1" ht="15.75" customHeight="1">
      <c r="B43" s="483" t="s">
        <v>242</v>
      </c>
      <c r="C43" s="362">
        <v>5583.0163600000005</v>
      </c>
      <c r="D43" s="362">
        <f t="shared" si="2"/>
        <v>20154.68906</v>
      </c>
      <c r="E43" s="196"/>
      <c r="F43" s="482"/>
      <c r="G43" s="75"/>
      <c r="H43" s="75"/>
      <c r="I43" s="75"/>
    </row>
    <row r="44" spans="2:9" s="182" customFormat="1" ht="15.75" customHeight="1">
      <c r="B44" s="483" t="s">
        <v>342</v>
      </c>
      <c r="C44" s="362">
        <v>5580.940519999999</v>
      </c>
      <c r="D44" s="362">
        <f t="shared" si="2"/>
        <v>20147.19528</v>
      </c>
      <c r="E44" s="196"/>
      <c r="F44" s="482"/>
      <c r="G44" s="75"/>
      <c r="H44" s="75"/>
      <c r="I44" s="75"/>
    </row>
    <row r="45" spans="2:9" s="182" customFormat="1" ht="15.75" customHeight="1">
      <c r="B45" s="483" t="s">
        <v>223</v>
      </c>
      <c r="C45" s="362">
        <v>5010.56282</v>
      </c>
      <c r="D45" s="362">
        <f t="shared" si="2"/>
        <v>18088.13178</v>
      </c>
      <c r="E45" s="196"/>
      <c r="F45" s="482"/>
      <c r="G45" s="75"/>
      <c r="H45" s="75"/>
      <c r="I45" s="75"/>
    </row>
    <row r="46" spans="2:9" s="182" customFormat="1" ht="15.75" customHeight="1">
      <c r="B46" s="483" t="s">
        <v>355</v>
      </c>
      <c r="C46" s="362">
        <v>4754.1111900000005</v>
      </c>
      <c r="D46" s="362">
        <f aca="true" t="shared" si="3" ref="D46:D77">ROUND(+C46*$E$9,5)</f>
        <v>17162.3414</v>
      </c>
      <c r="E46" s="196"/>
      <c r="F46" s="482"/>
      <c r="G46" s="75"/>
      <c r="H46" s="75"/>
      <c r="I46" s="75"/>
    </row>
    <row r="47" spans="2:9" s="182" customFormat="1" ht="15.75" customHeight="1">
      <c r="B47" s="483" t="s">
        <v>195</v>
      </c>
      <c r="C47" s="362">
        <v>4656.56096</v>
      </c>
      <c r="D47" s="362">
        <f t="shared" si="3"/>
        <v>16810.18507</v>
      </c>
      <c r="E47" s="196"/>
      <c r="F47" s="482"/>
      <c r="G47" s="75"/>
      <c r="H47" s="75"/>
      <c r="I47" s="75"/>
    </row>
    <row r="48" spans="2:9" s="182" customFormat="1" ht="15.75" customHeight="1">
      <c r="B48" s="483" t="s">
        <v>224</v>
      </c>
      <c r="C48" s="362">
        <v>4612.977089999999</v>
      </c>
      <c r="D48" s="362">
        <f t="shared" si="3"/>
        <v>16652.84729</v>
      </c>
      <c r="E48" s="196"/>
      <c r="F48" s="482"/>
      <c r="G48" s="75"/>
      <c r="H48" s="75"/>
      <c r="I48" s="75"/>
    </row>
    <row r="49" spans="2:9" s="182" customFormat="1" ht="15.75" customHeight="1">
      <c r="B49" s="483" t="s">
        <v>239</v>
      </c>
      <c r="C49" s="362">
        <v>4505.5673799999995</v>
      </c>
      <c r="D49" s="362">
        <f t="shared" si="3"/>
        <v>16265.09824</v>
      </c>
      <c r="E49" s="196"/>
      <c r="F49" s="482"/>
      <c r="G49" s="75"/>
      <c r="H49" s="75"/>
      <c r="I49" s="75"/>
    </row>
    <row r="50" spans="2:9" s="182" customFormat="1" ht="15.75" customHeight="1">
      <c r="B50" s="483" t="s">
        <v>197</v>
      </c>
      <c r="C50" s="362">
        <v>4239.59912</v>
      </c>
      <c r="D50" s="362">
        <f t="shared" si="3"/>
        <v>15304.95282</v>
      </c>
      <c r="E50" s="196"/>
      <c r="F50" s="482"/>
      <c r="G50" s="75"/>
      <c r="H50" s="75"/>
      <c r="I50" s="75"/>
    </row>
    <row r="51" spans="2:9" s="182" customFormat="1" ht="15.75" customHeight="1">
      <c r="B51" s="483" t="s">
        <v>209</v>
      </c>
      <c r="C51" s="362">
        <v>4128.37085</v>
      </c>
      <c r="D51" s="362">
        <f t="shared" si="3"/>
        <v>14903.41877</v>
      </c>
      <c r="E51" s="196"/>
      <c r="F51" s="482"/>
      <c r="G51" s="75"/>
      <c r="H51" s="75"/>
      <c r="I51" s="75"/>
    </row>
    <row r="52" spans="2:9" s="182" customFormat="1" ht="15.75" customHeight="1">
      <c r="B52" s="483" t="s">
        <v>200</v>
      </c>
      <c r="C52" s="362">
        <v>3798.27076</v>
      </c>
      <c r="D52" s="362">
        <f t="shared" si="3"/>
        <v>13711.75744</v>
      </c>
      <c r="E52" s="196"/>
      <c r="F52" s="482"/>
      <c r="G52" s="75"/>
      <c r="H52" s="75"/>
      <c r="I52" s="75"/>
    </row>
    <row r="53" spans="2:9" s="182" customFormat="1" ht="15.75" customHeight="1">
      <c r="B53" s="483" t="s">
        <v>211</v>
      </c>
      <c r="C53" s="362">
        <v>3387.95683</v>
      </c>
      <c r="D53" s="362">
        <f t="shared" si="3"/>
        <v>12230.52416</v>
      </c>
      <c r="E53" s="196"/>
      <c r="F53" s="482"/>
      <c r="G53" s="75"/>
      <c r="H53" s="75"/>
      <c r="I53" s="75"/>
    </row>
    <row r="54" spans="2:9" s="182" customFormat="1" ht="15.75" customHeight="1">
      <c r="B54" s="483" t="s">
        <v>313</v>
      </c>
      <c r="C54" s="362">
        <v>3379.03109</v>
      </c>
      <c r="D54" s="362">
        <f t="shared" si="3"/>
        <v>12198.30223</v>
      </c>
      <c r="E54" s="196"/>
      <c r="F54" s="482"/>
      <c r="G54" s="75"/>
      <c r="H54" s="75"/>
      <c r="I54" s="75"/>
    </row>
    <row r="55" spans="2:9" s="182" customFormat="1" ht="15.75" customHeight="1">
      <c r="B55" s="483" t="s">
        <v>185</v>
      </c>
      <c r="C55" s="362">
        <v>3353.85369</v>
      </c>
      <c r="D55" s="362">
        <f t="shared" si="3"/>
        <v>12107.41182</v>
      </c>
      <c r="E55" s="196"/>
      <c r="F55" s="482"/>
      <c r="G55" s="75"/>
      <c r="H55" s="75"/>
      <c r="I55" s="75"/>
    </row>
    <row r="56" spans="2:9" s="182" customFormat="1" ht="15.75" customHeight="1">
      <c r="B56" s="483" t="s">
        <v>202</v>
      </c>
      <c r="C56" s="362">
        <v>3089.40866</v>
      </c>
      <c r="D56" s="362">
        <f t="shared" si="3"/>
        <v>11152.76526</v>
      </c>
      <c r="E56" s="196"/>
      <c r="F56" s="482"/>
      <c r="G56" s="75"/>
      <c r="H56" s="75"/>
      <c r="I56" s="75"/>
    </row>
    <row r="57" spans="2:9" s="182" customFormat="1" ht="15.75" customHeight="1">
      <c r="B57" s="483" t="s">
        <v>199</v>
      </c>
      <c r="C57" s="362">
        <v>2902.4357999999997</v>
      </c>
      <c r="D57" s="362">
        <f t="shared" si="3"/>
        <v>10477.79324</v>
      </c>
      <c r="E57" s="196"/>
      <c r="F57" s="482"/>
      <c r="G57" s="75"/>
      <c r="H57" s="75"/>
      <c r="I57" s="75"/>
    </row>
    <row r="58" spans="2:9" s="182" customFormat="1" ht="15.75" customHeight="1">
      <c r="B58" s="483" t="s">
        <v>184</v>
      </c>
      <c r="C58" s="362">
        <v>2803.5821</v>
      </c>
      <c r="D58" s="362">
        <f t="shared" si="3"/>
        <v>10120.93138</v>
      </c>
      <c r="E58" s="196"/>
      <c r="F58" s="482"/>
      <c r="G58" s="75"/>
      <c r="H58" s="75"/>
      <c r="I58" s="75"/>
    </row>
    <row r="59" spans="2:9" s="182" customFormat="1" ht="15.75" customHeight="1">
      <c r="B59" s="483" t="s">
        <v>201</v>
      </c>
      <c r="C59" s="362">
        <v>2792.75803</v>
      </c>
      <c r="D59" s="362">
        <f t="shared" si="3"/>
        <v>10081.85649</v>
      </c>
      <c r="E59" s="196"/>
      <c r="F59" s="482"/>
      <c r="G59" s="75"/>
      <c r="H59" s="75"/>
      <c r="I59" s="75"/>
    </row>
    <row r="60" spans="2:9" s="182" customFormat="1" ht="15.75" customHeight="1">
      <c r="B60" s="483" t="s">
        <v>196</v>
      </c>
      <c r="C60" s="362">
        <v>2664.17971</v>
      </c>
      <c r="D60" s="362">
        <f t="shared" si="3"/>
        <v>9617.68875</v>
      </c>
      <c r="E60" s="196"/>
      <c r="F60" s="482"/>
      <c r="G60" s="75"/>
      <c r="H60" s="75"/>
      <c r="I60" s="75"/>
    </row>
    <row r="61" spans="2:9" s="182" customFormat="1" ht="15.75" customHeight="1">
      <c r="B61" s="483" t="s">
        <v>208</v>
      </c>
      <c r="C61" s="362">
        <v>2645.68917</v>
      </c>
      <c r="D61" s="362">
        <f t="shared" si="3"/>
        <v>9550.9379</v>
      </c>
      <c r="E61" s="196"/>
      <c r="F61" s="482"/>
      <c r="G61" s="75"/>
      <c r="H61" s="75"/>
      <c r="I61" s="75"/>
    </row>
    <row r="62" spans="2:9" s="182" customFormat="1" ht="15.75" customHeight="1">
      <c r="B62" s="483" t="s">
        <v>187</v>
      </c>
      <c r="C62" s="362">
        <v>2425.4195600000003</v>
      </c>
      <c r="D62" s="362">
        <f t="shared" si="3"/>
        <v>8755.76461</v>
      </c>
      <c r="E62" s="196"/>
      <c r="F62" s="482"/>
      <c r="G62" s="75"/>
      <c r="H62" s="75"/>
      <c r="I62" s="75"/>
    </row>
    <row r="63" spans="2:9" s="182" customFormat="1" ht="15.75" customHeight="1">
      <c r="B63" s="483" t="s">
        <v>190</v>
      </c>
      <c r="C63" s="362">
        <v>2391.23293</v>
      </c>
      <c r="D63" s="362">
        <f t="shared" si="3"/>
        <v>8632.35088</v>
      </c>
      <c r="E63" s="196"/>
      <c r="F63" s="482"/>
      <c r="G63" s="75"/>
      <c r="H63" s="75"/>
      <c r="I63" s="75"/>
    </row>
    <row r="64" spans="2:9" s="182" customFormat="1" ht="15.75" customHeight="1">
      <c r="B64" s="483" t="s">
        <v>300</v>
      </c>
      <c r="C64" s="362">
        <v>2352.3206099999998</v>
      </c>
      <c r="D64" s="362">
        <f t="shared" si="3"/>
        <v>8491.8774</v>
      </c>
      <c r="E64" s="196"/>
      <c r="F64" s="482"/>
      <c r="G64" s="75"/>
      <c r="H64" s="75"/>
      <c r="I64" s="75"/>
    </row>
    <row r="65" spans="2:9" s="182" customFormat="1" ht="15.75" customHeight="1">
      <c r="B65" s="483" t="s">
        <v>191</v>
      </c>
      <c r="C65" s="362">
        <v>2253.2658199999996</v>
      </c>
      <c r="D65" s="362">
        <f t="shared" si="3"/>
        <v>8134.28961</v>
      </c>
      <c r="E65" s="196"/>
      <c r="F65" s="482"/>
      <c r="G65" s="75"/>
      <c r="H65" s="75"/>
      <c r="I65" s="75"/>
    </row>
    <row r="66" spans="2:9" s="182" customFormat="1" ht="15.75" customHeight="1">
      <c r="B66" s="483" t="s">
        <v>205</v>
      </c>
      <c r="C66" s="362">
        <v>2244.48423</v>
      </c>
      <c r="D66" s="362">
        <f t="shared" si="3"/>
        <v>8102.58807</v>
      </c>
      <c r="E66" s="196"/>
      <c r="F66" s="482"/>
      <c r="G66" s="75"/>
      <c r="H66" s="75"/>
      <c r="I66" s="75"/>
    </row>
    <row r="67" spans="2:9" s="182" customFormat="1" ht="15.75" customHeight="1">
      <c r="B67" s="483" t="s">
        <v>207</v>
      </c>
      <c r="C67" s="362">
        <v>2096.98686</v>
      </c>
      <c r="D67" s="362">
        <f t="shared" si="3"/>
        <v>7570.12256</v>
      </c>
      <c r="E67" s="196"/>
      <c r="F67" s="482"/>
      <c r="G67" s="75"/>
      <c r="H67" s="75"/>
      <c r="I67" s="75"/>
    </row>
    <row r="68" spans="2:9" s="182" customFormat="1" ht="15.75" customHeight="1">
      <c r="B68" s="483" t="s">
        <v>215</v>
      </c>
      <c r="C68" s="362">
        <v>1993.61547</v>
      </c>
      <c r="D68" s="362">
        <f t="shared" si="3"/>
        <v>7196.95185</v>
      </c>
      <c r="E68" s="196"/>
      <c r="F68" s="482"/>
      <c r="G68" s="75"/>
      <c r="H68" s="75"/>
      <c r="I68" s="75"/>
    </row>
    <row r="69" spans="2:9" s="182" customFormat="1" ht="15.75" customHeight="1">
      <c r="B69" s="483" t="s">
        <v>301</v>
      </c>
      <c r="C69" s="362">
        <v>1912.85826</v>
      </c>
      <c r="D69" s="362">
        <f t="shared" si="3"/>
        <v>6905.41832</v>
      </c>
      <c r="E69" s="196"/>
      <c r="F69" s="482"/>
      <c r="G69" s="75"/>
      <c r="H69" s="75"/>
      <c r="I69" s="75"/>
    </row>
    <row r="70" spans="2:9" s="182" customFormat="1" ht="15.75" customHeight="1">
      <c r="B70" s="483" t="s">
        <v>186</v>
      </c>
      <c r="C70" s="362">
        <v>1881.0198</v>
      </c>
      <c r="D70" s="362">
        <f t="shared" si="3"/>
        <v>6790.48148</v>
      </c>
      <c r="E70" s="196"/>
      <c r="F70" s="482"/>
      <c r="G70" s="75"/>
      <c r="H70" s="75"/>
      <c r="I70" s="75"/>
    </row>
    <row r="71" spans="2:9" s="182" customFormat="1" ht="15.75" customHeight="1">
      <c r="B71" s="483" t="s">
        <v>204</v>
      </c>
      <c r="C71" s="362">
        <v>1788.04875</v>
      </c>
      <c r="D71" s="362">
        <f t="shared" si="3"/>
        <v>6454.85599</v>
      </c>
      <c r="E71" s="196"/>
      <c r="F71" s="482"/>
      <c r="G71" s="75"/>
      <c r="H71" s="75"/>
      <c r="I71" s="75"/>
    </row>
    <row r="72" spans="2:9" s="182" customFormat="1" ht="15.75" customHeight="1">
      <c r="B72" s="483" t="s">
        <v>213</v>
      </c>
      <c r="C72" s="362">
        <v>1706.32871</v>
      </c>
      <c r="D72" s="362">
        <f t="shared" si="3"/>
        <v>6159.84664</v>
      </c>
      <c r="E72" s="196"/>
      <c r="F72" s="482"/>
      <c r="G72" s="75"/>
      <c r="H72" s="75"/>
      <c r="I72" s="75"/>
    </row>
    <row r="73" spans="2:9" s="182" customFormat="1" ht="15.75" customHeight="1">
      <c r="B73" s="483" t="s">
        <v>214</v>
      </c>
      <c r="C73" s="362">
        <v>1679.7465900000002</v>
      </c>
      <c r="D73" s="362">
        <f t="shared" si="3"/>
        <v>6063.88519</v>
      </c>
      <c r="E73" s="196"/>
      <c r="F73" s="482"/>
      <c r="G73" s="75"/>
      <c r="H73" s="75"/>
      <c r="I73" s="75"/>
    </row>
    <row r="74" spans="2:9" s="182" customFormat="1" ht="15.75" customHeight="1">
      <c r="B74" s="483" t="s">
        <v>334</v>
      </c>
      <c r="C74" s="362">
        <v>1667.16716</v>
      </c>
      <c r="D74" s="362">
        <f t="shared" si="3"/>
        <v>6018.47345</v>
      </c>
      <c r="E74" s="196"/>
      <c r="F74" s="482"/>
      <c r="G74" s="75"/>
      <c r="H74" s="75"/>
      <c r="I74" s="75"/>
    </row>
    <row r="75" spans="2:9" s="182" customFormat="1" ht="15.75" customHeight="1">
      <c r="B75" s="483" t="s">
        <v>206</v>
      </c>
      <c r="C75" s="362">
        <v>1579.9605</v>
      </c>
      <c r="D75" s="362">
        <f t="shared" si="3"/>
        <v>5703.65741</v>
      </c>
      <c r="E75" s="196"/>
      <c r="F75" s="482"/>
      <c r="G75" s="75"/>
      <c r="H75" s="75"/>
      <c r="I75" s="75"/>
    </row>
    <row r="76" spans="2:9" s="182" customFormat="1" ht="15.75" customHeight="1">
      <c r="B76" s="483" t="s">
        <v>203</v>
      </c>
      <c r="C76" s="362">
        <v>1529.94663</v>
      </c>
      <c r="D76" s="362">
        <f t="shared" si="3"/>
        <v>5523.10733</v>
      </c>
      <c r="E76" s="196"/>
      <c r="F76" s="482"/>
      <c r="G76" s="75"/>
      <c r="H76" s="75"/>
      <c r="I76" s="75"/>
    </row>
    <row r="77" spans="2:9" s="182" customFormat="1" ht="15.75" customHeight="1">
      <c r="B77" s="483" t="s">
        <v>271</v>
      </c>
      <c r="C77" s="362">
        <v>1448.43273</v>
      </c>
      <c r="D77" s="362">
        <f t="shared" si="3"/>
        <v>5228.84216</v>
      </c>
      <c r="E77" s="196"/>
      <c r="F77" s="482"/>
      <c r="G77" s="75"/>
      <c r="H77" s="75"/>
      <c r="I77" s="75"/>
    </row>
    <row r="78" spans="2:9" s="182" customFormat="1" ht="15.75" customHeight="1">
      <c r="B78" s="483" t="s">
        <v>356</v>
      </c>
      <c r="C78" s="362">
        <v>1382.53352</v>
      </c>
      <c r="D78" s="362">
        <f aca="true" t="shared" si="4" ref="D78:D109">ROUND(+C78*$E$9,5)</f>
        <v>4990.94601</v>
      </c>
      <c r="E78" s="196"/>
      <c r="F78" s="482"/>
      <c r="G78" s="75"/>
      <c r="H78" s="75"/>
      <c r="I78" s="75"/>
    </row>
    <row r="79" spans="2:9" s="182" customFormat="1" ht="15.75" customHeight="1">
      <c r="B79" s="483" t="s">
        <v>233</v>
      </c>
      <c r="C79" s="362">
        <v>1251.3765700000001</v>
      </c>
      <c r="D79" s="362">
        <f t="shared" si="4"/>
        <v>4517.46942</v>
      </c>
      <c r="E79" s="196"/>
      <c r="F79" s="482"/>
      <c r="G79" s="75"/>
      <c r="H79" s="75"/>
      <c r="I79" s="75"/>
    </row>
    <row r="80" spans="2:9" s="182" customFormat="1" ht="15.75" customHeight="1">
      <c r="B80" s="483" t="s">
        <v>187</v>
      </c>
      <c r="C80" s="362">
        <v>1225.79122</v>
      </c>
      <c r="D80" s="362">
        <f t="shared" si="4"/>
        <v>4425.1063</v>
      </c>
      <c r="E80" s="196"/>
      <c r="F80" s="482"/>
      <c r="G80" s="75"/>
      <c r="H80" s="75"/>
      <c r="I80" s="75"/>
    </row>
    <row r="81" spans="2:9" s="182" customFormat="1" ht="15.75" customHeight="1">
      <c r="B81" s="483" t="s">
        <v>219</v>
      </c>
      <c r="C81" s="362">
        <v>1216.89126</v>
      </c>
      <c r="D81" s="362">
        <f t="shared" si="4"/>
        <v>4392.97745</v>
      </c>
      <c r="E81" s="196"/>
      <c r="F81" s="482"/>
      <c r="G81" s="75"/>
      <c r="H81" s="75"/>
      <c r="I81" s="75"/>
    </row>
    <row r="82" spans="2:9" s="182" customFormat="1" ht="15.75" customHeight="1">
      <c r="B82" s="483" t="s">
        <v>183</v>
      </c>
      <c r="C82" s="362">
        <v>1010.89522</v>
      </c>
      <c r="D82" s="362">
        <f t="shared" si="4"/>
        <v>3649.33174</v>
      </c>
      <c r="E82" s="196"/>
      <c r="F82" s="482"/>
      <c r="G82" s="75"/>
      <c r="H82" s="75"/>
      <c r="I82" s="75"/>
    </row>
    <row r="83" spans="2:9" s="182" customFormat="1" ht="15.75" customHeight="1">
      <c r="B83" s="483" t="s">
        <v>175</v>
      </c>
      <c r="C83" s="362">
        <v>1009.48505</v>
      </c>
      <c r="D83" s="362">
        <f t="shared" si="4"/>
        <v>3644.24103</v>
      </c>
      <c r="E83" s="196"/>
      <c r="F83" s="482"/>
      <c r="G83" s="75"/>
      <c r="H83" s="75"/>
      <c r="I83" s="75"/>
    </row>
    <row r="84" spans="2:9" s="182" customFormat="1" ht="15.75" customHeight="1">
      <c r="B84" s="483" t="s">
        <v>216</v>
      </c>
      <c r="C84" s="362">
        <v>975.32594</v>
      </c>
      <c r="D84" s="362">
        <f t="shared" si="4"/>
        <v>3520.92664</v>
      </c>
      <c r="E84" s="196"/>
      <c r="F84" s="482"/>
      <c r="G84" s="75"/>
      <c r="H84" s="75"/>
      <c r="I84" s="75"/>
    </row>
    <row r="85" spans="2:9" s="182" customFormat="1" ht="15.75" customHeight="1">
      <c r="B85" s="483" t="s">
        <v>302</v>
      </c>
      <c r="C85" s="362">
        <v>907.14804</v>
      </c>
      <c r="D85" s="362">
        <f t="shared" si="4"/>
        <v>3274.80442</v>
      </c>
      <c r="E85" s="196"/>
      <c r="F85" s="482"/>
      <c r="G85" s="75"/>
      <c r="H85" s="75"/>
      <c r="I85" s="75"/>
    </row>
    <row r="86" spans="2:9" s="182" customFormat="1" ht="15.75" customHeight="1">
      <c r="B86" s="483" t="s">
        <v>227</v>
      </c>
      <c r="C86" s="362">
        <v>907.11398</v>
      </c>
      <c r="D86" s="362">
        <f t="shared" si="4"/>
        <v>3274.68147</v>
      </c>
      <c r="E86" s="196"/>
      <c r="F86" s="482"/>
      <c r="G86" s="75"/>
      <c r="H86" s="75"/>
      <c r="I86" s="75"/>
    </row>
    <row r="87" spans="2:9" s="182" customFormat="1" ht="15.75" customHeight="1">
      <c r="B87" s="483" t="s">
        <v>246</v>
      </c>
      <c r="C87" s="362">
        <v>899.8491899999999</v>
      </c>
      <c r="D87" s="362">
        <f t="shared" si="4"/>
        <v>3248.45558</v>
      </c>
      <c r="E87" s="196"/>
      <c r="F87" s="482"/>
      <c r="G87" s="75"/>
      <c r="H87" s="75"/>
      <c r="I87" s="75"/>
    </row>
    <row r="88" spans="2:9" s="182" customFormat="1" ht="15.75" customHeight="1">
      <c r="B88" s="483" t="s">
        <v>217</v>
      </c>
      <c r="C88" s="362">
        <v>871.71327</v>
      </c>
      <c r="D88" s="362">
        <f t="shared" si="4"/>
        <v>3146.8849</v>
      </c>
      <c r="E88" s="196"/>
      <c r="F88" s="482"/>
      <c r="G88" s="75"/>
      <c r="H88" s="75"/>
      <c r="I88" s="75"/>
    </row>
    <row r="89" spans="2:9" s="182" customFormat="1" ht="15.75" customHeight="1">
      <c r="B89" s="483" t="s">
        <v>338</v>
      </c>
      <c r="C89" s="362">
        <v>846.48623</v>
      </c>
      <c r="D89" s="362">
        <f t="shared" si="4"/>
        <v>3055.81529</v>
      </c>
      <c r="E89" s="196"/>
      <c r="F89" s="482"/>
      <c r="G89" s="75"/>
      <c r="H89" s="75"/>
      <c r="I89" s="75"/>
    </row>
    <row r="90" spans="2:9" s="182" customFormat="1" ht="15.75" customHeight="1">
      <c r="B90" s="483" t="s">
        <v>231</v>
      </c>
      <c r="C90" s="362">
        <v>805.29414</v>
      </c>
      <c r="D90" s="362">
        <f t="shared" si="4"/>
        <v>2907.11185</v>
      </c>
      <c r="E90" s="196"/>
      <c r="F90" s="482"/>
      <c r="G90" s="75"/>
      <c r="H90" s="75"/>
      <c r="I90" s="75"/>
    </row>
    <row r="91" spans="2:9" s="182" customFormat="1" ht="15.75" customHeight="1">
      <c r="B91" s="483" t="s">
        <v>247</v>
      </c>
      <c r="C91" s="362">
        <v>798.77115</v>
      </c>
      <c r="D91" s="362">
        <f t="shared" si="4"/>
        <v>2883.56385</v>
      </c>
      <c r="E91" s="196"/>
      <c r="F91" s="482"/>
      <c r="G91" s="75"/>
      <c r="H91" s="75"/>
      <c r="I91" s="75"/>
    </row>
    <row r="92" spans="2:9" s="182" customFormat="1" ht="15.75" customHeight="1">
      <c r="B92" s="483" t="s">
        <v>240</v>
      </c>
      <c r="C92" s="362">
        <v>751.21938</v>
      </c>
      <c r="D92" s="362">
        <f t="shared" si="4"/>
        <v>2711.90196</v>
      </c>
      <c r="E92" s="196"/>
      <c r="F92" s="482"/>
      <c r="G92" s="75"/>
      <c r="H92" s="75"/>
      <c r="I92" s="75"/>
    </row>
    <row r="93" spans="2:9" s="182" customFormat="1" ht="15.75" customHeight="1">
      <c r="B93" s="483" t="s">
        <v>255</v>
      </c>
      <c r="C93" s="362">
        <v>727.5665</v>
      </c>
      <c r="D93" s="362">
        <f t="shared" si="4"/>
        <v>2626.51507</v>
      </c>
      <c r="E93" s="196"/>
      <c r="F93" s="482"/>
      <c r="G93" s="75"/>
      <c r="H93" s="75"/>
      <c r="I93" s="75"/>
    </row>
    <row r="94" spans="2:9" s="182" customFormat="1" ht="15.75" customHeight="1">
      <c r="B94" s="483" t="s">
        <v>229</v>
      </c>
      <c r="C94" s="362">
        <v>726.56393</v>
      </c>
      <c r="D94" s="362">
        <f t="shared" si="4"/>
        <v>2622.89579</v>
      </c>
      <c r="E94" s="196"/>
      <c r="F94" s="482"/>
      <c r="G94" s="75"/>
      <c r="H94" s="75"/>
      <c r="I94" s="75"/>
    </row>
    <row r="95" spans="2:9" s="182" customFormat="1" ht="15.75" customHeight="1">
      <c r="B95" s="483" t="s">
        <v>232</v>
      </c>
      <c r="C95" s="362">
        <v>691.78544</v>
      </c>
      <c r="D95" s="362">
        <f t="shared" si="4"/>
        <v>2497.34544</v>
      </c>
      <c r="E95" s="196"/>
      <c r="F95" s="482"/>
      <c r="G95" s="75"/>
      <c r="H95" s="75"/>
      <c r="I95" s="75"/>
    </row>
    <row r="96" spans="2:9" s="182" customFormat="1" ht="15.75" customHeight="1">
      <c r="B96" s="483" t="s">
        <v>292</v>
      </c>
      <c r="C96" s="362">
        <v>685.8869100000001</v>
      </c>
      <c r="D96" s="362">
        <f t="shared" si="4"/>
        <v>2476.05175</v>
      </c>
      <c r="E96" s="196"/>
      <c r="F96" s="482"/>
      <c r="G96" s="75"/>
      <c r="H96" s="75"/>
      <c r="I96" s="75"/>
    </row>
    <row r="97" spans="2:9" s="182" customFormat="1" ht="15.75" customHeight="1">
      <c r="B97" s="483" t="s">
        <v>319</v>
      </c>
      <c r="C97" s="362">
        <v>657.80363</v>
      </c>
      <c r="D97" s="362">
        <f t="shared" si="4"/>
        <v>2374.6711</v>
      </c>
      <c r="E97" s="196"/>
      <c r="F97" s="482"/>
      <c r="G97" s="75"/>
      <c r="H97" s="75"/>
      <c r="I97" s="75"/>
    </row>
    <row r="98" spans="2:9" s="182" customFormat="1" ht="15.75" customHeight="1">
      <c r="B98" s="483" t="s">
        <v>253</v>
      </c>
      <c r="C98" s="362">
        <v>637.43889</v>
      </c>
      <c r="D98" s="362">
        <f t="shared" si="4"/>
        <v>2301.15439</v>
      </c>
      <c r="E98" s="196"/>
      <c r="F98" s="482"/>
      <c r="G98" s="75"/>
      <c r="H98" s="75"/>
      <c r="I98" s="75"/>
    </row>
    <row r="99" spans="2:9" s="182" customFormat="1" ht="15.75" customHeight="1">
      <c r="B99" s="483" t="s">
        <v>264</v>
      </c>
      <c r="C99" s="362">
        <v>600.928</v>
      </c>
      <c r="D99" s="362">
        <f t="shared" si="4"/>
        <v>2169.35008</v>
      </c>
      <c r="E99" s="196"/>
      <c r="F99" s="482"/>
      <c r="G99" s="75"/>
      <c r="H99" s="75"/>
      <c r="I99" s="75"/>
    </row>
    <row r="100" spans="2:9" s="182" customFormat="1" ht="15.75" customHeight="1">
      <c r="B100" s="483" t="s">
        <v>304</v>
      </c>
      <c r="C100" s="362">
        <v>600.23499</v>
      </c>
      <c r="D100" s="362">
        <f t="shared" si="4"/>
        <v>2166.84831</v>
      </c>
      <c r="E100" s="196"/>
      <c r="F100" s="482"/>
      <c r="G100" s="75"/>
      <c r="H100" s="75"/>
      <c r="I100" s="75"/>
    </row>
    <row r="101" spans="2:9" s="182" customFormat="1" ht="15.75" customHeight="1">
      <c r="B101" s="483" t="s">
        <v>263</v>
      </c>
      <c r="C101" s="362">
        <v>583.74686</v>
      </c>
      <c r="D101" s="362">
        <f t="shared" si="4"/>
        <v>2107.32616</v>
      </c>
      <c r="E101" s="196"/>
      <c r="F101" s="482"/>
      <c r="G101" s="75"/>
      <c r="H101" s="75"/>
      <c r="I101" s="75"/>
    </row>
    <row r="102" spans="2:9" s="182" customFormat="1" ht="15.75" customHeight="1">
      <c r="B102" s="483" t="s">
        <v>320</v>
      </c>
      <c r="C102" s="362">
        <v>565.64414</v>
      </c>
      <c r="D102" s="362">
        <f t="shared" si="4"/>
        <v>2041.97535</v>
      </c>
      <c r="E102" s="196"/>
      <c r="F102" s="482"/>
      <c r="G102" s="75"/>
      <c r="H102" s="75"/>
      <c r="I102" s="75"/>
    </row>
    <row r="103" spans="2:9" s="182" customFormat="1" ht="15.75" customHeight="1">
      <c r="B103" s="483" t="s">
        <v>234</v>
      </c>
      <c r="C103" s="362">
        <v>560.67299</v>
      </c>
      <c r="D103" s="362">
        <f t="shared" si="4"/>
        <v>2024.02949</v>
      </c>
      <c r="E103" s="196"/>
      <c r="F103" s="482"/>
      <c r="G103" s="75"/>
      <c r="H103" s="75"/>
      <c r="I103" s="75"/>
    </row>
    <row r="104" spans="2:9" s="182" customFormat="1" ht="15.75" customHeight="1">
      <c r="B104" s="483" t="s">
        <v>343</v>
      </c>
      <c r="C104" s="362">
        <v>559.57816</v>
      </c>
      <c r="D104" s="362">
        <f t="shared" si="4"/>
        <v>2020.07716</v>
      </c>
      <c r="E104" s="196"/>
      <c r="F104" s="482"/>
      <c r="G104" s="75"/>
      <c r="H104" s="75"/>
      <c r="I104" s="75"/>
    </row>
    <row r="105" spans="2:9" s="182" customFormat="1" ht="15.75" customHeight="1">
      <c r="B105" s="483" t="s">
        <v>303</v>
      </c>
      <c r="C105" s="362">
        <v>551.6898</v>
      </c>
      <c r="D105" s="362">
        <f t="shared" si="4"/>
        <v>1991.60018</v>
      </c>
      <c r="E105" s="196"/>
      <c r="F105" s="482"/>
      <c r="G105" s="75"/>
      <c r="H105" s="75"/>
      <c r="I105" s="75"/>
    </row>
    <row r="106" spans="2:9" s="182" customFormat="1" ht="15.75" customHeight="1">
      <c r="B106" s="483" t="s">
        <v>243</v>
      </c>
      <c r="C106" s="362">
        <v>551.32902</v>
      </c>
      <c r="D106" s="362">
        <f t="shared" si="4"/>
        <v>1990.29776</v>
      </c>
      <c r="E106" s="196"/>
      <c r="F106" s="482"/>
      <c r="G106" s="75"/>
      <c r="H106" s="75"/>
      <c r="I106" s="75"/>
    </row>
    <row r="107" spans="2:9" s="182" customFormat="1" ht="15.75" customHeight="1">
      <c r="B107" s="483" t="s">
        <v>174</v>
      </c>
      <c r="C107" s="362">
        <v>544.94299</v>
      </c>
      <c r="D107" s="362">
        <f t="shared" si="4"/>
        <v>1967.24419</v>
      </c>
      <c r="E107" s="196"/>
      <c r="F107" s="482"/>
      <c r="G107" s="75"/>
      <c r="H107" s="75"/>
      <c r="I107" s="75"/>
    </row>
    <row r="108" spans="1:9" s="225" customFormat="1" ht="15.75" customHeight="1">
      <c r="A108" s="78"/>
      <c r="B108" s="483" t="s">
        <v>235</v>
      </c>
      <c r="C108" s="362">
        <v>527.7888399999999</v>
      </c>
      <c r="D108" s="362">
        <f t="shared" si="4"/>
        <v>1905.31771</v>
      </c>
      <c r="E108" s="196"/>
      <c r="F108" s="482"/>
      <c r="G108" s="75"/>
      <c r="H108" s="75"/>
      <c r="I108" s="75"/>
    </row>
    <row r="109" spans="1:9" s="225" customFormat="1" ht="15.75" customHeight="1">
      <c r="A109" s="78"/>
      <c r="B109" s="483" t="s">
        <v>248</v>
      </c>
      <c r="C109" s="362">
        <v>525.4315300000001</v>
      </c>
      <c r="D109" s="362">
        <f t="shared" si="4"/>
        <v>1896.80782</v>
      </c>
      <c r="E109" s="196"/>
      <c r="F109" s="482"/>
      <c r="G109" s="75"/>
      <c r="H109" s="75"/>
      <c r="I109" s="75"/>
    </row>
    <row r="110" spans="1:9" s="225" customFormat="1" ht="15.75" customHeight="1">
      <c r="A110" s="78"/>
      <c r="B110" s="483" t="s">
        <v>252</v>
      </c>
      <c r="C110" s="362">
        <v>520.75298</v>
      </c>
      <c r="D110" s="362">
        <f aca="true" t="shared" si="5" ref="D110:D141">ROUND(+C110*$E$9,5)</f>
        <v>1879.91826</v>
      </c>
      <c r="E110" s="196"/>
      <c r="F110" s="482"/>
      <c r="G110" s="75"/>
      <c r="H110" s="75"/>
      <c r="I110" s="75"/>
    </row>
    <row r="111" spans="1:9" s="225" customFormat="1" ht="15.75" customHeight="1">
      <c r="A111" s="78"/>
      <c r="B111" s="483" t="s">
        <v>213</v>
      </c>
      <c r="C111" s="362">
        <v>470.59676</v>
      </c>
      <c r="D111" s="362">
        <f t="shared" si="5"/>
        <v>1698.8543</v>
      </c>
      <c r="E111" s="196"/>
      <c r="F111" s="482"/>
      <c r="G111" s="75"/>
      <c r="H111" s="75"/>
      <c r="I111" s="75"/>
    </row>
    <row r="112" spans="1:9" s="225" customFormat="1" ht="15.75" customHeight="1">
      <c r="A112" s="78"/>
      <c r="B112" s="483" t="s">
        <v>270</v>
      </c>
      <c r="C112" s="362">
        <v>464.95338</v>
      </c>
      <c r="D112" s="362">
        <f t="shared" si="5"/>
        <v>1678.4817</v>
      </c>
      <c r="E112" s="196"/>
      <c r="F112" s="482"/>
      <c r="G112" s="75"/>
      <c r="H112" s="75"/>
      <c r="I112" s="75"/>
    </row>
    <row r="113" spans="1:9" s="225" customFormat="1" ht="15.75" customHeight="1">
      <c r="A113" s="78"/>
      <c r="B113" s="483" t="s">
        <v>272</v>
      </c>
      <c r="C113" s="362">
        <v>450.45678999999996</v>
      </c>
      <c r="D113" s="362">
        <f t="shared" si="5"/>
        <v>1626.14901</v>
      </c>
      <c r="E113" s="196"/>
      <c r="F113" s="482"/>
      <c r="G113" s="75"/>
      <c r="H113" s="75"/>
      <c r="I113" s="75"/>
    </row>
    <row r="114" spans="1:9" s="225" customFormat="1" ht="15.75" customHeight="1">
      <c r="A114" s="78"/>
      <c r="B114" s="483" t="s">
        <v>314</v>
      </c>
      <c r="C114" s="362">
        <v>445.4057</v>
      </c>
      <c r="D114" s="362">
        <f t="shared" si="5"/>
        <v>1607.91458</v>
      </c>
      <c r="E114" s="196"/>
      <c r="F114" s="482"/>
      <c r="G114" s="75"/>
      <c r="H114" s="75"/>
      <c r="I114" s="75"/>
    </row>
    <row r="115" spans="1:9" s="225" customFormat="1" ht="15.75" customHeight="1">
      <c r="A115" s="78"/>
      <c r="B115" s="483" t="s">
        <v>321</v>
      </c>
      <c r="C115" s="362">
        <v>442.73834000000005</v>
      </c>
      <c r="D115" s="362">
        <f t="shared" si="5"/>
        <v>1598.28541</v>
      </c>
      <c r="E115" s="196"/>
      <c r="F115" s="482"/>
      <c r="G115" s="75"/>
      <c r="H115" s="75"/>
      <c r="I115" s="75"/>
    </row>
    <row r="116" spans="1:9" s="225" customFormat="1" ht="15.75" customHeight="1">
      <c r="A116" s="78"/>
      <c r="B116" s="483" t="s">
        <v>218</v>
      </c>
      <c r="C116" s="362">
        <v>439.64029999999997</v>
      </c>
      <c r="D116" s="362">
        <f t="shared" si="5"/>
        <v>1587.10148</v>
      </c>
      <c r="E116" s="196"/>
      <c r="F116" s="482"/>
      <c r="G116" s="75"/>
      <c r="H116" s="75"/>
      <c r="I116" s="75"/>
    </row>
    <row r="117" spans="1:9" s="225" customFormat="1" ht="15.75" customHeight="1">
      <c r="A117" s="78"/>
      <c r="B117" s="483" t="s">
        <v>291</v>
      </c>
      <c r="C117" s="362">
        <v>435.15466</v>
      </c>
      <c r="D117" s="362">
        <f t="shared" si="5"/>
        <v>1570.90832</v>
      </c>
      <c r="E117" s="196"/>
      <c r="F117" s="482"/>
      <c r="G117" s="75"/>
      <c r="H117" s="75"/>
      <c r="I117" s="75"/>
    </row>
    <row r="118" spans="1:9" s="225" customFormat="1" ht="15.75" customHeight="1">
      <c r="A118" s="78"/>
      <c r="B118" s="483" t="s">
        <v>258</v>
      </c>
      <c r="C118" s="362">
        <v>427.83233</v>
      </c>
      <c r="D118" s="362">
        <f t="shared" si="5"/>
        <v>1544.47471</v>
      </c>
      <c r="E118" s="196"/>
      <c r="F118" s="482"/>
      <c r="G118" s="75"/>
      <c r="H118" s="75"/>
      <c r="I118" s="75"/>
    </row>
    <row r="119" spans="1:9" s="225" customFormat="1" ht="15.75" customHeight="1">
      <c r="A119" s="78"/>
      <c r="B119" s="483" t="s">
        <v>290</v>
      </c>
      <c r="C119" s="362">
        <v>356.68951</v>
      </c>
      <c r="D119" s="362">
        <f t="shared" si="5"/>
        <v>1287.64913</v>
      </c>
      <c r="E119" s="196"/>
      <c r="F119" s="482"/>
      <c r="G119" s="75"/>
      <c r="H119" s="75"/>
      <c r="I119" s="75"/>
    </row>
    <row r="120" spans="1:9" s="225" customFormat="1" ht="15.75" customHeight="1">
      <c r="A120" s="78"/>
      <c r="B120" s="483" t="s">
        <v>245</v>
      </c>
      <c r="C120" s="362">
        <v>356.05313</v>
      </c>
      <c r="D120" s="362">
        <f t="shared" si="5"/>
        <v>1285.3518</v>
      </c>
      <c r="E120" s="196"/>
      <c r="F120" s="482"/>
      <c r="G120" s="75"/>
      <c r="H120" s="75"/>
      <c r="I120" s="75"/>
    </row>
    <row r="121" spans="1:9" s="225" customFormat="1" ht="15.75" customHeight="1">
      <c r="A121" s="78"/>
      <c r="B121" s="483" t="s">
        <v>244</v>
      </c>
      <c r="C121" s="362">
        <v>347.58343</v>
      </c>
      <c r="D121" s="362">
        <f t="shared" si="5"/>
        <v>1254.77618</v>
      </c>
      <c r="E121" s="196"/>
      <c r="F121" s="482"/>
      <c r="G121" s="75"/>
      <c r="H121" s="75"/>
      <c r="I121" s="75"/>
    </row>
    <row r="122" spans="1:9" s="225" customFormat="1" ht="15.75" customHeight="1">
      <c r="A122" s="78"/>
      <c r="B122" s="483" t="s">
        <v>256</v>
      </c>
      <c r="C122" s="362">
        <v>344.43525</v>
      </c>
      <c r="D122" s="362">
        <f t="shared" si="5"/>
        <v>1243.41125</v>
      </c>
      <c r="E122" s="196"/>
      <c r="F122" s="482"/>
      <c r="G122" s="75"/>
      <c r="H122" s="75"/>
      <c r="I122" s="75"/>
    </row>
    <row r="123" spans="1:9" s="225" customFormat="1" ht="15.75" customHeight="1">
      <c r="A123" s="78"/>
      <c r="B123" s="483" t="s">
        <v>332</v>
      </c>
      <c r="C123" s="362">
        <v>340.02822</v>
      </c>
      <c r="D123" s="362">
        <f t="shared" si="5"/>
        <v>1227.50187</v>
      </c>
      <c r="E123" s="196"/>
      <c r="F123" s="482"/>
      <c r="G123" s="75"/>
      <c r="H123" s="75"/>
      <c r="I123" s="75"/>
    </row>
    <row r="124" spans="1:9" s="225" customFormat="1" ht="15.75" customHeight="1">
      <c r="A124" s="78"/>
      <c r="B124" s="483" t="s">
        <v>330</v>
      </c>
      <c r="C124" s="362">
        <v>337.6955</v>
      </c>
      <c r="D124" s="362">
        <f t="shared" si="5"/>
        <v>1219.08076</v>
      </c>
      <c r="E124" s="196"/>
      <c r="F124" s="482"/>
      <c r="G124" s="75"/>
      <c r="H124" s="75"/>
      <c r="I124" s="75"/>
    </row>
    <row r="125" spans="1:9" s="225" customFormat="1" ht="15.75" customHeight="1">
      <c r="A125" s="78"/>
      <c r="B125" s="483" t="s">
        <v>273</v>
      </c>
      <c r="C125" s="362">
        <v>303.31142</v>
      </c>
      <c r="D125" s="362">
        <f t="shared" si="5"/>
        <v>1094.95423</v>
      </c>
      <c r="E125" s="196"/>
      <c r="F125" s="482"/>
      <c r="G125" s="75"/>
      <c r="H125" s="75"/>
      <c r="I125" s="75"/>
    </row>
    <row r="126" spans="1:9" s="225" customFormat="1" ht="15.75" customHeight="1">
      <c r="A126" s="78"/>
      <c r="B126" s="483" t="s">
        <v>237</v>
      </c>
      <c r="C126" s="362">
        <v>302.96893</v>
      </c>
      <c r="D126" s="362">
        <f t="shared" si="5"/>
        <v>1093.71784</v>
      </c>
      <c r="E126" s="196"/>
      <c r="F126" s="482"/>
      <c r="G126" s="75"/>
      <c r="H126" s="75"/>
      <c r="I126" s="75"/>
    </row>
    <row r="127" spans="1:9" s="225" customFormat="1" ht="15.75" customHeight="1">
      <c r="A127" s="78"/>
      <c r="B127" s="483" t="s">
        <v>225</v>
      </c>
      <c r="C127" s="362">
        <v>300.85412</v>
      </c>
      <c r="D127" s="362">
        <f t="shared" si="5"/>
        <v>1086.08337</v>
      </c>
      <c r="E127" s="196"/>
      <c r="F127" s="482"/>
      <c r="G127" s="75"/>
      <c r="H127" s="75"/>
      <c r="I127" s="75"/>
    </row>
    <row r="128" spans="1:9" s="225" customFormat="1" ht="15.75" customHeight="1">
      <c r="A128" s="78"/>
      <c r="B128" s="483" t="s">
        <v>265</v>
      </c>
      <c r="C128" s="362">
        <v>291.80714</v>
      </c>
      <c r="D128" s="362">
        <f t="shared" si="5"/>
        <v>1053.42378</v>
      </c>
      <c r="E128" s="196"/>
      <c r="F128" s="482"/>
      <c r="G128" s="75"/>
      <c r="H128" s="75"/>
      <c r="I128" s="75"/>
    </row>
    <row r="129" spans="1:9" s="225" customFormat="1" ht="15.75" customHeight="1">
      <c r="A129" s="78"/>
      <c r="B129" s="483" t="s">
        <v>344</v>
      </c>
      <c r="C129" s="362">
        <v>291.56511</v>
      </c>
      <c r="D129" s="362">
        <f t="shared" si="5"/>
        <v>1052.55005</v>
      </c>
      <c r="E129" s="196"/>
      <c r="F129" s="482"/>
      <c r="G129" s="75"/>
      <c r="H129" s="75"/>
      <c r="I129" s="75"/>
    </row>
    <row r="130" spans="1:9" s="225" customFormat="1" ht="15.75" customHeight="1">
      <c r="A130" s="78"/>
      <c r="B130" s="483" t="s">
        <v>266</v>
      </c>
      <c r="C130" s="362">
        <v>274.95709000000005</v>
      </c>
      <c r="D130" s="362">
        <f t="shared" si="5"/>
        <v>992.59509</v>
      </c>
      <c r="E130" s="196"/>
      <c r="F130" s="482"/>
      <c r="G130" s="75"/>
      <c r="H130" s="75"/>
      <c r="I130" s="75"/>
    </row>
    <row r="131" spans="1:9" s="225" customFormat="1" ht="15.75" customHeight="1">
      <c r="A131" s="78"/>
      <c r="B131" s="483" t="s">
        <v>322</v>
      </c>
      <c r="C131" s="362">
        <v>274.09014</v>
      </c>
      <c r="D131" s="362">
        <f t="shared" si="5"/>
        <v>989.46541</v>
      </c>
      <c r="E131" s="196"/>
      <c r="F131" s="482"/>
      <c r="G131" s="75"/>
      <c r="H131" s="75"/>
      <c r="I131" s="75"/>
    </row>
    <row r="132" spans="1:9" s="225" customFormat="1" ht="15.75" customHeight="1">
      <c r="A132" s="78"/>
      <c r="B132" s="483" t="s">
        <v>230</v>
      </c>
      <c r="C132" s="362">
        <v>266.10155</v>
      </c>
      <c r="D132" s="362">
        <f t="shared" si="5"/>
        <v>960.6266</v>
      </c>
      <c r="E132" s="196"/>
      <c r="F132" s="482"/>
      <c r="G132" s="75"/>
      <c r="H132" s="75"/>
      <c r="I132" s="75"/>
    </row>
    <row r="133" spans="1:9" s="225" customFormat="1" ht="15.75" customHeight="1">
      <c r="A133" s="78"/>
      <c r="B133" s="483" t="s">
        <v>274</v>
      </c>
      <c r="C133" s="362">
        <v>259.46856</v>
      </c>
      <c r="D133" s="362">
        <f t="shared" si="5"/>
        <v>936.6815</v>
      </c>
      <c r="E133" s="196"/>
      <c r="F133" s="482"/>
      <c r="G133" s="75"/>
      <c r="H133" s="75"/>
      <c r="I133" s="75"/>
    </row>
    <row r="134" spans="1:9" s="225" customFormat="1" ht="15.75" customHeight="1">
      <c r="A134" s="78"/>
      <c r="B134" s="483" t="s">
        <v>305</v>
      </c>
      <c r="C134" s="362">
        <v>248.09698</v>
      </c>
      <c r="D134" s="362">
        <f t="shared" si="5"/>
        <v>895.6301</v>
      </c>
      <c r="E134" s="196"/>
      <c r="F134" s="482"/>
      <c r="G134" s="75"/>
      <c r="H134" s="75"/>
      <c r="I134" s="75"/>
    </row>
    <row r="135" spans="1:9" s="225" customFormat="1" ht="15.75" customHeight="1">
      <c r="A135" s="78"/>
      <c r="B135" s="483" t="s">
        <v>323</v>
      </c>
      <c r="C135" s="362">
        <v>235.99409</v>
      </c>
      <c r="D135" s="362">
        <f t="shared" si="5"/>
        <v>851.93866</v>
      </c>
      <c r="E135" s="196"/>
      <c r="F135" s="482"/>
      <c r="G135" s="75"/>
      <c r="H135" s="75"/>
      <c r="I135" s="75"/>
    </row>
    <row r="136" spans="1:9" s="225" customFormat="1" ht="15.75" customHeight="1">
      <c r="A136" s="78"/>
      <c r="B136" s="483" t="s">
        <v>315</v>
      </c>
      <c r="C136" s="362">
        <v>225.44357</v>
      </c>
      <c r="D136" s="362">
        <f t="shared" si="5"/>
        <v>813.85129</v>
      </c>
      <c r="E136" s="196"/>
      <c r="F136" s="482"/>
      <c r="G136" s="75"/>
      <c r="H136" s="75"/>
      <c r="I136" s="75"/>
    </row>
    <row r="137" spans="1:9" s="225" customFormat="1" ht="15.75" customHeight="1">
      <c r="A137" s="78"/>
      <c r="B137" s="483" t="s">
        <v>269</v>
      </c>
      <c r="C137" s="362">
        <v>217.82754</v>
      </c>
      <c r="D137" s="362">
        <f t="shared" si="5"/>
        <v>786.35742</v>
      </c>
      <c r="E137" s="196"/>
      <c r="F137" s="482"/>
      <c r="G137" s="75"/>
      <c r="H137" s="75"/>
      <c r="I137" s="75"/>
    </row>
    <row r="138" spans="1:9" s="225" customFormat="1" ht="15.75" customHeight="1">
      <c r="A138" s="78"/>
      <c r="B138" s="483" t="s">
        <v>222</v>
      </c>
      <c r="C138" s="362">
        <v>207.56717999999998</v>
      </c>
      <c r="D138" s="362">
        <f t="shared" si="5"/>
        <v>749.31752</v>
      </c>
      <c r="E138" s="196"/>
      <c r="F138" s="482"/>
      <c r="G138" s="75"/>
      <c r="H138" s="75"/>
      <c r="I138" s="75"/>
    </row>
    <row r="139" spans="1:9" s="225" customFormat="1" ht="15.75" customHeight="1">
      <c r="A139" s="78"/>
      <c r="B139" s="483" t="s">
        <v>316</v>
      </c>
      <c r="C139" s="362">
        <v>178.10087</v>
      </c>
      <c r="D139" s="362">
        <f t="shared" si="5"/>
        <v>642.94414</v>
      </c>
      <c r="E139" s="196"/>
      <c r="F139" s="482"/>
      <c r="G139" s="75"/>
      <c r="H139" s="75"/>
      <c r="I139" s="75"/>
    </row>
    <row r="140" spans="1:9" s="225" customFormat="1" ht="15.75" customHeight="1">
      <c r="A140" s="78"/>
      <c r="B140" s="483" t="s">
        <v>324</v>
      </c>
      <c r="C140" s="362">
        <v>171.30894</v>
      </c>
      <c r="D140" s="362">
        <f t="shared" si="5"/>
        <v>618.42527</v>
      </c>
      <c r="E140" s="196"/>
      <c r="F140" s="482"/>
      <c r="G140" s="75"/>
      <c r="H140" s="75"/>
      <c r="I140" s="75"/>
    </row>
    <row r="141" spans="1:9" s="225" customFormat="1" ht="15.75" customHeight="1">
      <c r="A141" s="78"/>
      <c r="B141" s="483" t="s">
        <v>257</v>
      </c>
      <c r="C141" s="362">
        <v>170.3295</v>
      </c>
      <c r="D141" s="362">
        <f t="shared" si="5"/>
        <v>614.8895</v>
      </c>
      <c r="E141" s="196"/>
      <c r="F141" s="482"/>
      <c r="G141" s="75"/>
      <c r="H141" s="75"/>
      <c r="I141" s="75"/>
    </row>
    <row r="142" spans="1:9" s="225" customFormat="1" ht="15.75" customHeight="1">
      <c r="A142" s="78"/>
      <c r="B142" s="483" t="s">
        <v>267</v>
      </c>
      <c r="C142" s="362">
        <v>167.51160000000002</v>
      </c>
      <c r="D142" s="362">
        <f aca="true" t="shared" si="6" ref="D142:D149">ROUND(+C142*$E$9,5)</f>
        <v>604.71688</v>
      </c>
      <c r="E142" s="196"/>
      <c r="F142" s="482"/>
      <c r="G142" s="75"/>
      <c r="H142" s="75"/>
      <c r="I142" s="75"/>
    </row>
    <row r="143" spans="1:9" s="225" customFormat="1" ht="15.75" customHeight="1">
      <c r="A143" s="78"/>
      <c r="B143" s="483" t="s">
        <v>220</v>
      </c>
      <c r="C143" s="362">
        <v>154.99409</v>
      </c>
      <c r="D143" s="362">
        <f t="shared" si="6"/>
        <v>559.52866</v>
      </c>
      <c r="E143" s="196"/>
      <c r="F143" s="482"/>
      <c r="G143" s="75"/>
      <c r="H143" s="75"/>
      <c r="I143" s="75"/>
    </row>
    <row r="144" spans="1:9" s="225" customFormat="1" ht="15.75" customHeight="1">
      <c r="A144" s="78"/>
      <c r="B144" s="483" t="s">
        <v>173</v>
      </c>
      <c r="C144" s="362">
        <v>152.14694</v>
      </c>
      <c r="D144" s="362">
        <f t="shared" si="6"/>
        <v>549.25045</v>
      </c>
      <c r="E144" s="196"/>
      <c r="F144" s="482"/>
      <c r="G144" s="75"/>
      <c r="H144" s="75"/>
      <c r="I144" s="75"/>
    </row>
    <row r="145" spans="1:9" s="225" customFormat="1" ht="15.75" customHeight="1">
      <c r="A145" s="78"/>
      <c r="B145" s="483" t="s">
        <v>275</v>
      </c>
      <c r="C145" s="362">
        <v>143.5065</v>
      </c>
      <c r="D145" s="362">
        <f t="shared" si="6"/>
        <v>518.05847</v>
      </c>
      <c r="E145" s="196"/>
      <c r="F145" s="482"/>
      <c r="G145" s="75"/>
      <c r="H145" s="75"/>
      <c r="I145" s="75"/>
    </row>
    <row r="146" spans="1:9" s="225" customFormat="1" ht="15.75" customHeight="1">
      <c r="A146" s="78"/>
      <c r="B146" s="483" t="s">
        <v>254</v>
      </c>
      <c r="C146" s="362">
        <v>134.76141</v>
      </c>
      <c r="D146" s="362">
        <f t="shared" si="6"/>
        <v>486.48869</v>
      </c>
      <c r="E146" s="196"/>
      <c r="F146" s="482"/>
      <c r="G146" s="75"/>
      <c r="H146" s="75"/>
      <c r="I146" s="75"/>
    </row>
    <row r="147" spans="1:9" s="225" customFormat="1" ht="15.75" customHeight="1">
      <c r="A147" s="78"/>
      <c r="B147" s="483" t="s">
        <v>236</v>
      </c>
      <c r="C147" s="362">
        <v>122.79684</v>
      </c>
      <c r="D147" s="362">
        <f t="shared" si="6"/>
        <v>443.29659</v>
      </c>
      <c r="E147" s="196"/>
      <c r="F147" s="482"/>
      <c r="G147" s="75"/>
      <c r="H147" s="75"/>
      <c r="I147" s="75"/>
    </row>
    <row r="148" spans="1:9" s="225" customFormat="1" ht="15.75" customHeight="1">
      <c r="A148" s="78"/>
      <c r="B148" s="483" t="s">
        <v>317</v>
      </c>
      <c r="C148" s="362">
        <v>121.95089</v>
      </c>
      <c r="D148" s="362">
        <f t="shared" si="6"/>
        <v>440.24271</v>
      </c>
      <c r="E148" s="196"/>
      <c r="F148" s="482"/>
      <c r="G148" s="75"/>
      <c r="H148" s="75"/>
      <c r="I148" s="75"/>
    </row>
    <row r="149" spans="1:9" s="225" customFormat="1" ht="15.75" customHeight="1">
      <c r="A149" s="78"/>
      <c r="B149" s="483" t="s">
        <v>96</v>
      </c>
      <c r="C149" s="362">
        <v>823.1683299999999</v>
      </c>
      <c r="D149" s="362">
        <f t="shared" si="6"/>
        <v>2971.63767</v>
      </c>
      <c r="E149" s="196"/>
      <c r="F149" s="482"/>
      <c r="G149" s="75"/>
      <c r="H149" s="75"/>
      <c r="I149" s="75"/>
    </row>
    <row r="150" spans="1:9" s="225" customFormat="1" ht="12" customHeight="1">
      <c r="A150" s="78"/>
      <c r="B150" s="483"/>
      <c r="C150" s="362"/>
      <c r="D150" s="362"/>
      <c r="E150" s="196"/>
      <c r="F150" s="482"/>
      <c r="G150" s="75"/>
      <c r="H150" s="75"/>
      <c r="I150" s="75"/>
    </row>
    <row r="151" spans="1:9" s="225" customFormat="1" ht="15.75" customHeight="1">
      <c r="A151" s="78"/>
      <c r="B151" s="102" t="s">
        <v>294</v>
      </c>
      <c r="C151" s="95">
        <f>SUM(C153:C153)</f>
        <v>568.97946</v>
      </c>
      <c r="D151" s="95">
        <f>SUM(D153:D153)</f>
        <v>2054.01585</v>
      </c>
      <c r="E151" s="196"/>
      <c r="F151" s="482"/>
      <c r="G151" s="75"/>
      <c r="H151" s="75"/>
      <c r="I151" s="75"/>
    </row>
    <row r="152" spans="1:9" s="225" customFormat="1" ht="7.5" customHeight="1">
      <c r="A152" s="78"/>
      <c r="B152" s="103"/>
      <c r="C152" s="95"/>
      <c r="D152" s="104"/>
      <c r="E152" s="196"/>
      <c r="F152" s="482"/>
      <c r="G152" s="75"/>
      <c r="H152" s="75"/>
      <c r="I152" s="75"/>
    </row>
    <row r="153" spans="1:9" s="225" customFormat="1" ht="15.75" customHeight="1">
      <c r="A153" s="78"/>
      <c r="B153" s="400" t="s">
        <v>293</v>
      </c>
      <c r="C153" s="362">
        <v>568.97946</v>
      </c>
      <c r="D153" s="364">
        <f>ROUND(+C153*$E$9,5)</f>
        <v>2054.01585</v>
      </c>
      <c r="E153" s="196"/>
      <c r="F153" s="482"/>
      <c r="G153" s="75"/>
      <c r="H153" s="75"/>
      <c r="I153" s="75"/>
    </row>
    <row r="154" spans="1:8" s="225" customFormat="1" ht="16.5" customHeight="1">
      <c r="A154" s="78"/>
      <c r="B154" s="81"/>
      <c r="C154" s="363"/>
      <c r="D154" s="365"/>
      <c r="E154" s="196"/>
      <c r="F154" s="482"/>
      <c r="G154" s="75"/>
      <c r="H154" s="75"/>
    </row>
    <row r="155" spans="1:7" s="225" customFormat="1" ht="16.5" customHeight="1">
      <c r="A155" s="78"/>
      <c r="B155" s="561" t="s">
        <v>14</v>
      </c>
      <c r="C155" s="579">
        <f>+C33+C15+C151</f>
        <v>790314.2022800002</v>
      </c>
      <c r="D155" s="579">
        <f>+D33+D15+D151</f>
        <v>2853034.2701900005</v>
      </c>
      <c r="E155" s="196"/>
      <c r="F155" s="482"/>
      <c r="G155" s="75"/>
    </row>
    <row r="156" spans="1:7" s="222" customFormat="1" ht="16.5" customHeight="1">
      <c r="A156" s="75"/>
      <c r="B156" s="562"/>
      <c r="C156" s="580"/>
      <c r="D156" s="580"/>
      <c r="E156" s="196"/>
      <c r="F156" s="482"/>
      <c r="G156" s="75"/>
    </row>
    <row r="157" spans="1:7" s="222" customFormat="1" ht="7.5" customHeight="1">
      <c r="A157" s="75"/>
      <c r="B157" s="82"/>
      <c r="C157" s="83"/>
      <c r="D157" s="83"/>
      <c r="E157" s="196"/>
      <c r="F157" s="482"/>
      <c r="G157" s="75"/>
    </row>
    <row r="158" spans="1:7" s="222" customFormat="1" ht="15" customHeight="1">
      <c r="A158" s="75"/>
      <c r="B158" s="79" t="s">
        <v>160</v>
      </c>
      <c r="C158" s="195"/>
      <c r="D158" s="194"/>
      <c r="E158" s="196"/>
      <c r="F158" s="482"/>
      <c r="G158" s="75"/>
    </row>
    <row r="159" spans="1:7" s="223" customFormat="1" ht="15">
      <c r="A159" s="76"/>
      <c r="B159" s="79" t="s">
        <v>161</v>
      </c>
      <c r="C159" s="192"/>
      <c r="D159" s="193"/>
      <c r="E159" s="196"/>
      <c r="F159" s="482"/>
      <c r="G159" s="75"/>
    </row>
    <row r="160" spans="1:7" s="222" customFormat="1" ht="15">
      <c r="A160" s="75"/>
      <c r="B160" s="84" t="s">
        <v>162</v>
      </c>
      <c r="C160" s="180"/>
      <c r="D160" s="114"/>
      <c r="E160" s="196"/>
      <c r="F160" s="482"/>
      <c r="G160" s="75"/>
    </row>
    <row r="161" spans="1:7" s="224" customFormat="1" ht="15.75">
      <c r="A161" s="74"/>
      <c r="B161" s="84" t="s">
        <v>163</v>
      </c>
      <c r="C161" s="84"/>
      <c r="D161" s="84"/>
      <c r="E161" s="196"/>
      <c r="F161" s="482"/>
      <c r="G161" s="75"/>
    </row>
    <row r="162" spans="1:7" s="224" customFormat="1" ht="15" customHeight="1">
      <c r="A162" s="74"/>
      <c r="B162" s="565" t="s">
        <v>357</v>
      </c>
      <c r="C162" s="565"/>
      <c r="D162" s="565"/>
      <c r="E162" s="196"/>
      <c r="F162" s="482"/>
      <c r="G162" s="75"/>
    </row>
    <row r="163" spans="1:7" s="224" customFormat="1" ht="15" customHeight="1">
      <c r="A163" s="74"/>
      <c r="B163" s="575" t="s">
        <v>295</v>
      </c>
      <c r="C163" s="575"/>
      <c r="D163" s="575"/>
      <c r="E163" s="196"/>
      <c r="F163" s="482"/>
      <c r="G163" s="75"/>
    </row>
    <row r="164" spans="1:7" s="224" customFormat="1" ht="15" customHeight="1">
      <c r="A164" s="74"/>
      <c r="B164" s="417"/>
      <c r="C164" s="418"/>
      <c r="D164" s="418"/>
      <c r="E164" s="196"/>
      <c r="F164" s="482"/>
      <c r="G164" s="75"/>
    </row>
    <row r="165" spans="1:7" s="224" customFormat="1" ht="15.75">
      <c r="A165" s="74"/>
      <c r="B165" s="417"/>
      <c r="C165" s="419"/>
      <c r="D165" s="419"/>
      <c r="E165" s="196"/>
      <c r="F165" s="482"/>
      <c r="G165" s="75"/>
    </row>
    <row r="166" spans="1:7" s="222" customFormat="1" ht="15" customHeight="1">
      <c r="A166" s="75"/>
      <c r="B166" s="420"/>
      <c r="C166" s="421"/>
      <c r="D166" s="421"/>
      <c r="E166" s="196"/>
      <c r="F166" s="482"/>
      <c r="G166" s="75"/>
    </row>
    <row r="167" spans="1:7" s="222" customFormat="1" ht="15" customHeight="1">
      <c r="A167" s="75"/>
      <c r="B167" s="86" t="s">
        <v>108</v>
      </c>
      <c r="C167" s="93"/>
      <c r="D167" s="93"/>
      <c r="E167" s="196"/>
      <c r="F167" s="482"/>
      <c r="G167" s="75"/>
    </row>
    <row r="168" spans="1:7" s="222" customFormat="1" ht="18">
      <c r="A168" s="75"/>
      <c r="B168" s="138" t="s">
        <v>311</v>
      </c>
      <c r="C168" s="94"/>
      <c r="D168" s="94"/>
      <c r="E168" s="196"/>
      <c r="F168" s="482"/>
      <c r="G168" s="75"/>
    </row>
    <row r="169" spans="1:7" s="222" customFormat="1" ht="15" customHeight="1">
      <c r="A169" s="75"/>
      <c r="B169" s="361" t="s">
        <v>66</v>
      </c>
      <c r="C169" s="94"/>
      <c r="D169" s="94"/>
      <c r="E169" s="196"/>
      <c r="F169" s="482"/>
      <c r="G169" s="75"/>
    </row>
    <row r="170" spans="1:7" s="222" customFormat="1" ht="15.75" customHeight="1">
      <c r="A170" s="75"/>
      <c r="B170" s="361" t="s">
        <v>101</v>
      </c>
      <c r="C170" s="94"/>
      <c r="D170" s="94"/>
      <c r="E170" s="75"/>
      <c r="F170" s="75"/>
      <c r="G170" s="226"/>
    </row>
    <row r="171" spans="1:7" s="222" customFormat="1" ht="15.75" customHeight="1">
      <c r="A171" s="75"/>
      <c r="B171" s="333" t="str">
        <f>+B9</f>
        <v>Al 30 de noviembre de 2020</v>
      </c>
      <c r="C171" s="333"/>
      <c r="D171" s="93"/>
      <c r="E171" s="75"/>
      <c r="F171" s="75"/>
      <c r="G171" s="226"/>
    </row>
    <row r="172" spans="1:7" s="222" customFormat="1" ht="7.5" customHeight="1">
      <c r="A172" s="75"/>
      <c r="B172" s="263"/>
      <c r="C172" s="274"/>
      <c r="D172" s="274"/>
      <c r="E172" s="75"/>
      <c r="F172" s="75"/>
      <c r="G172" s="226"/>
    </row>
    <row r="173" spans="1:7" s="222" customFormat="1" ht="12" customHeight="1">
      <c r="A173" s="75"/>
      <c r="B173" s="566" t="s">
        <v>99</v>
      </c>
      <c r="C173" s="569" t="s">
        <v>53</v>
      </c>
      <c r="D173" s="572" t="s">
        <v>134</v>
      </c>
      <c r="E173" s="75"/>
      <c r="F173" s="75"/>
      <c r="G173" s="226"/>
    </row>
    <row r="174" spans="1:7" s="222" customFormat="1" ht="12" customHeight="1">
      <c r="A174" s="75"/>
      <c r="B174" s="567"/>
      <c r="C174" s="570"/>
      <c r="D174" s="573"/>
      <c r="E174" s="75"/>
      <c r="F174" s="75"/>
      <c r="G174" s="226"/>
    </row>
    <row r="175" spans="1:7" s="222" customFormat="1" ht="12" customHeight="1">
      <c r="A175" s="75"/>
      <c r="B175" s="568"/>
      <c r="C175" s="571"/>
      <c r="D175" s="574"/>
      <c r="E175" s="75"/>
      <c r="F175" s="75"/>
      <c r="G175" s="226"/>
    </row>
    <row r="176" spans="1:7" s="222" customFormat="1" ht="9.75" customHeight="1">
      <c r="A176" s="75"/>
      <c r="B176" s="264"/>
      <c r="C176" s="276"/>
      <c r="D176" s="277"/>
      <c r="E176" s="75"/>
      <c r="F176" s="75"/>
      <c r="G176" s="226"/>
    </row>
    <row r="177" spans="1:7" s="222" customFormat="1" ht="20.25" customHeight="1">
      <c r="A177" s="75"/>
      <c r="B177" s="100" t="s">
        <v>122</v>
      </c>
      <c r="C177" s="95">
        <v>0</v>
      </c>
      <c r="D177" s="95">
        <v>0</v>
      </c>
      <c r="E177" s="75"/>
      <c r="F177" s="75"/>
      <c r="G177" s="226"/>
    </row>
    <row r="178" spans="1:7" s="222" customFormat="1" ht="7.5" customHeight="1">
      <c r="A178" s="75"/>
      <c r="B178" s="100"/>
      <c r="C178" s="95"/>
      <c r="D178" s="95"/>
      <c r="E178" s="75"/>
      <c r="F178" s="75"/>
      <c r="G178" s="226"/>
    </row>
    <row r="179" spans="1:7" s="222" customFormat="1" ht="12" customHeight="1">
      <c r="A179" s="75"/>
      <c r="B179" s="484"/>
      <c r="C179" s="363"/>
      <c r="D179" s="363"/>
      <c r="E179" s="75"/>
      <c r="F179" s="75"/>
      <c r="G179" s="226"/>
    </row>
    <row r="180" spans="1:7" s="222" customFormat="1" ht="20.25" customHeight="1">
      <c r="A180" s="75"/>
      <c r="B180" s="485" t="s">
        <v>116</v>
      </c>
      <c r="C180" s="95">
        <f>SUM(C182:C196)</f>
        <v>6295.158229999999</v>
      </c>
      <c r="D180" s="95">
        <f>SUM(D182:D196)</f>
        <v>22725.521189999996</v>
      </c>
      <c r="E180" s="75"/>
      <c r="F180" s="75"/>
      <c r="G180" s="226"/>
    </row>
    <row r="181" spans="2:8" ht="7.5" customHeight="1">
      <c r="B181" s="486"/>
      <c r="C181" s="95"/>
      <c r="D181" s="363"/>
      <c r="G181" s="226"/>
      <c r="H181" s="222"/>
    </row>
    <row r="182" spans="2:8" ht="15.75" customHeight="1">
      <c r="B182" s="483" t="s">
        <v>175</v>
      </c>
      <c r="C182" s="362">
        <v>3134.24586</v>
      </c>
      <c r="D182" s="362">
        <f aca="true" t="shared" si="7" ref="D182:D196">ROUND(+C182*$E$9,5)</f>
        <v>11314.62755</v>
      </c>
      <c r="G182" s="226"/>
      <c r="H182" s="222"/>
    </row>
    <row r="183" spans="2:8" ht="15.75" customHeight="1">
      <c r="B183" s="483" t="s">
        <v>227</v>
      </c>
      <c r="C183" s="362">
        <v>312.18609000000004</v>
      </c>
      <c r="D183" s="362">
        <f t="shared" si="7"/>
        <v>1126.99178</v>
      </c>
      <c r="G183" s="226"/>
      <c r="H183" s="222"/>
    </row>
    <row r="184" spans="2:8" ht="15.75" customHeight="1">
      <c r="B184" s="483" t="s">
        <v>345</v>
      </c>
      <c r="C184" s="362">
        <v>290.13351</v>
      </c>
      <c r="D184" s="362">
        <f t="shared" si="7"/>
        <v>1047.38197</v>
      </c>
      <c r="G184" s="226"/>
      <c r="H184" s="222"/>
    </row>
    <row r="185" spans="2:8" ht="15.75" customHeight="1">
      <c r="B185" s="483" t="s">
        <v>358</v>
      </c>
      <c r="C185" s="362">
        <v>277.00831</v>
      </c>
      <c r="D185" s="362">
        <f t="shared" si="7"/>
        <v>1000</v>
      </c>
      <c r="G185" s="226"/>
      <c r="H185" s="222"/>
    </row>
    <row r="186" spans="2:8" ht="15.75" customHeight="1">
      <c r="B186" s="483" t="s">
        <v>341</v>
      </c>
      <c r="C186" s="362">
        <v>229.38792</v>
      </c>
      <c r="D186" s="362">
        <f t="shared" si="7"/>
        <v>828.09039</v>
      </c>
      <c r="G186" s="226"/>
      <c r="H186" s="222"/>
    </row>
    <row r="187" spans="2:8" ht="15.75" customHeight="1">
      <c r="B187" s="483" t="s">
        <v>325</v>
      </c>
      <c r="C187" s="362">
        <v>182.44612</v>
      </c>
      <c r="D187" s="362">
        <f t="shared" si="7"/>
        <v>658.63049</v>
      </c>
      <c r="G187" s="226"/>
      <c r="H187" s="222"/>
    </row>
    <row r="188" spans="2:8" ht="15.75" customHeight="1">
      <c r="B188" s="483" t="s">
        <v>296</v>
      </c>
      <c r="C188" s="362">
        <v>178.66332999999997</v>
      </c>
      <c r="D188" s="362">
        <f t="shared" si="7"/>
        <v>644.97462</v>
      </c>
      <c r="G188" s="226"/>
      <c r="H188" s="222"/>
    </row>
    <row r="189" spans="2:8" ht="15.75" customHeight="1">
      <c r="B189" s="483" t="s">
        <v>176</v>
      </c>
      <c r="C189" s="362">
        <v>172.70307</v>
      </c>
      <c r="D189" s="362">
        <f t="shared" si="7"/>
        <v>623.45808</v>
      </c>
      <c r="G189" s="226"/>
      <c r="H189" s="222"/>
    </row>
    <row r="190" spans="2:8" ht="15.75" customHeight="1">
      <c r="B190" s="483" t="s">
        <v>340</v>
      </c>
      <c r="C190" s="362">
        <v>162.36325</v>
      </c>
      <c r="D190" s="362">
        <f t="shared" si="7"/>
        <v>586.13133</v>
      </c>
      <c r="G190" s="226"/>
      <c r="H190" s="222"/>
    </row>
    <row r="191" spans="2:8" ht="15.75" customHeight="1">
      <c r="B191" s="483" t="s">
        <v>333</v>
      </c>
      <c r="C191" s="362">
        <v>142.25358</v>
      </c>
      <c r="D191" s="362">
        <f t="shared" si="7"/>
        <v>513.53542</v>
      </c>
      <c r="G191" s="226"/>
      <c r="H191" s="222"/>
    </row>
    <row r="192" spans="2:8" ht="15.75" customHeight="1">
      <c r="B192" s="483" t="s">
        <v>339</v>
      </c>
      <c r="C192" s="362">
        <v>116.07591000000001</v>
      </c>
      <c r="D192" s="362">
        <f t="shared" si="7"/>
        <v>419.03404</v>
      </c>
      <c r="G192" s="226"/>
      <c r="H192" s="222"/>
    </row>
    <row r="193" spans="2:8" ht="15.75" customHeight="1">
      <c r="B193" s="483" t="s">
        <v>326</v>
      </c>
      <c r="C193" s="362">
        <v>110.80258</v>
      </c>
      <c r="D193" s="362">
        <f t="shared" si="7"/>
        <v>399.99731</v>
      </c>
      <c r="G193" s="226"/>
      <c r="H193" s="222"/>
    </row>
    <row r="194" spans="2:8" ht="15.75" customHeight="1">
      <c r="B194" s="483" t="s">
        <v>346</v>
      </c>
      <c r="C194" s="362">
        <v>107.4791</v>
      </c>
      <c r="D194" s="362">
        <f t="shared" si="7"/>
        <v>387.99955</v>
      </c>
      <c r="G194" s="226"/>
      <c r="H194" s="222"/>
    </row>
    <row r="195" spans="2:8" ht="15.75" customHeight="1">
      <c r="B195" s="483" t="s">
        <v>327</v>
      </c>
      <c r="C195" s="362">
        <v>105.21139</v>
      </c>
      <c r="D195" s="362">
        <f t="shared" si="7"/>
        <v>379.81312</v>
      </c>
      <c r="G195" s="226"/>
      <c r="H195" s="222"/>
    </row>
    <row r="196" spans="2:8" ht="15.75" customHeight="1">
      <c r="B196" s="483" t="s">
        <v>96</v>
      </c>
      <c r="C196" s="362">
        <v>774.1982100000001</v>
      </c>
      <c r="D196" s="362">
        <f t="shared" si="7"/>
        <v>2794.85554</v>
      </c>
      <c r="G196" s="226"/>
      <c r="H196" s="222"/>
    </row>
    <row r="197" spans="2:8" ht="12" customHeight="1">
      <c r="B197" s="483"/>
      <c r="C197" s="362"/>
      <c r="D197" s="362"/>
      <c r="G197" s="226"/>
      <c r="H197" s="222"/>
    </row>
    <row r="198" spans="2:8" ht="15.75" customHeight="1">
      <c r="B198" s="485" t="s">
        <v>297</v>
      </c>
      <c r="C198" s="95">
        <v>0</v>
      </c>
      <c r="D198" s="95">
        <v>0</v>
      </c>
      <c r="G198" s="226"/>
      <c r="H198" s="222"/>
    </row>
    <row r="199" spans="2:8" ht="9.75" customHeight="1">
      <c r="B199" s="81"/>
      <c r="C199" s="363"/>
      <c r="D199" s="365"/>
      <c r="G199" s="226"/>
      <c r="H199" s="222"/>
    </row>
    <row r="200" spans="2:8" ht="16.5" customHeight="1">
      <c r="B200" s="561" t="s">
        <v>14</v>
      </c>
      <c r="C200" s="563">
        <f>+C177+C180</f>
        <v>6295.158229999999</v>
      </c>
      <c r="D200" s="563">
        <f>+D177+D180</f>
        <v>22725.521189999996</v>
      </c>
      <c r="G200" s="226"/>
      <c r="H200" s="222"/>
    </row>
    <row r="201" spans="2:8" ht="16.5" customHeight="1">
      <c r="B201" s="562"/>
      <c r="C201" s="564"/>
      <c r="D201" s="564"/>
      <c r="G201" s="226"/>
      <c r="H201" s="222"/>
    </row>
    <row r="202" spans="2:8" ht="7.5" customHeight="1">
      <c r="B202" s="105"/>
      <c r="C202" s="83"/>
      <c r="D202" s="83"/>
      <c r="G202" s="226"/>
      <c r="H202" s="222"/>
    </row>
    <row r="203" spans="2:7" s="77" customFormat="1" ht="18" customHeight="1">
      <c r="B203" s="470" t="s">
        <v>359</v>
      </c>
      <c r="C203" s="490"/>
      <c r="D203" s="196"/>
      <c r="E203" s="75"/>
      <c r="F203" s="75"/>
      <c r="G203" s="226"/>
    </row>
    <row r="204" spans="2:7" s="77" customFormat="1" ht="4.5" customHeight="1">
      <c r="B204" s="470"/>
      <c r="C204" s="489"/>
      <c r="D204" s="196"/>
      <c r="E204" s="75"/>
      <c r="F204" s="75"/>
      <c r="G204" s="226"/>
    </row>
    <row r="205" spans="2:7" s="74" customFormat="1" ht="15.75">
      <c r="B205" s="84" t="s">
        <v>164</v>
      </c>
      <c r="C205" s="422"/>
      <c r="D205" s="423"/>
      <c r="E205" s="75"/>
      <c r="F205" s="75"/>
      <c r="G205" s="226"/>
    </row>
    <row r="206" spans="2:7" ht="15.75" customHeight="1">
      <c r="B206" s="474" t="s">
        <v>281</v>
      </c>
      <c r="C206" s="424"/>
      <c r="D206" s="424"/>
      <c r="G206" s="226"/>
    </row>
    <row r="207" spans="2:7" ht="12.75" customHeight="1">
      <c r="B207" s="420"/>
      <c r="C207" s="425"/>
      <c r="D207" s="425"/>
      <c r="G207" s="226"/>
    </row>
    <row r="208" spans="2:7" ht="12.75" customHeight="1">
      <c r="B208" s="420"/>
      <c r="C208" s="423"/>
      <c r="D208" s="423"/>
      <c r="G208" s="226"/>
    </row>
    <row r="209" spans="2:7" ht="15">
      <c r="B209" s="420"/>
      <c r="C209" s="426"/>
      <c r="D209" s="426"/>
      <c r="G209" s="226"/>
    </row>
    <row r="210" spans="2:7" ht="15">
      <c r="B210" s="420"/>
      <c r="C210" s="420"/>
      <c r="D210" s="420"/>
      <c r="G210" s="226"/>
    </row>
    <row r="211" spans="2:7" ht="15">
      <c r="B211" s="420"/>
      <c r="C211" s="420"/>
      <c r="D211" s="426"/>
      <c r="G211" s="226"/>
    </row>
    <row r="212" spans="2:7" ht="15">
      <c r="B212" s="420"/>
      <c r="C212" s="427"/>
      <c r="D212" s="420"/>
      <c r="G212" s="226"/>
    </row>
    <row r="213" spans="2:7" ht="15">
      <c r="B213" s="420"/>
      <c r="C213" s="420"/>
      <c r="D213" s="421"/>
      <c r="G213" s="226"/>
    </row>
    <row r="214" spans="2:7" ht="15">
      <c r="B214" s="420"/>
      <c r="C214" s="420"/>
      <c r="D214" s="420"/>
      <c r="G214" s="226"/>
    </row>
    <row r="215" spans="2:7" ht="15">
      <c r="B215" s="420"/>
      <c r="C215" s="420"/>
      <c r="D215" s="420"/>
      <c r="G215" s="226"/>
    </row>
    <row r="216" spans="2:7" ht="15">
      <c r="B216" s="420"/>
      <c r="C216" s="420"/>
      <c r="D216" s="420"/>
      <c r="G216" s="226"/>
    </row>
    <row r="217" spans="2:7" ht="15">
      <c r="B217" s="420"/>
      <c r="C217" s="420"/>
      <c r="D217" s="420"/>
      <c r="G217" s="226"/>
    </row>
    <row r="218" ht="15">
      <c r="G218" s="226"/>
    </row>
    <row r="219" ht="15">
      <c r="G219" s="226"/>
    </row>
    <row r="220" ht="15">
      <c r="G220" s="226"/>
    </row>
    <row r="221" ht="15">
      <c r="G221" s="226"/>
    </row>
  </sheetData>
  <sheetProtection/>
  <mergeCells count="14">
    <mergeCell ref="B11:B13"/>
    <mergeCell ref="C11:C13"/>
    <mergeCell ref="D11:D13"/>
    <mergeCell ref="D155:D156"/>
    <mergeCell ref="B155:B156"/>
    <mergeCell ref="C155:C156"/>
    <mergeCell ref="B200:B201"/>
    <mergeCell ref="C200:C201"/>
    <mergeCell ref="D200:D201"/>
    <mergeCell ref="B162:D162"/>
    <mergeCell ref="B173:B175"/>
    <mergeCell ref="C173:C175"/>
    <mergeCell ref="D173:D175"/>
    <mergeCell ref="B163:D16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rowBreaks count="1" manualBreakCount="1">
    <brk id="165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X103"/>
  <sheetViews>
    <sheetView zoomScale="75" zoomScaleNormal="75" zoomScalePageLayoutView="0" workbookViewId="0" topLeftCell="A1">
      <selection activeCell="B5" sqref="B5:D5"/>
    </sheetView>
  </sheetViews>
  <sheetFormatPr defaultColWidth="10.8515625" defaultRowHeight="15"/>
  <cols>
    <col min="1" max="1" width="4.28125" style="132" customWidth="1"/>
    <col min="2" max="2" width="11.7109375" style="132" customWidth="1"/>
    <col min="3" max="3" width="2.7109375" style="132" hidden="1" customWidth="1"/>
    <col min="4" max="4" width="3.57421875" style="132" customWidth="1"/>
    <col min="5" max="5" width="14.7109375" style="135" customWidth="1"/>
    <col min="6" max="6" width="14.7109375" style="132" customWidth="1"/>
    <col min="7" max="8" width="14.7109375" style="135" customWidth="1"/>
    <col min="9" max="9" width="14.7109375" style="139" customWidth="1"/>
    <col min="10" max="13" width="14.7109375" style="135" customWidth="1"/>
    <col min="14" max="14" width="10.8515625" style="132" customWidth="1"/>
    <col min="15" max="15" width="15.57421875" style="132" customWidth="1"/>
    <col min="16" max="16" width="11.7109375" style="132" bestFit="1" customWidth="1"/>
    <col min="17" max="17" width="10.7109375" style="132" customWidth="1"/>
    <col min="18" max="23" width="10.8515625" style="132" customWidth="1"/>
    <col min="24" max="24" width="19.28125" style="132" customWidth="1"/>
    <col min="25" max="16384" width="10.8515625" style="132" customWidth="1"/>
  </cols>
  <sheetData>
    <row r="1" ht="15"/>
    <row r="2" ht="15"/>
    <row r="3" ht="15"/>
    <row r="4" spans="15:22" ht="15">
      <c r="O4" s="428"/>
      <c r="P4" s="428"/>
      <c r="Q4" s="428"/>
      <c r="R4" s="428"/>
      <c r="S4" s="428"/>
      <c r="T4" s="428"/>
      <c r="U4" s="428"/>
      <c r="V4" s="428"/>
    </row>
    <row r="5" spans="2:22" ht="18" customHeight="1">
      <c r="B5" s="581" t="s">
        <v>100</v>
      </c>
      <c r="C5" s="581"/>
      <c r="D5" s="581"/>
      <c r="I5" s="136"/>
      <c r="O5" s="428"/>
      <c r="P5" s="428"/>
      <c r="Q5" s="428"/>
      <c r="R5" s="428"/>
      <c r="S5" s="428"/>
      <c r="T5" s="428"/>
      <c r="U5" s="428"/>
      <c r="V5" s="428"/>
    </row>
    <row r="6" spans="2:22" ht="19.5">
      <c r="B6" s="137" t="s">
        <v>311</v>
      </c>
      <c r="C6" s="138"/>
      <c r="D6" s="138"/>
      <c r="M6" s="458" t="s">
        <v>136</v>
      </c>
      <c r="O6" s="428"/>
      <c r="P6" s="428"/>
      <c r="Q6" s="428"/>
      <c r="R6" s="428"/>
      <c r="S6" s="428"/>
      <c r="T6" s="428"/>
      <c r="U6" s="428"/>
      <c r="V6" s="428"/>
    </row>
    <row r="7" spans="2:22" ht="18">
      <c r="B7" s="138" t="s">
        <v>78</v>
      </c>
      <c r="C7" s="136"/>
      <c r="D7" s="136"/>
      <c r="O7" s="428"/>
      <c r="P7" s="428"/>
      <c r="Q7" s="428"/>
      <c r="R7" s="428"/>
      <c r="S7" s="428"/>
      <c r="T7" s="428"/>
      <c r="U7" s="428"/>
      <c r="V7" s="428"/>
    </row>
    <row r="8" spans="2:22" ht="16.5">
      <c r="B8" s="140" t="s">
        <v>165</v>
      </c>
      <c r="C8" s="136"/>
      <c r="D8" s="136"/>
      <c r="O8" s="428"/>
      <c r="P8" s="428"/>
      <c r="Q8" s="428"/>
      <c r="R8" s="428"/>
      <c r="S8" s="428"/>
      <c r="T8" s="428"/>
      <c r="U8" s="428"/>
      <c r="V8" s="428"/>
    </row>
    <row r="9" spans="2:22" ht="16.5">
      <c r="B9" s="136" t="s">
        <v>351</v>
      </c>
      <c r="C9" s="136"/>
      <c r="D9" s="136"/>
      <c r="F9" s="140"/>
      <c r="L9" s="141"/>
      <c r="O9" s="428"/>
      <c r="P9" s="428"/>
      <c r="Q9" s="428"/>
      <c r="R9" s="428"/>
      <c r="S9" s="428"/>
      <c r="T9" s="428"/>
      <c r="U9" s="428"/>
      <c r="V9" s="428"/>
    </row>
    <row r="10" spans="2:22" s="142" customFormat="1" ht="15">
      <c r="B10" s="143" t="s">
        <v>75</v>
      </c>
      <c r="C10" s="143"/>
      <c r="D10" s="143"/>
      <c r="E10" s="144"/>
      <c r="G10" s="144"/>
      <c r="H10" s="144"/>
      <c r="I10" s="145"/>
      <c r="J10" s="144"/>
      <c r="K10" s="144"/>
      <c r="L10" s="144"/>
      <c r="M10" s="144"/>
      <c r="O10" s="429"/>
      <c r="P10" s="429"/>
      <c r="Q10" s="429"/>
      <c r="R10" s="429"/>
      <c r="S10" s="429"/>
      <c r="T10" s="429"/>
      <c r="U10" s="429"/>
      <c r="V10" s="429"/>
    </row>
    <row r="11" ht="9.75" customHeight="1"/>
    <row r="12" spans="2:13" s="146" customFormat="1" ht="19.5" customHeight="1">
      <c r="B12" s="595" t="s">
        <v>95</v>
      </c>
      <c r="C12" s="596"/>
      <c r="D12" s="167"/>
      <c r="E12" s="592" t="s">
        <v>93</v>
      </c>
      <c r="F12" s="593"/>
      <c r="G12" s="594"/>
      <c r="H12" s="592" t="s">
        <v>94</v>
      </c>
      <c r="I12" s="593"/>
      <c r="J12" s="594"/>
      <c r="K12" s="592" t="s">
        <v>31</v>
      </c>
      <c r="L12" s="593"/>
      <c r="M12" s="594"/>
    </row>
    <row r="13" spans="2:13" ht="19.5" customHeight="1">
      <c r="B13" s="597"/>
      <c r="C13" s="598"/>
      <c r="D13" s="168"/>
      <c r="E13" s="149" t="s">
        <v>76</v>
      </c>
      <c r="F13" s="147" t="s">
        <v>77</v>
      </c>
      <c r="G13" s="148" t="s">
        <v>31</v>
      </c>
      <c r="H13" s="149" t="s">
        <v>76</v>
      </c>
      <c r="I13" s="147" t="s">
        <v>77</v>
      </c>
      <c r="J13" s="148" t="s">
        <v>31</v>
      </c>
      <c r="K13" s="149" t="s">
        <v>76</v>
      </c>
      <c r="L13" s="147" t="s">
        <v>77</v>
      </c>
      <c r="M13" s="148" t="s">
        <v>31</v>
      </c>
    </row>
    <row r="14" spans="2:13" ht="9.75" customHeight="1">
      <c r="B14" s="150"/>
      <c r="C14" s="151"/>
      <c r="D14" s="152"/>
      <c r="E14" s="369"/>
      <c r="F14" s="370"/>
      <c r="G14" s="491"/>
      <c r="H14" s="370"/>
      <c r="I14" s="370"/>
      <c r="J14" s="371"/>
      <c r="K14" s="369"/>
      <c r="L14" s="370"/>
      <c r="M14" s="371"/>
    </row>
    <row r="15" spans="2:24" ht="15" customHeight="1">
      <c r="B15" s="153">
        <v>2020</v>
      </c>
      <c r="C15" s="154"/>
      <c r="D15" s="476" t="s">
        <v>318</v>
      </c>
      <c r="E15" s="368">
        <v>0</v>
      </c>
      <c r="F15" s="366">
        <v>0</v>
      </c>
      <c r="G15" s="366">
        <f aca="true" t="shared" si="0" ref="G15:G34">+F15+E15</f>
        <v>0</v>
      </c>
      <c r="H15" s="487">
        <v>14360.92709</v>
      </c>
      <c r="I15" s="366">
        <v>1525.98882</v>
      </c>
      <c r="J15" s="367">
        <f aca="true" t="shared" si="1" ref="J15:J34">+H15+I15</f>
        <v>15886.91591</v>
      </c>
      <c r="K15" s="368">
        <f aca="true" t="shared" si="2" ref="K15:K34">+E15+H15</f>
        <v>14360.92709</v>
      </c>
      <c r="L15" s="366">
        <f aca="true" t="shared" si="3" ref="L15:L34">+F15+I15</f>
        <v>1525.98882</v>
      </c>
      <c r="M15" s="367">
        <f aca="true" t="shared" si="4" ref="M15:M34">+K15+L15</f>
        <v>15886.91591</v>
      </c>
      <c r="P15" s="155"/>
      <c r="X15" s="156"/>
    </row>
    <row r="16" spans="2:24" ht="15" customHeight="1">
      <c r="B16" s="153">
        <v>2021</v>
      </c>
      <c r="C16" s="154"/>
      <c r="D16" s="169"/>
      <c r="E16" s="368">
        <v>6766.23572</v>
      </c>
      <c r="F16" s="366">
        <v>1080.75265</v>
      </c>
      <c r="G16" s="366">
        <f t="shared" si="0"/>
        <v>7846.988369999999</v>
      </c>
      <c r="H16" s="487">
        <v>121124.94496</v>
      </c>
      <c r="I16" s="366">
        <v>19544.88457</v>
      </c>
      <c r="J16" s="367">
        <f t="shared" si="1"/>
        <v>140669.82953</v>
      </c>
      <c r="K16" s="368">
        <f t="shared" si="2"/>
        <v>127891.18067999999</v>
      </c>
      <c r="L16" s="366">
        <f t="shared" si="3"/>
        <v>20625.637219999997</v>
      </c>
      <c r="M16" s="367">
        <f t="shared" si="4"/>
        <v>148516.8179</v>
      </c>
      <c r="P16" s="155"/>
      <c r="X16" s="156"/>
    </row>
    <row r="17" spans="2:24" ht="15" customHeight="1">
      <c r="B17" s="153">
        <v>2022</v>
      </c>
      <c r="C17" s="154"/>
      <c r="D17" s="169"/>
      <c r="E17" s="368">
        <v>5847.85634</v>
      </c>
      <c r="F17" s="366">
        <v>891.95105</v>
      </c>
      <c r="G17" s="366">
        <f t="shared" si="0"/>
        <v>6739.80739</v>
      </c>
      <c r="H17" s="487">
        <v>91877.11958</v>
      </c>
      <c r="I17" s="366">
        <v>16012.60064</v>
      </c>
      <c r="J17" s="367">
        <f t="shared" si="1"/>
        <v>107889.72022</v>
      </c>
      <c r="K17" s="368">
        <f t="shared" si="2"/>
        <v>97724.97592</v>
      </c>
      <c r="L17" s="366">
        <f t="shared" si="3"/>
        <v>16904.55169</v>
      </c>
      <c r="M17" s="367">
        <f t="shared" si="4"/>
        <v>114629.52760999999</v>
      </c>
      <c r="P17" s="155"/>
      <c r="X17" s="156"/>
    </row>
    <row r="18" spans="2:24" ht="15" customHeight="1">
      <c r="B18" s="153">
        <v>2023</v>
      </c>
      <c r="C18" s="154"/>
      <c r="D18" s="169"/>
      <c r="E18" s="368">
        <v>5227.55098</v>
      </c>
      <c r="F18" s="366">
        <v>747.48527</v>
      </c>
      <c r="G18" s="366">
        <f t="shared" si="0"/>
        <v>5975.03625</v>
      </c>
      <c r="H18" s="487">
        <v>85638.52396</v>
      </c>
      <c r="I18" s="366">
        <v>13502.3303</v>
      </c>
      <c r="J18" s="367">
        <f t="shared" si="1"/>
        <v>99140.85426000001</v>
      </c>
      <c r="K18" s="368">
        <f t="shared" si="2"/>
        <v>90866.07494</v>
      </c>
      <c r="L18" s="366">
        <f t="shared" si="3"/>
        <v>14249.815569999999</v>
      </c>
      <c r="M18" s="367">
        <f t="shared" si="4"/>
        <v>105115.89051</v>
      </c>
      <c r="P18" s="155"/>
      <c r="X18" s="156"/>
    </row>
    <row r="19" spans="2:24" ht="15" customHeight="1">
      <c r="B19" s="153">
        <v>2024</v>
      </c>
      <c r="C19" s="154"/>
      <c r="D19" s="169"/>
      <c r="E19" s="368">
        <v>4509.95068</v>
      </c>
      <c r="F19" s="366">
        <v>635.3571</v>
      </c>
      <c r="G19" s="366">
        <f t="shared" si="0"/>
        <v>5145.30778</v>
      </c>
      <c r="H19" s="487">
        <v>76145.60383</v>
      </c>
      <c r="I19" s="366">
        <v>10390.63986</v>
      </c>
      <c r="J19" s="367">
        <f t="shared" si="1"/>
        <v>86536.24368999999</v>
      </c>
      <c r="K19" s="368">
        <f t="shared" si="2"/>
        <v>80655.55450999999</v>
      </c>
      <c r="L19" s="366">
        <f t="shared" si="3"/>
        <v>11025.996959999999</v>
      </c>
      <c r="M19" s="367">
        <f t="shared" si="4"/>
        <v>91681.55146999999</v>
      </c>
      <c r="P19" s="155"/>
      <c r="X19" s="156"/>
    </row>
    <row r="20" spans="2:24" ht="15" customHeight="1">
      <c r="B20" s="153">
        <v>2025</v>
      </c>
      <c r="C20" s="154"/>
      <c r="D20" s="169"/>
      <c r="E20" s="368">
        <v>4509.95068</v>
      </c>
      <c r="F20" s="366">
        <v>513.40652</v>
      </c>
      <c r="G20" s="366">
        <f t="shared" si="0"/>
        <v>5023.3572</v>
      </c>
      <c r="H20" s="487">
        <v>28757.56153</v>
      </c>
      <c r="I20" s="366">
        <v>7964.00986</v>
      </c>
      <c r="J20" s="367">
        <f t="shared" si="1"/>
        <v>36721.57139</v>
      </c>
      <c r="K20" s="368">
        <f t="shared" si="2"/>
        <v>33267.51221</v>
      </c>
      <c r="L20" s="366">
        <f t="shared" si="3"/>
        <v>8477.41638</v>
      </c>
      <c r="M20" s="367">
        <f t="shared" si="4"/>
        <v>41744.92859</v>
      </c>
      <c r="P20" s="155"/>
      <c r="X20" s="156"/>
    </row>
    <row r="21" spans="2:24" ht="15" customHeight="1">
      <c r="B21" s="153">
        <v>2026</v>
      </c>
      <c r="C21" s="154"/>
      <c r="D21" s="169"/>
      <c r="E21" s="368">
        <v>4509.95068</v>
      </c>
      <c r="F21" s="366">
        <v>393.06506</v>
      </c>
      <c r="G21" s="366">
        <f t="shared" si="0"/>
        <v>4903.01574</v>
      </c>
      <c r="H21" s="487">
        <v>85464.47053</v>
      </c>
      <c r="I21" s="366">
        <v>7342.85499</v>
      </c>
      <c r="J21" s="367">
        <f t="shared" si="1"/>
        <v>92807.32552000001</v>
      </c>
      <c r="K21" s="368">
        <f t="shared" si="2"/>
        <v>89974.42121</v>
      </c>
      <c r="L21" s="366">
        <f t="shared" si="3"/>
        <v>7735.92005</v>
      </c>
      <c r="M21" s="367">
        <f t="shared" si="4"/>
        <v>97710.34126</v>
      </c>
      <c r="P21" s="155"/>
      <c r="X21" s="156"/>
    </row>
    <row r="22" spans="2:24" ht="15" customHeight="1">
      <c r="B22" s="153">
        <v>2027</v>
      </c>
      <c r="C22" s="154"/>
      <c r="D22" s="169"/>
      <c r="E22" s="368">
        <v>4509.95068</v>
      </c>
      <c r="F22" s="366">
        <v>272.19838</v>
      </c>
      <c r="G22" s="366">
        <f t="shared" si="0"/>
        <v>4782.14906</v>
      </c>
      <c r="H22" s="487">
        <v>19423.56444</v>
      </c>
      <c r="I22" s="366">
        <v>1543.47116</v>
      </c>
      <c r="J22" s="367">
        <f t="shared" si="1"/>
        <v>20967.0356</v>
      </c>
      <c r="K22" s="368">
        <f t="shared" si="2"/>
        <v>23933.515119999996</v>
      </c>
      <c r="L22" s="366">
        <f t="shared" si="3"/>
        <v>1815.66954</v>
      </c>
      <c r="M22" s="367">
        <f t="shared" si="4"/>
        <v>25749.184659999995</v>
      </c>
      <c r="P22" s="155"/>
      <c r="X22" s="156"/>
    </row>
    <row r="23" spans="2:24" ht="15" customHeight="1">
      <c r="B23" s="153">
        <v>2028</v>
      </c>
      <c r="C23" s="154"/>
      <c r="D23" s="169"/>
      <c r="E23" s="368">
        <v>4509.95068</v>
      </c>
      <c r="F23" s="366">
        <v>151.42354</v>
      </c>
      <c r="G23" s="366">
        <f t="shared" si="0"/>
        <v>4661.37422</v>
      </c>
      <c r="H23" s="487">
        <v>12425.5794</v>
      </c>
      <c r="I23" s="366">
        <v>1185.40067</v>
      </c>
      <c r="J23" s="367">
        <f t="shared" si="1"/>
        <v>13610.980070000001</v>
      </c>
      <c r="K23" s="368">
        <f t="shared" si="2"/>
        <v>16935.53008</v>
      </c>
      <c r="L23" s="366">
        <f t="shared" si="3"/>
        <v>1336.82421</v>
      </c>
      <c r="M23" s="367">
        <f t="shared" si="4"/>
        <v>18272.35429</v>
      </c>
      <c r="P23" s="155"/>
      <c r="X23" s="156"/>
    </row>
    <row r="24" spans="2:24" ht="15" customHeight="1">
      <c r="B24" s="153">
        <v>2029</v>
      </c>
      <c r="C24" s="154"/>
      <c r="D24" s="169"/>
      <c r="E24" s="368">
        <v>2254.97498</v>
      </c>
      <c r="F24" s="366">
        <v>30.3775</v>
      </c>
      <c r="G24" s="366">
        <f t="shared" si="0"/>
        <v>2285.35248</v>
      </c>
      <c r="H24" s="487">
        <v>10946.60036</v>
      </c>
      <c r="I24" s="366">
        <v>821.55835</v>
      </c>
      <c r="J24" s="367">
        <f t="shared" si="1"/>
        <v>11768.15871</v>
      </c>
      <c r="K24" s="368">
        <f t="shared" si="2"/>
        <v>13201.57534</v>
      </c>
      <c r="L24" s="366">
        <f t="shared" si="3"/>
        <v>851.9358500000001</v>
      </c>
      <c r="M24" s="367">
        <f t="shared" si="4"/>
        <v>14053.51119</v>
      </c>
      <c r="P24" s="155"/>
      <c r="X24" s="156"/>
    </row>
    <row r="25" spans="2:24" ht="15" customHeight="1">
      <c r="B25" s="153">
        <v>2030</v>
      </c>
      <c r="C25" s="154"/>
      <c r="D25" s="169"/>
      <c r="E25" s="368">
        <v>0</v>
      </c>
      <c r="F25" s="366">
        <v>0</v>
      </c>
      <c r="G25" s="366">
        <f t="shared" si="0"/>
        <v>0</v>
      </c>
      <c r="H25" s="487">
        <v>7444.14044</v>
      </c>
      <c r="I25" s="366">
        <v>599.98907</v>
      </c>
      <c r="J25" s="367">
        <f t="shared" si="1"/>
        <v>8044.12951</v>
      </c>
      <c r="K25" s="368">
        <f t="shared" si="2"/>
        <v>7444.14044</v>
      </c>
      <c r="L25" s="366">
        <f t="shared" si="3"/>
        <v>599.98907</v>
      </c>
      <c r="M25" s="367">
        <f t="shared" si="4"/>
        <v>8044.12951</v>
      </c>
      <c r="P25" s="155"/>
      <c r="X25" s="156"/>
    </row>
    <row r="26" spans="2:24" ht="15" customHeight="1">
      <c r="B26" s="153">
        <v>2031</v>
      </c>
      <c r="C26" s="154"/>
      <c r="D26" s="169"/>
      <c r="E26" s="368">
        <v>0</v>
      </c>
      <c r="F26" s="366">
        <v>0</v>
      </c>
      <c r="G26" s="366">
        <f t="shared" si="0"/>
        <v>0</v>
      </c>
      <c r="H26" s="487">
        <v>5793.96692</v>
      </c>
      <c r="I26" s="366">
        <v>409.60572</v>
      </c>
      <c r="J26" s="367">
        <f t="shared" si="1"/>
        <v>6203.57264</v>
      </c>
      <c r="K26" s="368">
        <f t="shared" si="2"/>
        <v>5793.96692</v>
      </c>
      <c r="L26" s="366">
        <f t="shared" si="3"/>
        <v>409.60572</v>
      </c>
      <c r="M26" s="367">
        <f t="shared" si="4"/>
        <v>6203.57264</v>
      </c>
      <c r="P26" s="155"/>
      <c r="X26" s="156"/>
    </row>
    <row r="27" spans="2:24" ht="15" customHeight="1">
      <c r="B27" s="153">
        <v>2032</v>
      </c>
      <c r="C27" s="154"/>
      <c r="D27" s="169"/>
      <c r="E27" s="487">
        <v>0</v>
      </c>
      <c r="F27" s="366">
        <v>0</v>
      </c>
      <c r="G27" s="366">
        <f t="shared" si="0"/>
        <v>0</v>
      </c>
      <c r="H27" s="487">
        <v>3079.15903</v>
      </c>
      <c r="I27" s="366">
        <v>2187.39025</v>
      </c>
      <c r="J27" s="367">
        <f t="shared" si="1"/>
        <v>5266.549279999999</v>
      </c>
      <c r="K27" s="368">
        <f t="shared" si="2"/>
        <v>3079.15903</v>
      </c>
      <c r="L27" s="366">
        <f t="shared" si="3"/>
        <v>2187.39025</v>
      </c>
      <c r="M27" s="367">
        <f t="shared" si="4"/>
        <v>5266.549279999999</v>
      </c>
      <c r="P27" s="155"/>
      <c r="X27" s="156"/>
    </row>
    <row r="28" spans="2:24" ht="15" customHeight="1">
      <c r="B28" s="153">
        <v>2033</v>
      </c>
      <c r="C28" s="154"/>
      <c r="D28" s="169"/>
      <c r="E28" s="487">
        <v>0</v>
      </c>
      <c r="F28" s="366">
        <v>0</v>
      </c>
      <c r="G28" s="366">
        <f t="shared" si="0"/>
        <v>0</v>
      </c>
      <c r="H28" s="487">
        <v>2070.01197</v>
      </c>
      <c r="I28" s="366">
        <v>111.21426</v>
      </c>
      <c r="J28" s="367">
        <f t="shared" si="1"/>
        <v>2181.22623</v>
      </c>
      <c r="K28" s="368">
        <f t="shared" si="2"/>
        <v>2070.01197</v>
      </c>
      <c r="L28" s="366">
        <f t="shared" si="3"/>
        <v>111.21426</v>
      </c>
      <c r="M28" s="367">
        <f t="shared" si="4"/>
        <v>2181.22623</v>
      </c>
      <c r="P28" s="155"/>
      <c r="X28" s="156"/>
    </row>
    <row r="29" spans="2:24" ht="15" customHeight="1">
      <c r="B29" s="153">
        <v>2034</v>
      </c>
      <c r="C29" s="154"/>
      <c r="D29" s="169"/>
      <c r="E29" s="487">
        <v>0</v>
      </c>
      <c r="F29" s="366">
        <v>0</v>
      </c>
      <c r="G29" s="366">
        <f t="shared" si="0"/>
        <v>0</v>
      </c>
      <c r="H29" s="487">
        <v>1156.83636</v>
      </c>
      <c r="I29" s="366">
        <v>79.42967</v>
      </c>
      <c r="J29" s="367">
        <f t="shared" si="1"/>
        <v>1236.26603</v>
      </c>
      <c r="K29" s="368">
        <f t="shared" si="2"/>
        <v>1156.83636</v>
      </c>
      <c r="L29" s="366">
        <f t="shared" si="3"/>
        <v>79.42967</v>
      </c>
      <c r="M29" s="367">
        <f t="shared" si="4"/>
        <v>1236.26603</v>
      </c>
      <c r="P29" s="155"/>
      <c r="X29" s="156"/>
    </row>
    <row r="30" spans="2:24" ht="15" customHeight="1">
      <c r="B30" s="153">
        <v>2035</v>
      </c>
      <c r="C30" s="154"/>
      <c r="D30" s="169"/>
      <c r="E30" s="487">
        <v>0</v>
      </c>
      <c r="F30" s="366">
        <v>0</v>
      </c>
      <c r="G30" s="366">
        <f t="shared" si="0"/>
        <v>0</v>
      </c>
      <c r="H30" s="487">
        <v>1411.13592</v>
      </c>
      <c r="I30" s="366">
        <v>58.21674</v>
      </c>
      <c r="J30" s="367">
        <f t="shared" si="1"/>
        <v>1469.35266</v>
      </c>
      <c r="K30" s="368">
        <f t="shared" si="2"/>
        <v>1411.13592</v>
      </c>
      <c r="L30" s="366">
        <f t="shared" si="3"/>
        <v>58.21674</v>
      </c>
      <c r="M30" s="367">
        <f t="shared" si="4"/>
        <v>1469.35266</v>
      </c>
      <c r="P30" s="155"/>
      <c r="X30" s="156"/>
    </row>
    <row r="31" spans="2:24" ht="15" customHeight="1">
      <c r="B31" s="153">
        <v>2036</v>
      </c>
      <c r="C31" s="154"/>
      <c r="D31" s="169"/>
      <c r="E31" s="487">
        <v>0</v>
      </c>
      <c r="F31" s="366">
        <v>0</v>
      </c>
      <c r="G31" s="366">
        <f t="shared" si="0"/>
        <v>0</v>
      </c>
      <c r="H31" s="487">
        <v>734.24095</v>
      </c>
      <c r="I31" s="366">
        <v>38.00357</v>
      </c>
      <c r="J31" s="367">
        <f t="shared" si="1"/>
        <v>772.24452</v>
      </c>
      <c r="K31" s="368">
        <f t="shared" si="2"/>
        <v>734.24095</v>
      </c>
      <c r="L31" s="366">
        <f t="shared" si="3"/>
        <v>38.00357</v>
      </c>
      <c r="M31" s="367">
        <f t="shared" si="4"/>
        <v>772.24452</v>
      </c>
      <c r="P31" s="155"/>
      <c r="X31" s="156"/>
    </row>
    <row r="32" spans="2:24" ht="15" customHeight="1">
      <c r="B32" s="153">
        <v>2037</v>
      </c>
      <c r="C32" s="154"/>
      <c r="D32" s="169"/>
      <c r="E32" s="487">
        <v>0</v>
      </c>
      <c r="F32" s="366">
        <v>0</v>
      </c>
      <c r="G32" s="366">
        <f t="shared" si="0"/>
        <v>0</v>
      </c>
      <c r="H32" s="487">
        <v>374.36542</v>
      </c>
      <c r="I32" s="366">
        <v>23.62213</v>
      </c>
      <c r="J32" s="367">
        <f t="shared" si="1"/>
        <v>397.98754999999994</v>
      </c>
      <c r="K32" s="368">
        <f t="shared" si="2"/>
        <v>374.36542</v>
      </c>
      <c r="L32" s="366">
        <f t="shared" si="3"/>
        <v>23.62213</v>
      </c>
      <c r="M32" s="367">
        <f t="shared" si="4"/>
        <v>397.98754999999994</v>
      </c>
      <c r="P32" s="155"/>
      <c r="X32" s="156"/>
    </row>
    <row r="33" spans="2:24" ht="15" customHeight="1">
      <c r="B33" s="153">
        <v>2038</v>
      </c>
      <c r="C33" s="154"/>
      <c r="D33" s="169"/>
      <c r="E33" s="487">
        <v>0</v>
      </c>
      <c r="F33" s="366">
        <v>0</v>
      </c>
      <c r="G33" s="366">
        <f t="shared" si="0"/>
        <v>0</v>
      </c>
      <c r="H33" s="487">
        <v>374.36542</v>
      </c>
      <c r="I33" s="366">
        <v>17.32289</v>
      </c>
      <c r="J33" s="367">
        <f t="shared" si="1"/>
        <v>391.68831</v>
      </c>
      <c r="K33" s="368">
        <f t="shared" si="2"/>
        <v>374.36542</v>
      </c>
      <c r="L33" s="366">
        <f t="shared" si="3"/>
        <v>17.32289</v>
      </c>
      <c r="M33" s="367">
        <f t="shared" si="4"/>
        <v>391.68831</v>
      </c>
      <c r="P33" s="155"/>
      <c r="X33" s="156"/>
    </row>
    <row r="34" spans="2:24" ht="15" customHeight="1">
      <c r="B34" s="153">
        <v>2039</v>
      </c>
      <c r="C34" s="154"/>
      <c r="D34" s="169"/>
      <c r="E34" s="487">
        <v>0</v>
      </c>
      <c r="F34" s="366">
        <v>0</v>
      </c>
      <c r="G34" s="366">
        <f t="shared" si="0"/>
        <v>0</v>
      </c>
      <c r="H34" s="487">
        <v>314.96174</v>
      </c>
      <c r="I34" s="366">
        <v>11.02366</v>
      </c>
      <c r="J34" s="367">
        <f t="shared" si="1"/>
        <v>325.9854</v>
      </c>
      <c r="K34" s="368">
        <f t="shared" si="2"/>
        <v>314.96174</v>
      </c>
      <c r="L34" s="366">
        <f t="shared" si="3"/>
        <v>11.02366</v>
      </c>
      <c r="M34" s="367">
        <f t="shared" si="4"/>
        <v>325.9854</v>
      </c>
      <c r="P34" s="155"/>
      <c r="X34" s="156"/>
    </row>
    <row r="35" spans="2:24" ht="15" customHeight="1">
      <c r="B35" s="153">
        <v>2040</v>
      </c>
      <c r="C35" s="154"/>
      <c r="D35" s="169"/>
      <c r="E35" s="487">
        <v>0</v>
      </c>
      <c r="F35" s="366">
        <v>0</v>
      </c>
      <c r="G35" s="366">
        <f>+F35+E35</f>
        <v>0</v>
      </c>
      <c r="H35" s="487">
        <v>314.96179</v>
      </c>
      <c r="I35" s="366">
        <v>4.72443</v>
      </c>
      <c r="J35" s="367">
        <f>+H35+I35</f>
        <v>319.68622</v>
      </c>
      <c r="K35" s="368">
        <f>+E35+H35</f>
        <v>314.96179</v>
      </c>
      <c r="L35" s="366">
        <f>+F35+I35</f>
        <v>4.72443</v>
      </c>
      <c r="M35" s="367">
        <f>+K35+L35</f>
        <v>319.68622</v>
      </c>
      <c r="P35" s="155"/>
      <c r="X35" s="156"/>
    </row>
    <row r="36" spans="2:13" ht="9.75" customHeight="1">
      <c r="B36" s="157"/>
      <c r="C36" s="158"/>
      <c r="D36" s="170"/>
      <c r="E36" s="372"/>
      <c r="F36" s="373"/>
      <c r="G36" s="374"/>
      <c r="H36" s="372"/>
      <c r="I36" s="373"/>
      <c r="J36" s="374"/>
      <c r="K36" s="372"/>
      <c r="L36" s="373"/>
      <c r="M36" s="374"/>
    </row>
    <row r="37" spans="2:13" ht="15" customHeight="1">
      <c r="B37" s="588" t="s">
        <v>14</v>
      </c>
      <c r="C37" s="589"/>
      <c r="D37" s="265"/>
      <c r="E37" s="582">
        <f aca="true" t="shared" si="5" ref="E37:M37">SUM(E15:E35)</f>
        <v>42646.37142</v>
      </c>
      <c r="F37" s="584">
        <f t="shared" si="5"/>
        <v>4716.01707</v>
      </c>
      <c r="G37" s="586">
        <f t="shared" si="5"/>
        <v>47362.38849</v>
      </c>
      <c r="H37" s="582">
        <f t="shared" si="5"/>
        <v>569233.0416400002</v>
      </c>
      <c r="I37" s="584">
        <f t="shared" si="5"/>
        <v>83374.28161</v>
      </c>
      <c r="J37" s="586">
        <f t="shared" si="5"/>
        <v>652607.32325</v>
      </c>
      <c r="K37" s="582">
        <f t="shared" si="5"/>
        <v>611879.4130600002</v>
      </c>
      <c r="L37" s="584">
        <f t="shared" si="5"/>
        <v>88090.29867999999</v>
      </c>
      <c r="M37" s="586">
        <f t="shared" si="5"/>
        <v>699969.7117400002</v>
      </c>
    </row>
    <row r="38" spans="2:13" ht="15" customHeight="1">
      <c r="B38" s="590"/>
      <c r="C38" s="591"/>
      <c r="D38" s="266"/>
      <c r="E38" s="583"/>
      <c r="F38" s="585"/>
      <c r="G38" s="587"/>
      <c r="H38" s="583"/>
      <c r="I38" s="585"/>
      <c r="J38" s="587"/>
      <c r="K38" s="583"/>
      <c r="L38" s="585"/>
      <c r="M38" s="587"/>
    </row>
    <row r="39" ht="6.75" customHeight="1"/>
    <row r="40" spans="2:13" s="142" customFormat="1" ht="15" customHeight="1">
      <c r="B40" s="159" t="s">
        <v>115</v>
      </c>
      <c r="C40" s="160"/>
      <c r="D40" s="160"/>
      <c r="E40" s="144"/>
      <c r="G40" s="144"/>
      <c r="H40" s="161"/>
      <c r="I40" s="162"/>
      <c r="J40" s="161"/>
      <c r="K40" s="144"/>
      <c r="L40" s="144"/>
      <c r="M40" s="144"/>
    </row>
    <row r="41" spans="2:13" s="142" customFormat="1" ht="15" customHeight="1">
      <c r="B41" s="159" t="s">
        <v>352</v>
      </c>
      <c r="C41" s="160"/>
      <c r="D41" s="160"/>
      <c r="E41" s="144"/>
      <c r="G41" s="144"/>
      <c r="H41" s="161"/>
      <c r="I41" s="162"/>
      <c r="J41" s="161"/>
      <c r="K41" s="191"/>
      <c r="L41" s="190"/>
      <c r="M41" s="144"/>
    </row>
    <row r="42" spans="2:13" s="142" customFormat="1" ht="15" customHeight="1">
      <c r="B42" s="159" t="s">
        <v>353</v>
      </c>
      <c r="C42" s="160"/>
      <c r="D42" s="160"/>
      <c r="E42" s="144"/>
      <c r="G42" s="144"/>
      <c r="H42" s="171"/>
      <c r="I42" s="162"/>
      <c r="J42" s="161"/>
      <c r="K42" s="144"/>
      <c r="L42" s="144"/>
      <c r="M42" s="144"/>
    </row>
    <row r="43" spans="2:13" ht="15.75" customHeight="1">
      <c r="B43" s="430"/>
      <c r="C43" s="430"/>
      <c r="D43" s="430"/>
      <c r="E43" s="431"/>
      <c r="F43" s="431"/>
      <c r="G43" s="431"/>
      <c r="H43" s="431"/>
      <c r="I43" s="431"/>
      <c r="J43" s="431"/>
      <c r="K43" s="431"/>
      <c r="L43" s="431"/>
      <c r="M43" s="431"/>
    </row>
    <row r="44" spans="2:24" ht="15.75" customHeight="1">
      <c r="B44" s="430"/>
      <c r="C44" s="430"/>
      <c r="D44" s="430"/>
      <c r="E44" s="432"/>
      <c r="F44" s="433"/>
      <c r="G44" s="434"/>
      <c r="H44" s="432"/>
      <c r="I44" s="434"/>
      <c r="J44" s="434"/>
      <c r="K44" s="434"/>
      <c r="L44" s="434"/>
      <c r="M44" s="434"/>
      <c r="X44" s="164"/>
    </row>
    <row r="45" spans="2:24" ht="15.75" customHeight="1">
      <c r="B45" s="430"/>
      <c r="C45" s="430"/>
      <c r="D45" s="430"/>
      <c r="E45" s="435"/>
      <c r="F45" s="436"/>
      <c r="G45" s="437"/>
      <c r="H45" s="438"/>
      <c r="I45" s="438"/>
      <c r="J45" s="438"/>
      <c r="K45" s="435"/>
      <c r="L45" s="435"/>
      <c r="M45" s="439"/>
      <c r="Q45" s="213"/>
      <c r="X45" s="164"/>
    </row>
    <row r="46" spans="2:17" ht="15.75" customHeight="1">
      <c r="B46" s="430"/>
      <c r="C46" s="430"/>
      <c r="D46" s="430"/>
      <c r="E46" s="435"/>
      <c r="F46" s="436"/>
      <c r="G46" s="435"/>
      <c r="H46" s="438"/>
      <c r="I46" s="438"/>
      <c r="J46" s="438"/>
      <c r="K46" s="435"/>
      <c r="L46" s="437"/>
      <c r="M46" s="439"/>
      <c r="O46" s="218"/>
      <c r="Q46" s="213"/>
    </row>
    <row r="47" spans="2:17" ht="15.75" customHeight="1">
      <c r="B47" s="430"/>
      <c r="C47" s="430"/>
      <c r="D47" s="430"/>
      <c r="E47" s="435"/>
      <c r="F47" s="436"/>
      <c r="G47" s="435"/>
      <c r="H47" s="435"/>
      <c r="I47" s="440"/>
      <c r="J47" s="435"/>
      <c r="K47" s="435"/>
      <c r="L47" s="435"/>
      <c r="M47" s="441"/>
      <c r="O47" s="219"/>
      <c r="P47" s="219"/>
      <c r="Q47" s="213"/>
    </row>
    <row r="48" spans="2:17" ht="18.75">
      <c r="B48" s="133" t="s">
        <v>109</v>
      </c>
      <c r="C48" s="134"/>
      <c r="D48" s="134"/>
      <c r="M48" s="312"/>
      <c r="Q48" s="213"/>
    </row>
    <row r="49" spans="2:17" ht="19.5">
      <c r="B49" s="137" t="s">
        <v>311</v>
      </c>
      <c r="C49" s="138"/>
      <c r="D49" s="138"/>
      <c r="L49" s="75"/>
      <c r="M49" s="289"/>
      <c r="N49" s="319">
        <f>+Portada!I34</f>
        <v>3.61</v>
      </c>
      <c r="Q49" s="213"/>
    </row>
    <row r="50" spans="2:17" ht="18">
      <c r="B50" s="138" t="s">
        <v>78</v>
      </c>
      <c r="C50" s="136"/>
      <c r="D50" s="136"/>
      <c r="M50" s="267"/>
      <c r="Q50" s="213"/>
    </row>
    <row r="51" spans="2:17" ht="16.5">
      <c r="B51" s="140" t="s">
        <v>126</v>
      </c>
      <c r="C51" s="136"/>
      <c r="D51" s="136"/>
      <c r="L51" s="163"/>
      <c r="O51" s="220"/>
      <c r="Q51" s="213"/>
    </row>
    <row r="52" spans="2:4" ht="15.75">
      <c r="B52" s="136" t="str">
        <f>+B9</f>
        <v>Período: Desde diciembre 2020 al 2040</v>
      </c>
      <c r="C52" s="136"/>
      <c r="D52" s="136"/>
    </row>
    <row r="53" spans="2:13" ht="15.75">
      <c r="B53" s="143" t="s">
        <v>135</v>
      </c>
      <c r="C53" s="143"/>
      <c r="D53" s="143"/>
      <c r="E53" s="144"/>
      <c r="F53" s="142"/>
      <c r="G53" s="144"/>
      <c r="H53" s="144"/>
      <c r="I53" s="145"/>
      <c r="J53" s="144"/>
      <c r="K53" s="144"/>
      <c r="L53" s="144"/>
      <c r="M53" s="144"/>
    </row>
    <row r="54" ht="9.75" customHeight="1"/>
    <row r="55" spans="2:13" ht="19.5" customHeight="1">
      <c r="B55" s="595" t="s">
        <v>95</v>
      </c>
      <c r="C55" s="596"/>
      <c r="D55" s="167"/>
      <c r="E55" s="592" t="s">
        <v>93</v>
      </c>
      <c r="F55" s="593"/>
      <c r="G55" s="594"/>
      <c r="H55" s="592" t="s">
        <v>94</v>
      </c>
      <c r="I55" s="593"/>
      <c r="J55" s="594"/>
      <c r="K55" s="592" t="s">
        <v>31</v>
      </c>
      <c r="L55" s="593"/>
      <c r="M55" s="594"/>
    </row>
    <row r="56" spans="2:13" ht="19.5" customHeight="1">
      <c r="B56" s="597"/>
      <c r="C56" s="598"/>
      <c r="D56" s="168"/>
      <c r="E56" s="149" t="s">
        <v>76</v>
      </c>
      <c r="F56" s="147" t="s">
        <v>77</v>
      </c>
      <c r="G56" s="148" t="s">
        <v>31</v>
      </c>
      <c r="H56" s="149" t="s">
        <v>76</v>
      </c>
      <c r="I56" s="147" t="s">
        <v>77</v>
      </c>
      <c r="J56" s="148" t="s">
        <v>31</v>
      </c>
      <c r="K56" s="149" t="s">
        <v>76</v>
      </c>
      <c r="L56" s="147" t="s">
        <v>77</v>
      </c>
      <c r="M56" s="148" t="s">
        <v>31</v>
      </c>
    </row>
    <row r="57" spans="2:13" ht="9.75" customHeight="1">
      <c r="B57" s="150"/>
      <c r="C57" s="151"/>
      <c r="D57" s="152"/>
      <c r="E57" s="369"/>
      <c r="F57" s="370"/>
      <c r="G57" s="371"/>
      <c r="H57" s="369"/>
      <c r="I57" s="370"/>
      <c r="J57" s="371"/>
      <c r="K57" s="369"/>
      <c r="L57" s="370"/>
      <c r="M57" s="371"/>
    </row>
    <row r="58" spans="2:16" ht="15.75">
      <c r="B58" s="153">
        <v>2020</v>
      </c>
      <c r="C58" s="154"/>
      <c r="D58" s="476" t="s">
        <v>318</v>
      </c>
      <c r="E58" s="368">
        <f aca="true" t="shared" si="6" ref="E58:F78">ROUND(+E15*$N$49,5)</f>
        <v>0</v>
      </c>
      <c r="F58" s="366">
        <f t="shared" si="6"/>
        <v>0</v>
      </c>
      <c r="G58" s="367">
        <f aca="true" t="shared" si="7" ref="G58:G77">+F58+E58</f>
        <v>0</v>
      </c>
      <c r="H58" s="368">
        <f aca="true" t="shared" si="8" ref="H58:I78">ROUND(+H15*$N$49,5)</f>
        <v>51842.94679</v>
      </c>
      <c r="I58" s="366">
        <f t="shared" si="8"/>
        <v>5508.81964</v>
      </c>
      <c r="J58" s="367">
        <f aca="true" t="shared" si="9" ref="J58:J77">+H58+I58</f>
        <v>57351.76643</v>
      </c>
      <c r="K58" s="368">
        <f aca="true" t="shared" si="10" ref="K58:K69">+E58+H58</f>
        <v>51842.94679</v>
      </c>
      <c r="L58" s="366">
        <f aca="true" t="shared" si="11" ref="L58:L69">+F58+I58</f>
        <v>5508.81964</v>
      </c>
      <c r="M58" s="367">
        <f aca="true" t="shared" si="12" ref="M58:M77">+K58+L58</f>
        <v>57351.76643</v>
      </c>
      <c r="P58" s="156"/>
    </row>
    <row r="59" spans="2:16" ht="15.75">
      <c r="B59" s="153">
        <v>2021</v>
      </c>
      <c r="C59" s="154"/>
      <c r="D59" s="169"/>
      <c r="E59" s="368">
        <f t="shared" si="6"/>
        <v>24426.11095</v>
      </c>
      <c r="F59" s="366">
        <f t="shared" si="6"/>
        <v>3901.51707</v>
      </c>
      <c r="G59" s="367">
        <f t="shared" si="7"/>
        <v>28327.628019999996</v>
      </c>
      <c r="H59" s="368">
        <f t="shared" si="8"/>
        <v>437261.05131</v>
      </c>
      <c r="I59" s="366">
        <f t="shared" si="8"/>
        <v>70557.0333</v>
      </c>
      <c r="J59" s="367">
        <f t="shared" si="9"/>
        <v>507818.08461</v>
      </c>
      <c r="K59" s="368">
        <f t="shared" si="10"/>
        <v>461687.16226</v>
      </c>
      <c r="L59" s="366">
        <f t="shared" si="11"/>
        <v>74458.55037</v>
      </c>
      <c r="M59" s="367">
        <f t="shared" si="12"/>
        <v>536145.71263</v>
      </c>
      <c r="P59" s="156"/>
    </row>
    <row r="60" spans="2:16" ht="15.75">
      <c r="B60" s="153">
        <v>2022</v>
      </c>
      <c r="C60" s="154"/>
      <c r="D60" s="169"/>
      <c r="E60" s="368">
        <f t="shared" si="6"/>
        <v>21110.76139</v>
      </c>
      <c r="F60" s="366">
        <f t="shared" si="6"/>
        <v>3219.94329</v>
      </c>
      <c r="G60" s="367">
        <f t="shared" si="7"/>
        <v>24330.70468</v>
      </c>
      <c r="H60" s="368">
        <f t="shared" si="8"/>
        <v>331676.40168</v>
      </c>
      <c r="I60" s="366">
        <f t="shared" si="8"/>
        <v>57805.48831</v>
      </c>
      <c r="J60" s="367">
        <f t="shared" si="9"/>
        <v>389481.88999</v>
      </c>
      <c r="K60" s="368">
        <f t="shared" si="10"/>
        <v>352787.16307</v>
      </c>
      <c r="L60" s="366">
        <f t="shared" si="11"/>
        <v>61025.4316</v>
      </c>
      <c r="M60" s="367">
        <f t="shared" si="12"/>
        <v>413812.59467</v>
      </c>
      <c r="P60" s="156"/>
    </row>
    <row r="61" spans="2:16" ht="15.75">
      <c r="B61" s="153">
        <v>2023</v>
      </c>
      <c r="C61" s="154"/>
      <c r="D61" s="169"/>
      <c r="E61" s="368">
        <f t="shared" si="6"/>
        <v>18871.45904</v>
      </c>
      <c r="F61" s="366">
        <f t="shared" si="6"/>
        <v>2698.42182</v>
      </c>
      <c r="G61" s="367">
        <f t="shared" si="7"/>
        <v>21569.88086</v>
      </c>
      <c r="H61" s="368">
        <f t="shared" si="8"/>
        <v>309155.0715</v>
      </c>
      <c r="I61" s="366">
        <f t="shared" si="8"/>
        <v>48743.41238</v>
      </c>
      <c r="J61" s="367">
        <f t="shared" si="9"/>
        <v>357898.48388</v>
      </c>
      <c r="K61" s="368">
        <f t="shared" si="10"/>
        <v>328026.53054</v>
      </c>
      <c r="L61" s="366">
        <f t="shared" si="11"/>
        <v>51441.834200000005</v>
      </c>
      <c r="M61" s="367">
        <f t="shared" si="12"/>
        <v>379468.36474</v>
      </c>
      <c r="P61" s="156"/>
    </row>
    <row r="62" spans="2:16" ht="15.75">
      <c r="B62" s="153">
        <v>2024</v>
      </c>
      <c r="C62" s="154"/>
      <c r="D62" s="169"/>
      <c r="E62" s="368">
        <f t="shared" si="6"/>
        <v>16280.92195</v>
      </c>
      <c r="F62" s="366">
        <f t="shared" si="6"/>
        <v>2293.63913</v>
      </c>
      <c r="G62" s="367">
        <f t="shared" si="7"/>
        <v>18574.56108</v>
      </c>
      <c r="H62" s="368">
        <f t="shared" si="8"/>
        <v>274885.62983</v>
      </c>
      <c r="I62" s="366">
        <f t="shared" si="8"/>
        <v>37510.20989</v>
      </c>
      <c r="J62" s="367">
        <f t="shared" si="9"/>
        <v>312395.83972</v>
      </c>
      <c r="K62" s="368">
        <f t="shared" si="10"/>
        <v>291166.55178</v>
      </c>
      <c r="L62" s="366">
        <f t="shared" si="11"/>
        <v>39803.84902</v>
      </c>
      <c r="M62" s="367">
        <f t="shared" si="12"/>
        <v>330970.4008</v>
      </c>
      <c r="P62" s="156"/>
    </row>
    <row r="63" spans="2:16" ht="15.75">
      <c r="B63" s="153">
        <v>2025</v>
      </c>
      <c r="C63" s="154"/>
      <c r="D63" s="169"/>
      <c r="E63" s="368">
        <f t="shared" si="6"/>
        <v>16280.92195</v>
      </c>
      <c r="F63" s="366">
        <f t="shared" si="6"/>
        <v>1853.39754</v>
      </c>
      <c r="G63" s="367">
        <f t="shared" si="7"/>
        <v>18134.31949</v>
      </c>
      <c r="H63" s="368">
        <f t="shared" si="8"/>
        <v>103814.79712</v>
      </c>
      <c r="I63" s="366">
        <f t="shared" si="8"/>
        <v>28750.07559</v>
      </c>
      <c r="J63" s="367">
        <f t="shared" si="9"/>
        <v>132564.87271</v>
      </c>
      <c r="K63" s="368">
        <f t="shared" si="10"/>
        <v>120095.71907</v>
      </c>
      <c r="L63" s="366">
        <f t="shared" si="11"/>
        <v>30603.47313</v>
      </c>
      <c r="M63" s="367">
        <f t="shared" si="12"/>
        <v>150699.1922</v>
      </c>
      <c r="P63" s="156"/>
    </row>
    <row r="64" spans="2:16" ht="15.75">
      <c r="B64" s="153">
        <v>2026</v>
      </c>
      <c r="C64" s="154"/>
      <c r="D64" s="169"/>
      <c r="E64" s="368">
        <f t="shared" si="6"/>
        <v>16280.92195</v>
      </c>
      <c r="F64" s="366">
        <f t="shared" si="6"/>
        <v>1418.96487</v>
      </c>
      <c r="G64" s="367">
        <f t="shared" si="7"/>
        <v>17699.88682</v>
      </c>
      <c r="H64" s="368">
        <f t="shared" si="8"/>
        <v>308526.73861</v>
      </c>
      <c r="I64" s="366">
        <f t="shared" si="8"/>
        <v>26507.70651</v>
      </c>
      <c r="J64" s="367">
        <f t="shared" si="9"/>
        <v>335034.44512</v>
      </c>
      <c r="K64" s="368">
        <f t="shared" si="10"/>
        <v>324807.66056</v>
      </c>
      <c r="L64" s="366">
        <f t="shared" si="11"/>
        <v>27926.67138</v>
      </c>
      <c r="M64" s="367">
        <f t="shared" si="12"/>
        <v>352734.33194</v>
      </c>
      <c r="P64" s="156"/>
    </row>
    <row r="65" spans="2:16" ht="15.75">
      <c r="B65" s="153">
        <v>2027</v>
      </c>
      <c r="C65" s="154"/>
      <c r="D65" s="169"/>
      <c r="E65" s="368">
        <f t="shared" si="6"/>
        <v>16280.92195</v>
      </c>
      <c r="F65" s="366">
        <f t="shared" si="6"/>
        <v>982.63615</v>
      </c>
      <c r="G65" s="367">
        <f t="shared" si="7"/>
        <v>17263.5581</v>
      </c>
      <c r="H65" s="368">
        <f t="shared" si="8"/>
        <v>70119.06763</v>
      </c>
      <c r="I65" s="366">
        <f t="shared" si="8"/>
        <v>5571.93089</v>
      </c>
      <c r="J65" s="367">
        <f t="shared" si="9"/>
        <v>75690.99852000001</v>
      </c>
      <c r="K65" s="368">
        <f t="shared" si="10"/>
        <v>86399.98958000001</v>
      </c>
      <c r="L65" s="366">
        <f t="shared" si="11"/>
        <v>6554.56704</v>
      </c>
      <c r="M65" s="367">
        <f t="shared" si="12"/>
        <v>92954.55662</v>
      </c>
      <c r="P65" s="156"/>
    </row>
    <row r="66" spans="2:16" ht="15.75">
      <c r="B66" s="153">
        <v>2028</v>
      </c>
      <c r="C66" s="154"/>
      <c r="D66" s="169"/>
      <c r="E66" s="368">
        <f t="shared" si="6"/>
        <v>16280.92195</v>
      </c>
      <c r="F66" s="366">
        <f t="shared" si="6"/>
        <v>546.63898</v>
      </c>
      <c r="G66" s="367">
        <f t="shared" si="7"/>
        <v>16827.56093</v>
      </c>
      <c r="H66" s="368">
        <f t="shared" si="8"/>
        <v>44856.34163</v>
      </c>
      <c r="I66" s="366">
        <f t="shared" si="8"/>
        <v>4279.29642</v>
      </c>
      <c r="J66" s="367">
        <f t="shared" si="9"/>
        <v>49135.63805</v>
      </c>
      <c r="K66" s="368">
        <f t="shared" si="10"/>
        <v>61137.26358</v>
      </c>
      <c r="L66" s="366">
        <f t="shared" si="11"/>
        <v>4825.935399999999</v>
      </c>
      <c r="M66" s="367">
        <f t="shared" si="12"/>
        <v>65963.19898</v>
      </c>
      <c r="P66" s="156"/>
    </row>
    <row r="67" spans="2:16" ht="15.75">
      <c r="B67" s="153">
        <v>2029</v>
      </c>
      <c r="C67" s="154"/>
      <c r="D67" s="169"/>
      <c r="E67" s="368">
        <f t="shared" si="6"/>
        <v>8140.45968</v>
      </c>
      <c r="F67" s="366">
        <f t="shared" si="6"/>
        <v>109.66278</v>
      </c>
      <c r="G67" s="367">
        <f>+F67+E67</f>
        <v>8250.12246</v>
      </c>
      <c r="H67" s="368">
        <f t="shared" si="8"/>
        <v>39517.2273</v>
      </c>
      <c r="I67" s="366">
        <f t="shared" si="8"/>
        <v>2965.82564</v>
      </c>
      <c r="J67" s="367">
        <f t="shared" si="9"/>
        <v>42483.05294</v>
      </c>
      <c r="K67" s="368">
        <f t="shared" si="10"/>
        <v>47657.68698</v>
      </c>
      <c r="L67" s="366">
        <f t="shared" si="11"/>
        <v>3075.48842</v>
      </c>
      <c r="M67" s="367">
        <f t="shared" si="12"/>
        <v>50733.1754</v>
      </c>
      <c r="P67" s="156"/>
    </row>
    <row r="68" spans="2:16" ht="15.75">
      <c r="B68" s="153">
        <v>2030</v>
      </c>
      <c r="C68" s="154"/>
      <c r="D68" s="169"/>
      <c r="E68" s="368">
        <f t="shared" si="6"/>
        <v>0</v>
      </c>
      <c r="F68" s="366">
        <f t="shared" si="6"/>
        <v>0</v>
      </c>
      <c r="G68" s="367">
        <f t="shared" si="7"/>
        <v>0</v>
      </c>
      <c r="H68" s="368">
        <f t="shared" si="8"/>
        <v>26873.34699</v>
      </c>
      <c r="I68" s="366">
        <f t="shared" si="8"/>
        <v>2165.96054</v>
      </c>
      <c r="J68" s="367">
        <f t="shared" si="9"/>
        <v>29039.30753</v>
      </c>
      <c r="K68" s="368">
        <f t="shared" si="10"/>
        <v>26873.34699</v>
      </c>
      <c r="L68" s="366">
        <f t="shared" si="11"/>
        <v>2165.96054</v>
      </c>
      <c r="M68" s="367">
        <f t="shared" si="12"/>
        <v>29039.30753</v>
      </c>
      <c r="P68" s="156"/>
    </row>
    <row r="69" spans="2:16" ht="15.75">
      <c r="B69" s="153">
        <v>2031</v>
      </c>
      <c r="C69" s="154"/>
      <c r="D69" s="169"/>
      <c r="E69" s="368">
        <f t="shared" si="6"/>
        <v>0</v>
      </c>
      <c r="F69" s="366">
        <f t="shared" si="6"/>
        <v>0</v>
      </c>
      <c r="G69" s="367">
        <f t="shared" si="7"/>
        <v>0</v>
      </c>
      <c r="H69" s="368">
        <f t="shared" si="8"/>
        <v>20916.22058</v>
      </c>
      <c r="I69" s="366">
        <f t="shared" si="8"/>
        <v>1478.67665</v>
      </c>
      <c r="J69" s="367">
        <f t="shared" si="9"/>
        <v>22394.897230000002</v>
      </c>
      <c r="K69" s="368">
        <f t="shared" si="10"/>
        <v>20916.22058</v>
      </c>
      <c r="L69" s="366">
        <f t="shared" si="11"/>
        <v>1478.67665</v>
      </c>
      <c r="M69" s="367">
        <f t="shared" si="12"/>
        <v>22394.897230000002</v>
      </c>
      <c r="P69" s="156"/>
    </row>
    <row r="70" spans="2:16" ht="15.75">
      <c r="B70" s="153">
        <v>2032</v>
      </c>
      <c r="C70" s="154"/>
      <c r="D70" s="169"/>
      <c r="E70" s="368">
        <f t="shared" si="6"/>
        <v>0</v>
      </c>
      <c r="F70" s="366">
        <f t="shared" si="6"/>
        <v>0</v>
      </c>
      <c r="G70" s="367">
        <f t="shared" si="7"/>
        <v>0</v>
      </c>
      <c r="H70" s="368">
        <f t="shared" si="8"/>
        <v>11115.7641</v>
      </c>
      <c r="I70" s="366">
        <f t="shared" si="8"/>
        <v>7896.4788</v>
      </c>
      <c r="J70" s="367">
        <f t="shared" si="9"/>
        <v>19012.2429</v>
      </c>
      <c r="K70" s="368">
        <f aca="true" t="shared" si="13" ref="K70:K77">+E70+H70</f>
        <v>11115.7641</v>
      </c>
      <c r="L70" s="366">
        <f aca="true" t="shared" si="14" ref="L70:L77">+F70+I70</f>
        <v>7896.4788</v>
      </c>
      <c r="M70" s="367">
        <f t="shared" si="12"/>
        <v>19012.2429</v>
      </c>
      <c r="P70" s="156"/>
    </row>
    <row r="71" spans="2:16" ht="15.75">
      <c r="B71" s="153">
        <v>2033</v>
      </c>
      <c r="C71" s="154"/>
      <c r="D71" s="169"/>
      <c r="E71" s="368">
        <f t="shared" si="6"/>
        <v>0</v>
      </c>
      <c r="F71" s="366">
        <f t="shared" si="6"/>
        <v>0</v>
      </c>
      <c r="G71" s="367">
        <f t="shared" si="7"/>
        <v>0</v>
      </c>
      <c r="H71" s="368">
        <f t="shared" si="8"/>
        <v>7472.74321</v>
      </c>
      <c r="I71" s="366">
        <f t="shared" si="8"/>
        <v>401.48348</v>
      </c>
      <c r="J71" s="367">
        <f t="shared" si="9"/>
        <v>7874.2266899999995</v>
      </c>
      <c r="K71" s="368">
        <f t="shared" si="13"/>
        <v>7472.74321</v>
      </c>
      <c r="L71" s="366">
        <f t="shared" si="14"/>
        <v>401.48348</v>
      </c>
      <c r="M71" s="367">
        <f t="shared" si="12"/>
        <v>7874.2266899999995</v>
      </c>
      <c r="P71" s="156"/>
    </row>
    <row r="72" spans="2:16" ht="15.75">
      <c r="B72" s="153">
        <v>2034</v>
      </c>
      <c r="C72" s="154"/>
      <c r="D72" s="169"/>
      <c r="E72" s="368">
        <f t="shared" si="6"/>
        <v>0</v>
      </c>
      <c r="F72" s="366">
        <f t="shared" si="6"/>
        <v>0</v>
      </c>
      <c r="G72" s="367">
        <f t="shared" si="7"/>
        <v>0</v>
      </c>
      <c r="H72" s="368">
        <f t="shared" si="8"/>
        <v>4176.17926</v>
      </c>
      <c r="I72" s="366">
        <f t="shared" si="8"/>
        <v>286.74111</v>
      </c>
      <c r="J72" s="367">
        <f t="shared" si="9"/>
        <v>4462.92037</v>
      </c>
      <c r="K72" s="368">
        <f t="shared" si="13"/>
        <v>4176.17926</v>
      </c>
      <c r="L72" s="366">
        <f t="shared" si="14"/>
        <v>286.74111</v>
      </c>
      <c r="M72" s="367">
        <f t="shared" si="12"/>
        <v>4462.92037</v>
      </c>
      <c r="P72" s="156"/>
    </row>
    <row r="73" spans="2:16" ht="15.75">
      <c r="B73" s="153">
        <v>2035</v>
      </c>
      <c r="C73" s="154"/>
      <c r="D73" s="169"/>
      <c r="E73" s="368">
        <f t="shared" si="6"/>
        <v>0</v>
      </c>
      <c r="F73" s="366">
        <f t="shared" si="6"/>
        <v>0</v>
      </c>
      <c r="G73" s="367">
        <f t="shared" si="7"/>
        <v>0</v>
      </c>
      <c r="H73" s="368">
        <f t="shared" si="8"/>
        <v>5094.20067</v>
      </c>
      <c r="I73" s="366">
        <f t="shared" si="8"/>
        <v>210.16243</v>
      </c>
      <c r="J73" s="367">
        <f t="shared" si="9"/>
        <v>5304.3631000000005</v>
      </c>
      <c r="K73" s="368">
        <f t="shared" si="13"/>
        <v>5094.20067</v>
      </c>
      <c r="L73" s="366">
        <f t="shared" si="14"/>
        <v>210.16243</v>
      </c>
      <c r="M73" s="367">
        <f t="shared" si="12"/>
        <v>5304.3631000000005</v>
      </c>
      <c r="P73" s="156"/>
    </row>
    <row r="74" spans="2:16" ht="15.75">
      <c r="B74" s="153">
        <v>2036</v>
      </c>
      <c r="C74" s="154"/>
      <c r="D74" s="169"/>
      <c r="E74" s="368">
        <f t="shared" si="6"/>
        <v>0</v>
      </c>
      <c r="F74" s="366">
        <f t="shared" si="6"/>
        <v>0</v>
      </c>
      <c r="G74" s="367">
        <f t="shared" si="7"/>
        <v>0</v>
      </c>
      <c r="H74" s="368">
        <f t="shared" si="8"/>
        <v>2650.60983</v>
      </c>
      <c r="I74" s="366">
        <f t="shared" si="8"/>
        <v>137.19289</v>
      </c>
      <c r="J74" s="367">
        <f t="shared" si="9"/>
        <v>2787.8027199999997</v>
      </c>
      <c r="K74" s="368">
        <f t="shared" si="13"/>
        <v>2650.60983</v>
      </c>
      <c r="L74" s="366">
        <f t="shared" si="14"/>
        <v>137.19289</v>
      </c>
      <c r="M74" s="367">
        <f t="shared" si="12"/>
        <v>2787.8027199999997</v>
      </c>
      <c r="P74" s="156"/>
    </row>
    <row r="75" spans="2:16" ht="15.75">
      <c r="B75" s="153">
        <v>2037</v>
      </c>
      <c r="C75" s="154"/>
      <c r="D75" s="169"/>
      <c r="E75" s="368">
        <f t="shared" si="6"/>
        <v>0</v>
      </c>
      <c r="F75" s="366">
        <f t="shared" si="6"/>
        <v>0</v>
      </c>
      <c r="G75" s="367">
        <f t="shared" si="7"/>
        <v>0</v>
      </c>
      <c r="H75" s="368">
        <f t="shared" si="8"/>
        <v>1351.45917</v>
      </c>
      <c r="I75" s="366">
        <f t="shared" si="8"/>
        <v>85.27589</v>
      </c>
      <c r="J75" s="367">
        <f t="shared" si="9"/>
        <v>1436.73506</v>
      </c>
      <c r="K75" s="368">
        <f t="shared" si="13"/>
        <v>1351.45917</v>
      </c>
      <c r="L75" s="366">
        <f t="shared" si="14"/>
        <v>85.27589</v>
      </c>
      <c r="M75" s="367">
        <f t="shared" si="12"/>
        <v>1436.73506</v>
      </c>
      <c r="P75" s="156"/>
    </row>
    <row r="76" spans="2:16" ht="15.75">
      <c r="B76" s="153">
        <v>2038</v>
      </c>
      <c r="C76" s="154"/>
      <c r="D76" s="169"/>
      <c r="E76" s="368">
        <f t="shared" si="6"/>
        <v>0</v>
      </c>
      <c r="F76" s="366">
        <f t="shared" si="6"/>
        <v>0</v>
      </c>
      <c r="G76" s="367">
        <f t="shared" si="7"/>
        <v>0</v>
      </c>
      <c r="H76" s="368">
        <f t="shared" si="8"/>
        <v>1351.45917</v>
      </c>
      <c r="I76" s="366">
        <f t="shared" si="8"/>
        <v>62.53563</v>
      </c>
      <c r="J76" s="367">
        <f t="shared" si="9"/>
        <v>1413.9948000000002</v>
      </c>
      <c r="K76" s="368">
        <f t="shared" si="13"/>
        <v>1351.45917</v>
      </c>
      <c r="L76" s="366">
        <f t="shared" si="14"/>
        <v>62.53563</v>
      </c>
      <c r="M76" s="367">
        <f t="shared" si="12"/>
        <v>1413.9948000000002</v>
      </c>
      <c r="P76" s="156"/>
    </row>
    <row r="77" spans="2:16" ht="15.75">
      <c r="B77" s="153">
        <v>2039</v>
      </c>
      <c r="C77" s="154"/>
      <c r="D77" s="169"/>
      <c r="E77" s="368">
        <f t="shared" si="6"/>
        <v>0</v>
      </c>
      <c r="F77" s="366">
        <f t="shared" si="6"/>
        <v>0</v>
      </c>
      <c r="G77" s="367">
        <f t="shared" si="7"/>
        <v>0</v>
      </c>
      <c r="H77" s="368">
        <f t="shared" si="8"/>
        <v>1137.01188</v>
      </c>
      <c r="I77" s="366">
        <f t="shared" si="8"/>
        <v>39.79541</v>
      </c>
      <c r="J77" s="367">
        <f t="shared" si="9"/>
        <v>1176.80729</v>
      </c>
      <c r="K77" s="368">
        <f t="shared" si="13"/>
        <v>1137.01188</v>
      </c>
      <c r="L77" s="366">
        <f t="shared" si="14"/>
        <v>39.79541</v>
      </c>
      <c r="M77" s="367">
        <f t="shared" si="12"/>
        <v>1176.80729</v>
      </c>
      <c r="P77" s="156"/>
    </row>
    <row r="78" spans="2:16" ht="15.75">
      <c r="B78" s="153">
        <v>2040</v>
      </c>
      <c r="C78" s="154"/>
      <c r="D78" s="169"/>
      <c r="E78" s="368">
        <f t="shared" si="6"/>
        <v>0</v>
      </c>
      <c r="F78" s="366">
        <f t="shared" si="6"/>
        <v>0</v>
      </c>
      <c r="G78" s="367">
        <f>+F78+E78</f>
        <v>0</v>
      </c>
      <c r="H78" s="368">
        <f t="shared" si="8"/>
        <v>1137.01206</v>
      </c>
      <c r="I78" s="366">
        <f t="shared" si="8"/>
        <v>17.05519</v>
      </c>
      <c r="J78" s="367">
        <f>+H78+I78</f>
        <v>1154.06725</v>
      </c>
      <c r="K78" s="368">
        <f>+E78+H78</f>
        <v>1137.01206</v>
      </c>
      <c r="L78" s="366">
        <f>+F78+I78</f>
        <v>17.05519</v>
      </c>
      <c r="M78" s="367">
        <f>+K78+L78</f>
        <v>1154.06725</v>
      </c>
      <c r="P78" s="156"/>
    </row>
    <row r="79" spans="2:16" ht="8.25" customHeight="1">
      <c r="B79" s="157"/>
      <c r="C79" s="158"/>
      <c r="D79" s="170"/>
      <c r="E79" s="372"/>
      <c r="F79" s="373"/>
      <c r="G79" s="374"/>
      <c r="H79" s="372"/>
      <c r="I79" s="373"/>
      <c r="J79" s="374"/>
      <c r="K79" s="372"/>
      <c r="L79" s="373"/>
      <c r="M79" s="374"/>
      <c r="P79" s="156"/>
    </row>
    <row r="80" spans="2:16" ht="15" customHeight="1">
      <c r="B80" s="588" t="s">
        <v>14</v>
      </c>
      <c r="C80" s="589"/>
      <c r="D80" s="165"/>
      <c r="E80" s="582">
        <f aca="true" t="shared" si="15" ref="E80:M80">SUM(E58:E78)</f>
        <v>153953.40081000002</v>
      </c>
      <c r="F80" s="584">
        <f t="shared" si="15"/>
        <v>17024.82163</v>
      </c>
      <c r="G80" s="586">
        <f t="shared" si="15"/>
        <v>170978.22244000004</v>
      </c>
      <c r="H80" s="582">
        <f t="shared" si="15"/>
        <v>2054931.2803199997</v>
      </c>
      <c r="I80" s="584">
        <f t="shared" si="15"/>
        <v>300981.15659</v>
      </c>
      <c r="J80" s="586">
        <f t="shared" si="15"/>
        <v>2355912.4369099997</v>
      </c>
      <c r="K80" s="582">
        <f t="shared" si="15"/>
        <v>2208884.6811300004</v>
      </c>
      <c r="L80" s="584">
        <f t="shared" si="15"/>
        <v>318005.97822000005</v>
      </c>
      <c r="M80" s="586">
        <f t="shared" si="15"/>
        <v>2526890.6593499994</v>
      </c>
      <c r="P80" s="156"/>
    </row>
    <row r="81" spans="2:16" ht="15" customHeight="1">
      <c r="B81" s="590"/>
      <c r="C81" s="591"/>
      <c r="D81" s="166"/>
      <c r="E81" s="583"/>
      <c r="F81" s="585"/>
      <c r="G81" s="587"/>
      <c r="H81" s="583"/>
      <c r="I81" s="585"/>
      <c r="J81" s="587"/>
      <c r="K81" s="583"/>
      <c r="L81" s="585"/>
      <c r="M81" s="587"/>
      <c r="P81" s="156"/>
    </row>
    <row r="82" ht="6.75" customHeight="1"/>
    <row r="83" spans="2:13" ht="15.75">
      <c r="B83" s="159" t="s">
        <v>115</v>
      </c>
      <c r="C83" s="160"/>
      <c r="D83" s="160"/>
      <c r="E83" s="144"/>
      <c r="F83" s="142"/>
      <c r="G83" s="144"/>
      <c r="H83" s="161"/>
      <c r="I83" s="145"/>
      <c r="J83" s="144"/>
      <c r="K83" s="144"/>
      <c r="L83" s="144"/>
      <c r="M83" s="144"/>
    </row>
    <row r="84" spans="2:13" ht="15">
      <c r="B84" s="159" t="s">
        <v>352</v>
      </c>
      <c r="C84" s="160"/>
      <c r="D84" s="160"/>
      <c r="E84" s="144"/>
      <c r="F84" s="142"/>
      <c r="G84" s="144"/>
      <c r="H84" s="161"/>
      <c r="I84" s="145"/>
      <c r="J84" s="144"/>
      <c r="K84" s="144"/>
      <c r="L84" s="144"/>
      <c r="M84" s="144"/>
    </row>
    <row r="85" spans="2:8" ht="15">
      <c r="B85" s="159" t="s">
        <v>353</v>
      </c>
      <c r="C85" s="160"/>
      <c r="D85" s="160"/>
      <c r="E85" s="144"/>
      <c r="F85" s="142"/>
      <c r="G85" s="144"/>
      <c r="H85" s="171"/>
    </row>
    <row r="86" spans="2:14" ht="15">
      <c r="B86" s="428"/>
      <c r="C86" s="428"/>
      <c r="D86" s="428"/>
      <c r="E86" s="442"/>
      <c r="F86" s="441"/>
      <c r="G86" s="441"/>
      <c r="H86" s="441"/>
      <c r="I86" s="441"/>
      <c r="J86" s="441"/>
      <c r="K86" s="441"/>
      <c r="L86" s="441"/>
      <c r="M86" s="441"/>
      <c r="N86" s="428"/>
    </row>
    <row r="87" spans="2:14" ht="15">
      <c r="B87" s="428"/>
      <c r="C87" s="428"/>
      <c r="D87" s="428"/>
      <c r="E87" s="443"/>
      <c r="F87" s="181"/>
      <c r="G87" s="181"/>
      <c r="H87" s="181"/>
      <c r="I87" s="181"/>
      <c r="J87" s="181"/>
      <c r="K87" s="181"/>
      <c r="L87" s="181"/>
      <c r="M87" s="181"/>
      <c r="N87" s="428"/>
    </row>
    <row r="88" spans="2:14" ht="15">
      <c r="B88" s="428"/>
      <c r="C88" s="428"/>
      <c r="D88" s="428"/>
      <c r="E88" s="444"/>
      <c r="F88" s="441"/>
      <c r="G88" s="441"/>
      <c r="H88" s="441"/>
      <c r="I88" s="441"/>
      <c r="J88" s="441"/>
      <c r="K88" s="441"/>
      <c r="L88" s="441"/>
      <c r="M88" s="441"/>
      <c r="N88" s="428"/>
    </row>
    <row r="89" spans="2:14" ht="15">
      <c r="B89" s="428"/>
      <c r="C89" s="428"/>
      <c r="D89" s="428"/>
      <c r="E89" s="445"/>
      <c r="F89" s="428"/>
      <c r="G89" s="441"/>
      <c r="H89" s="441"/>
      <c r="I89" s="446"/>
      <c r="J89" s="441"/>
      <c r="K89" s="441"/>
      <c r="L89" s="441"/>
      <c r="M89" s="441"/>
      <c r="N89" s="428"/>
    </row>
    <row r="90" spans="2:14" ht="15">
      <c r="B90" s="428"/>
      <c r="C90" s="428"/>
      <c r="D90" s="428"/>
      <c r="E90" s="444"/>
      <c r="F90" s="444"/>
      <c r="G90" s="444"/>
      <c r="H90" s="444"/>
      <c r="I90" s="444"/>
      <c r="J90" s="444"/>
      <c r="K90" s="444"/>
      <c r="L90" s="444"/>
      <c r="M90" s="444"/>
      <c r="N90" s="428"/>
    </row>
    <row r="91" spans="2:14" ht="15">
      <c r="B91" s="428"/>
      <c r="C91" s="428"/>
      <c r="D91" s="428"/>
      <c r="E91" s="441"/>
      <c r="F91" s="428"/>
      <c r="G91" s="441"/>
      <c r="H91" s="441"/>
      <c r="I91" s="446"/>
      <c r="J91" s="441"/>
      <c r="K91" s="441"/>
      <c r="L91" s="441"/>
      <c r="M91" s="441"/>
      <c r="N91" s="428"/>
    </row>
    <row r="92" spans="2:14" ht="15">
      <c r="B92" s="428"/>
      <c r="C92" s="428"/>
      <c r="D92" s="428"/>
      <c r="E92" s="441"/>
      <c r="F92" s="428"/>
      <c r="G92" s="441"/>
      <c r="H92" s="441"/>
      <c r="I92" s="446"/>
      <c r="J92" s="441"/>
      <c r="K92" s="441"/>
      <c r="L92" s="441"/>
      <c r="M92" s="441"/>
      <c r="N92" s="428"/>
    </row>
    <row r="93" spans="2:14" ht="15">
      <c r="B93" s="428"/>
      <c r="C93" s="428"/>
      <c r="D93" s="428"/>
      <c r="E93" s="441"/>
      <c r="F93" s="428"/>
      <c r="G93" s="441"/>
      <c r="H93" s="441"/>
      <c r="I93" s="446"/>
      <c r="J93" s="441"/>
      <c r="K93" s="441"/>
      <c r="L93" s="441"/>
      <c r="M93" s="441"/>
      <c r="N93" s="428"/>
    </row>
    <row r="94" spans="2:14" ht="15">
      <c r="B94" s="428"/>
      <c r="C94" s="428"/>
      <c r="D94" s="428"/>
      <c r="E94" s="441"/>
      <c r="F94" s="428"/>
      <c r="G94" s="441"/>
      <c r="H94" s="441"/>
      <c r="I94" s="446"/>
      <c r="J94" s="441"/>
      <c r="K94" s="441"/>
      <c r="L94" s="441"/>
      <c r="M94" s="441"/>
      <c r="N94" s="428"/>
    </row>
    <row r="95" spans="2:14" ht="15">
      <c r="B95" s="428"/>
      <c r="C95" s="428"/>
      <c r="D95" s="428"/>
      <c r="E95" s="441"/>
      <c r="F95" s="428"/>
      <c r="G95" s="441"/>
      <c r="H95" s="441"/>
      <c r="I95" s="446"/>
      <c r="J95" s="441"/>
      <c r="K95" s="441"/>
      <c r="L95" s="441"/>
      <c r="M95" s="441"/>
      <c r="N95" s="428"/>
    </row>
    <row r="96" spans="2:14" ht="15">
      <c r="B96" s="428"/>
      <c r="C96" s="428"/>
      <c r="D96" s="428"/>
      <c r="E96" s="441"/>
      <c r="F96" s="428"/>
      <c r="G96" s="441"/>
      <c r="H96" s="441"/>
      <c r="I96" s="446"/>
      <c r="J96" s="441"/>
      <c r="K96" s="441"/>
      <c r="L96" s="441"/>
      <c r="M96" s="441"/>
      <c r="N96" s="428"/>
    </row>
    <row r="97" spans="2:14" ht="15">
      <c r="B97" s="428"/>
      <c r="C97" s="428"/>
      <c r="D97" s="428"/>
      <c r="E97" s="441"/>
      <c r="F97" s="428"/>
      <c r="G97" s="441"/>
      <c r="H97" s="441"/>
      <c r="I97" s="446"/>
      <c r="J97" s="441"/>
      <c r="K97" s="441"/>
      <c r="L97" s="441"/>
      <c r="M97" s="441"/>
      <c r="N97" s="428"/>
    </row>
    <row r="98" spans="2:14" ht="15">
      <c r="B98" s="428"/>
      <c r="C98" s="428"/>
      <c r="D98" s="428"/>
      <c r="E98" s="441"/>
      <c r="F98" s="428"/>
      <c r="G98" s="441"/>
      <c r="H98" s="441"/>
      <c r="I98" s="446"/>
      <c r="J98" s="441"/>
      <c r="K98" s="441"/>
      <c r="L98" s="441"/>
      <c r="M98" s="441"/>
      <c r="N98" s="428"/>
    </row>
    <row r="99" spans="2:14" ht="15">
      <c r="B99" s="428"/>
      <c r="C99" s="428"/>
      <c r="D99" s="428"/>
      <c r="E99" s="441"/>
      <c r="F99" s="428"/>
      <c r="G99" s="441"/>
      <c r="H99" s="441"/>
      <c r="I99" s="446"/>
      <c r="J99" s="441"/>
      <c r="K99" s="441"/>
      <c r="L99" s="441"/>
      <c r="M99" s="441"/>
      <c r="N99" s="428"/>
    </row>
    <row r="100" spans="2:14" ht="15">
      <c r="B100" s="428"/>
      <c r="C100" s="428"/>
      <c r="D100" s="428"/>
      <c r="E100" s="441"/>
      <c r="F100" s="428"/>
      <c r="G100" s="441"/>
      <c r="H100" s="441"/>
      <c r="I100" s="446"/>
      <c r="J100" s="441"/>
      <c r="K100" s="441"/>
      <c r="L100" s="441"/>
      <c r="M100" s="441"/>
      <c r="N100" s="428"/>
    </row>
    <row r="101" spans="2:14" ht="15">
      <c r="B101" s="428"/>
      <c r="C101" s="428"/>
      <c r="D101" s="428"/>
      <c r="E101" s="441"/>
      <c r="F101" s="428"/>
      <c r="G101" s="441"/>
      <c r="H101" s="441"/>
      <c r="I101" s="446"/>
      <c r="J101" s="441"/>
      <c r="K101" s="441"/>
      <c r="L101" s="441"/>
      <c r="M101" s="441"/>
      <c r="N101" s="428"/>
    </row>
    <row r="102" spans="2:14" ht="15">
      <c r="B102" s="428"/>
      <c r="C102" s="428"/>
      <c r="D102" s="428"/>
      <c r="E102" s="441"/>
      <c r="F102" s="428"/>
      <c r="G102" s="441"/>
      <c r="H102" s="441"/>
      <c r="I102" s="446"/>
      <c r="J102" s="441"/>
      <c r="K102" s="441"/>
      <c r="L102" s="441"/>
      <c r="M102" s="441"/>
      <c r="N102" s="428"/>
    </row>
    <row r="103" spans="2:14" ht="15">
      <c r="B103" s="428"/>
      <c r="C103" s="428"/>
      <c r="D103" s="428"/>
      <c r="E103" s="441"/>
      <c r="F103" s="428"/>
      <c r="G103" s="441"/>
      <c r="H103" s="441"/>
      <c r="I103" s="446"/>
      <c r="J103" s="441"/>
      <c r="K103" s="441"/>
      <c r="L103" s="441"/>
      <c r="M103" s="441"/>
      <c r="N103" s="428"/>
    </row>
  </sheetData>
  <sheetProtection/>
  <mergeCells count="29">
    <mergeCell ref="B55:C56"/>
    <mergeCell ref="G37:G38"/>
    <mergeCell ref="J80:J81"/>
    <mergeCell ref="E12:G12"/>
    <mergeCell ref="H12:J12"/>
    <mergeCell ref="B12:C13"/>
    <mergeCell ref="B37:C38"/>
    <mergeCell ref="E37:E38"/>
    <mergeCell ref="F37:F38"/>
    <mergeCell ref="K12:M12"/>
    <mergeCell ref="H37:H38"/>
    <mergeCell ref="E55:G55"/>
    <mergeCell ref="H55:J55"/>
    <mergeCell ref="K55:M55"/>
    <mergeCell ref="I37:I38"/>
    <mergeCell ref="J37:J38"/>
    <mergeCell ref="K37:K38"/>
    <mergeCell ref="L37:L38"/>
    <mergeCell ref="M37:M38"/>
    <mergeCell ref="B5:D5"/>
    <mergeCell ref="K80:K81"/>
    <mergeCell ref="L80:L81"/>
    <mergeCell ref="M80:M81"/>
    <mergeCell ref="B80:C81"/>
    <mergeCell ref="E80:E81"/>
    <mergeCell ref="F80:F81"/>
    <mergeCell ref="G80:G81"/>
    <mergeCell ref="H80:H81"/>
    <mergeCell ref="I80:I81"/>
  </mergeCells>
  <hyperlinks>
    <hyperlink ref="M6" location="nuevo" display="Cuadro en nuevos soles"/>
  </hyperlinks>
  <printOptions/>
  <pageMargins left="0.2755905511811024" right="0.1968503937007874" top="0.44" bottom="0.15748031496062992" header="0.35433070866141736" footer="0.21"/>
  <pageSetup fitToHeight="1" fitToWidth="1" horizontalDpi="600" verticalDpi="600" orientation="landscape" paperSize="9" scale="87" r:id="rId2"/>
  <ignoredErrors>
    <ignoredError sqref="G58:G76 G77:G7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showGridLines="0" zoomScale="80" zoomScaleNormal="80" zoomScalePageLayoutView="0" workbookViewId="0" topLeftCell="A1">
      <selection activeCell="B6" sqref="B6:G6"/>
    </sheetView>
  </sheetViews>
  <sheetFormatPr defaultColWidth="11.421875" defaultRowHeight="15"/>
  <cols>
    <col min="1" max="1" width="4.140625" style="1" customWidth="1"/>
    <col min="2" max="2" width="18.00390625" style="1" customWidth="1"/>
    <col min="3" max="3" width="1.7109375" style="1" customWidth="1"/>
    <col min="4" max="4" width="21.140625" style="1" customWidth="1"/>
    <col min="5" max="5" width="20.421875" style="1" customWidth="1"/>
    <col min="6" max="6" width="20.57421875" style="1" customWidth="1"/>
    <col min="7" max="7" width="14.57421875" style="1" customWidth="1"/>
    <col min="8" max="9" width="11.421875" style="1" customWidth="1"/>
    <col min="10" max="10" width="10.28125" style="1" customWidth="1"/>
    <col min="11" max="16384" width="11.421875" style="1" customWidth="1"/>
  </cols>
  <sheetData>
    <row r="1" s="4" customFormat="1" ht="15" customHeight="1"/>
    <row r="2" s="4" customFormat="1" ht="15" customHeight="1">
      <c r="D2" s="5"/>
    </row>
    <row r="3" s="4" customFormat="1" ht="15" customHeight="1">
      <c r="D3" s="5"/>
    </row>
    <row r="4" spans="1:7" ht="15">
      <c r="A4" s="4"/>
      <c r="B4" s="4"/>
      <c r="C4" s="4"/>
      <c r="D4" s="5"/>
      <c r="E4" s="4"/>
      <c r="F4" s="4"/>
      <c r="G4" s="4"/>
    </row>
    <row r="5" spans="1:7" ht="15">
      <c r="A5" s="4"/>
      <c r="B5" s="4"/>
      <c r="C5" s="4"/>
      <c r="D5" s="4"/>
      <c r="E5" s="4"/>
      <c r="F5" s="4"/>
      <c r="G5" s="4"/>
    </row>
    <row r="6" spans="1:7" ht="35.25" customHeight="1">
      <c r="A6" s="4"/>
      <c r="B6" s="500" t="s">
        <v>306</v>
      </c>
      <c r="C6" s="500"/>
      <c r="D6" s="500"/>
      <c r="E6" s="500"/>
      <c r="F6" s="500"/>
      <c r="G6" s="500"/>
    </row>
    <row r="7" spans="1:7" ht="15.75">
      <c r="A7" s="4"/>
      <c r="B7" s="501" t="str">
        <f>+Indice!B7</f>
        <v>AL 30 DE NOVIEMBRE DE 2020</v>
      </c>
      <c r="C7" s="501"/>
      <c r="D7" s="501"/>
      <c r="E7" s="501"/>
      <c r="F7" s="501"/>
      <c r="G7" s="501"/>
    </row>
    <row r="8" spans="1:7" ht="18.75" customHeight="1">
      <c r="A8" s="6"/>
      <c r="B8" s="91"/>
      <c r="C8" s="91"/>
      <c r="D8" s="91"/>
      <c r="E8" s="91"/>
      <c r="F8" s="91"/>
      <c r="G8" s="91"/>
    </row>
    <row r="9" spans="1:7" ht="27.75" customHeight="1">
      <c r="A9" s="6"/>
      <c r="B9" s="257" t="s">
        <v>0</v>
      </c>
      <c r="C9" s="257" t="s">
        <v>1</v>
      </c>
      <c r="D9" s="504" t="s">
        <v>307</v>
      </c>
      <c r="E9" s="504"/>
      <c r="F9" s="504"/>
      <c r="G9" s="504"/>
    </row>
    <row r="10" spans="1:7" ht="58.5" customHeight="1">
      <c r="A10" s="6"/>
      <c r="B10" s="257"/>
      <c r="C10" s="257"/>
      <c r="D10" s="504" t="s">
        <v>117</v>
      </c>
      <c r="E10" s="504"/>
      <c r="F10" s="504"/>
      <c r="G10" s="504"/>
    </row>
    <row r="11" spans="1:7" ht="105" customHeight="1">
      <c r="A11" s="6"/>
      <c r="B11" s="257"/>
      <c r="C11" s="257"/>
      <c r="D11" s="505" t="s">
        <v>118</v>
      </c>
      <c r="E11" s="505"/>
      <c r="F11" s="505"/>
      <c r="G11" s="505"/>
    </row>
    <row r="12" spans="1:7" ht="9" customHeight="1">
      <c r="A12" s="6"/>
      <c r="B12" s="7"/>
      <c r="C12" s="7"/>
      <c r="D12" s="8"/>
      <c r="E12" s="8"/>
      <c r="F12" s="8"/>
      <c r="G12" s="8"/>
    </row>
    <row r="13" spans="1:7" ht="23.25" customHeight="1">
      <c r="A13" s="6"/>
      <c r="B13" s="9" t="s">
        <v>8</v>
      </c>
      <c r="C13" s="10" t="s">
        <v>1</v>
      </c>
      <c r="D13" s="506" t="s">
        <v>128</v>
      </c>
      <c r="E13" s="506"/>
      <c r="F13" s="506"/>
      <c r="G13" s="506"/>
    </row>
    <row r="14" spans="1:7" ht="9" customHeight="1">
      <c r="A14" s="6"/>
      <c r="B14" s="9"/>
      <c r="C14" s="10"/>
      <c r="D14" s="11"/>
      <c r="E14" s="11"/>
      <c r="F14" s="11"/>
      <c r="G14" s="11"/>
    </row>
    <row r="15" spans="1:7" ht="23.25" customHeight="1">
      <c r="A15" s="6"/>
      <c r="B15" s="10" t="s">
        <v>2</v>
      </c>
      <c r="C15" s="10" t="s">
        <v>1</v>
      </c>
      <c r="D15" s="12">
        <v>44165</v>
      </c>
      <c r="E15" s="6"/>
      <c r="F15" s="6"/>
      <c r="G15" s="6"/>
    </row>
    <row r="16" spans="1:7" ht="8.25" customHeight="1">
      <c r="A16" s="6"/>
      <c r="B16" s="10"/>
      <c r="C16" s="10"/>
      <c r="D16" s="12"/>
      <c r="E16" s="6"/>
      <c r="F16" s="6"/>
      <c r="G16" s="6"/>
    </row>
    <row r="17" spans="1:7" ht="24.75" customHeight="1">
      <c r="A17" s="6"/>
      <c r="B17" s="10" t="s">
        <v>9</v>
      </c>
      <c r="C17" s="10" t="s">
        <v>1</v>
      </c>
      <c r="D17" s="6" t="s">
        <v>3</v>
      </c>
      <c r="E17" s="6"/>
      <c r="F17" s="6"/>
      <c r="G17" s="6"/>
    </row>
    <row r="18" spans="1:7" ht="6.75" customHeight="1">
      <c r="A18" s="6"/>
      <c r="B18" s="10"/>
      <c r="C18" s="10"/>
      <c r="D18" s="6"/>
      <c r="E18" s="6"/>
      <c r="F18" s="6"/>
      <c r="G18" s="6"/>
    </row>
    <row r="19" spans="1:7" ht="14.25" customHeight="1">
      <c r="A19" s="6"/>
      <c r="B19" s="7" t="s">
        <v>4</v>
      </c>
      <c r="C19" s="7" t="s">
        <v>1</v>
      </c>
      <c r="D19" s="13" t="s">
        <v>61</v>
      </c>
      <c r="E19" s="13"/>
      <c r="F19" s="13"/>
      <c r="G19" s="13"/>
    </row>
    <row r="20" spans="1:7" ht="27.75" customHeight="1">
      <c r="A20" s="6"/>
      <c r="B20" s="7"/>
      <c r="C20" s="7"/>
      <c r="D20" s="508" t="s">
        <v>308</v>
      </c>
      <c r="E20" s="508"/>
      <c r="F20" s="508"/>
      <c r="G20" s="508"/>
    </row>
    <row r="21" spans="1:7" ht="15.75" customHeight="1">
      <c r="A21" s="6"/>
      <c r="B21" s="7"/>
      <c r="C21" s="7"/>
      <c r="D21" s="13" t="s">
        <v>72</v>
      </c>
      <c r="E21" s="13"/>
      <c r="F21" s="13"/>
      <c r="G21" s="13"/>
    </row>
    <row r="22" spans="1:7" ht="6.75" customHeight="1">
      <c r="A22" s="6"/>
      <c r="B22" s="7"/>
      <c r="C22" s="7"/>
      <c r="D22" s="13"/>
      <c r="E22" s="13"/>
      <c r="F22" s="13"/>
      <c r="G22" s="13"/>
    </row>
    <row r="23" spans="1:7" ht="15">
      <c r="A23" s="6"/>
      <c r="B23" s="10" t="s">
        <v>5</v>
      </c>
      <c r="C23" s="10" t="s">
        <v>1</v>
      </c>
      <c r="D23" s="6" t="s">
        <v>259</v>
      </c>
      <c r="E23" s="6"/>
      <c r="F23" s="6"/>
      <c r="G23" s="6"/>
    </row>
    <row r="24" spans="1:7" ht="16.5" customHeight="1">
      <c r="A24" s="6"/>
      <c r="B24" s="10"/>
      <c r="C24" s="10"/>
      <c r="D24" s="6" t="s">
        <v>260</v>
      </c>
      <c r="E24" s="6"/>
      <c r="F24" s="6"/>
      <c r="G24" s="6"/>
    </row>
    <row r="25" spans="1:7" ht="6" customHeight="1">
      <c r="A25" s="6"/>
      <c r="B25" s="10"/>
      <c r="C25" s="10"/>
      <c r="D25" s="6"/>
      <c r="E25" s="6"/>
      <c r="F25" s="6"/>
      <c r="G25" s="6"/>
    </row>
    <row r="26" spans="1:10" ht="15">
      <c r="A26" s="6"/>
      <c r="B26" s="10" t="s">
        <v>6</v>
      </c>
      <c r="C26" s="10" t="s">
        <v>1</v>
      </c>
      <c r="D26" s="381" t="s">
        <v>12</v>
      </c>
      <c r="E26" s="14"/>
      <c r="F26" s="14"/>
      <c r="G26" s="14"/>
      <c r="H26" s="14"/>
      <c r="I26" s="14"/>
      <c r="J26" s="2"/>
    </row>
    <row r="27" spans="1:7" ht="7.5" customHeight="1">
      <c r="A27" s="6"/>
      <c r="B27" s="10"/>
      <c r="C27" s="10"/>
      <c r="D27" s="6"/>
      <c r="E27" s="6"/>
      <c r="F27" s="6"/>
      <c r="G27" s="6"/>
    </row>
    <row r="28" spans="1:7" ht="20.25" customHeight="1">
      <c r="A28" s="6"/>
      <c r="B28" s="10" t="s">
        <v>7</v>
      </c>
      <c r="C28" s="10" t="s">
        <v>1</v>
      </c>
      <c r="D28" s="12">
        <v>44196</v>
      </c>
      <c r="E28" s="6"/>
      <c r="F28" s="6"/>
      <c r="G28" s="6"/>
    </row>
    <row r="29" spans="1:7" ht="7.5" customHeight="1">
      <c r="A29" s="6"/>
      <c r="B29" s="10"/>
      <c r="C29" s="10"/>
      <c r="D29" s="12"/>
      <c r="E29" s="6"/>
      <c r="F29" s="6"/>
      <c r="G29" s="6"/>
    </row>
    <row r="30" spans="2:7" ht="18" customHeight="1">
      <c r="B30" s="15" t="s">
        <v>10</v>
      </c>
      <c r="C30" s="16" t="s">
        <v>1</v>
      </c>
      <c r="D30" s="505" t="s">
        <v>73</v>
      </c>
      <c r="E30" s="505"/>
      <c r="F30" s="505"/>
      <c r="G30" s="505"/>
    </row>
    <row r="31" spans="2:7" ht="6" customHeight="1">
      <c r="B31" s="15"/>
      <c r="C31" s="16"/>
      <c r="D31" s="8"/>
      <c r="E31" s="8"/>
      <c r="F31" s="8"/>
      <c r="G31" s="8"/>
    </row>
    <row r="32" spans="2:7" ht="27.75" customHeight="1">
      <c r="B32" s="7" t="s">
        <v>23</v>
      </c>
      <c r="C32" s="7" t="s">
        <v>1</v>
      </c>
      <c r="D32" s="507" t="s">
        <v>131</v>
      </c>
      <c r="E32" s="507"/>
      <c r="F32" s="507"/>
      <c r="G32" s="507"/>
    </row>
    <row r="33" spans="4:7" ht="7.5" customHeight="1">
      <c r="D33" s="504"/>
      <c r="E33" s="504"/>
      <c r="F33" s="504"/>
      <c r="G33" s="504"/>
    </row>
    <row r="34" spans="2:9" ht="28.5" customHeight="1">
      <c r="B34" s="7" t="s">
        <v>11</v>
      </c>
      <c r="C34" s="7" t="s">
        <v>1</v>
      </c>
      <c r="D34" s="505" t="s">
        <v>137</v>
      </c>
      <c r="E34" s="505"/>
      <c r="F34" s="505"/>
      <c r="G34" s="505"/>
      <c r="I34" s="318">
        <v>3.61</v>
      </c>
    </row>
    <row r="35" spans="4:7" ht="15.75" customHeight="1">
      <c r="D35" s="504"/>
      <c r="E35" s="504"/>
      <c r="F35" s="504"/>
      <c r="G35" s="504"/>
    </row>
    <row r="36" spans="2:7" ht="15">
      <c r="B36" s="7" t="s">
        <v>59</v>
      </c>
      <c r="C36" s="7" t="s">
        <v>1</v>
      </c>
      <c r="D36" s="6" t="s">
        <v>60</v>
      </c>
      <c r="E36" s="6"/>
      <c r="F36" s="6"/>
      <c r="G36" s="6"/>
    </row>
    <row r="37" spans="4:7" ht="15">
      <c r="D37" s="504"/>
      <c r="E37" s="504"/>
      <c r="F37" s="504"/>
      <c r="G37" s="504"/>
    </row>
    <row r="38" spans="4:7" ht="15">
      <c r="D38" s="504"/>
      <c r="E38" s="504"/>
      <c r="F38" s="504"/>
      <c r="G38" s="504"/>
    </row>
    <row r="39" spans="4:7" ht="15">
      <c r="D39" s="504"/>
      <c r="E39" s="504"/>
      <c r="F39" s="504"/>
      <c r="G39" s="504"/>
    </row>
    <row r="40" spans="4:7" ht="15">
      <c r="D40" s="504"/>
      <c r="E40" s="504"/>
      <c r="F40" s="504"/>
      <c r="G40" s="504"/>
    </row>
    <row r="41" spans="4:7" ht="15">
      <c r="D41" s="504"/>
      <c r="E41" s="504"/>
      <c r="F41" s="504"/>
      <c r="G41" s="504"/>
    </row>
  </sheetData>
  <sheetProtection/>
  <mergeCells count="17">
    <mergeCell ref="D40:G40"/>
    <mergeCell ref="D34:G34"/>
    <mergeCell ref="D20:G20"/>
    <mergeCell ref="D41:G41"/>
    <mergeCell ref="D33:G33"/>
    <mergeCell ref="D35:G35"/>
    <mergeCell ref="D37:G37"/>
    <mergeCell ref="B6:G6"/>
    <mergeCell ref="B7:G7"/>
    <mergeCell ref="D9:G9"/>
    <mergeCell ref="D39:G39"/>
    <mergeCell ref="D10:G10"/>
    <mergeCell ref="D11:G11"/>
    <mergeCell ref="D38:G38"/>
    <mergeCell ref="D13:G13"/>
    <mergeCell ref="D30:G30"/>
    <mergeCell ref="D32:G32"/>
  </mergeCells>
  <hyperlinks>
    <hyperlink ref="D26" r:id="rId1" display="http://www.mef.gob.pe/index.php?option=com_content&amp;view=article&amp;id=2031&amp;Itemid=101432&amp;lang=es"/>
  </hyperlinks>
  <printOptions/>
  <pageMargins left="1.13" right="0.7086614173228347" top="0.9448818897637796" bottom="0.7480314960629921" header="0.31496062992125984" footer="0.31496062992125984"/>
  <pageSetup horizontalDpi="600" verticalDpi="600" orientation="portrait" paperSize="9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showGridLines="0" zoomScale="85" zoomScaleNormal="85" zoomScalePageLayoutView="0" workbookViewId="0" topLeftCell="A1">
      <selection activeCell="B5" sqref="B5:J5"/>
    </sheetView>
  </sheetViews>
  <sheetFormatPr defaultColWidth="15.7109375" defaultRowHeight="19.5" customHeight="1"/>
  <cols>
    <col min="1" max="1" width="4.28125" style="117" customWidth="1"/>
    <col min="2" max="2" width="26.421875" style="117" customWidth="1"/>
    <col min="3" max="5" width="16.7109375" style="117" customWidth="1"/>
    <col min="6" max="6" width="4.28125" style="117" customWidth="1"/>
    <col min="7" max="7" width="33.57421875" style="117" customWidth="1"/>
    <col min="8" max="10" width="16.7109375" style="117" customWidth="1"/>
    <col min="11" max="11" width="0.71875" style="117" customWidth="1"/>
    <col min="12" max="12" width="10.8515625" style="117" customWidth="1"/>
    <col min="13" max="13" width="11.421875" style="117" customWidth="1"/>
    <col min="14" max="14" width="15.7109375" style="228" customWidth="1"/>
    <col min="15" max="15" width="15.7109375" style="53" customWidth="1"/>
    <col min="16" max="16384" width="15.7109375" style="52" customWidth="1"/>
  </cols>
  <sheetData>
    <row r="1" spans="14:15" s="4" customFormat="1" ht="15" customHeight="1">
      <c r="N1" s="51"/>
      <c r="O1" s="51"/>
    </row>
    <row r="2" spans="4:15" s="4" customFormat="1" ht="15" customHeight="1">
      <c r="D2" s="5"/>
      <c r="N2" s="51"/>
      <c r="O2" s="51"/>
    </row>
    <row r="3" spans="4:15" s="4" customFormat="1" ht="15" customHeight="1">
      <c r="D3" s="5"/>
      <c r="N3" s="51"/>
      <c r="O3" s="51"/>
    </row>
    <row r="4" spans="1:15" s="1" customFormat="1" ht="15">
      <c r="A4" s="4"/>
      <c r="B4" s="131"/>
      <c r="C4" s="131"/>
      <c r="D4" s="131"/>
      <c r="E4" s="131"/>
      <c r="F4" s="131"/>
      <c r="G4" s="131"/>
      <c r="H4" s="221"/>
      <c r="I4" s="221"/>
      <c r="J4" s="221"/>
      <c r="K4" s="221"/>
      <c r="L4" s="221"/>
      <c r="M4" s="221"/>
      <c r="N4" s="127"/>
      <c r="O4" s="29"/>
    </row>
    <row r="5" spans="1:15" s="1" customFormat="1" ht="22.5" customHeight="1">
      <c r="A5" s="4"/>
      <c r="B5" s="500" t="s">
        <v>177</v>
      </c>
      <c r="C5" s="500"/>
      <c r="D5" s="500"/>
      <c r="E5" s="500"/>
      <c r="F5" s="500"/>
      <c r="G5" s="500"/>
      <c r="H5" s="500"/>
      <c r="I5" s="500"/>
      <c r="J5" s="500"/>
      <c r="K5" s="221"/>
      <c r="L5" s="221"/>
      <c r="M5" s="221"/>
      <c r="N5" s="127"/>
      <c r="O5" s="29"/>
    </row>
    <row r="6" spans="1:15" s="1" customFormat="1" ht="19.5" customHeight="1">
      <c r="A6" s="4"/>
      <c r="B6" s="514" t="s">
        <v>306</v>
      </c>
      <c r="C6" s="514"/>
      <c r="D6" s="514"/>
      <c r="E6" s="514"/>
      <c r="F6" s="514"/>
      <c r="G6" s="514"/>
      <c r="H6" s="514"/>
      <c r="I6" s="514"/>
      <c r="J6" s="514"/>
      <c r="K6" s="221"/>
      <c r="L6" s="221"/>
      <c r="M6" s="221"/>
      <c r="N6" s="127"/>
      <c r="O6" s="29"/>
    </row>
    <row r="7" spans="1:15" s="1" customFormat="1" ht="18" customHeight="1">
      <c r="A7" s="4"/>
      <c r="B7" s="510" t="str">
        <f>+Indice!B7</f>
        <v>AL 30 DE NOVIEMBRE DE 2020</v>
      </c>
      <c r="C7" s="510"/>
      <c r="D7" s="510"/>
      <c r="E7" s="510"/>
      <c r="F7" s="510"/>
      <c r="G7" s="510"/>
      <c r="H7" s="510"/>
      <c r="I7" s="510"/>
      <c r="J7" s="510"/>
      <c r="K7" s="221"/>
      <c r="L7" s="221"/>
      <c r="M7" s="221"/>
      <c r="N7" s="127"/>
      <c r="O7" s="29"/>
    </row>
    <row r="8" spans="1:15" s="1" customFormat="1" ht="19.5" customHeight="1">
      <c r="A8" s="4"/>
      <c r="B8" s="509"/>
      <c r="C8" s="509"/>
      <c r="D8" s="509"/>
      <c r="E8" s="509"/>
      <c r="F8" s="509"/>
      <c r="G8" s="272"/>
      <c r="H8" s="272"/>
      <c r="I8" s="272"/>
      <c r="J8" s="272"/>
      <c r="K8" s="221"/>
      <c r="L8" s="221"/>
      <c r="M8" s="221"/>
      <c r="N8" s="127"/>
      <c r="O8" s="29"/>
    </row>
    <row r="9" spans="1:15" s="1" customFormat="1" ht="15.75">
      <c r="A9" s="4"/>
      <c r="B9" s="380" t="s">
        <v>132</v>
      </c>
      <c r="C9" s="380"/>
      <c r="D9" s="380"/>
      <c r="E9" s="380"/>
      <c r="F9" s="380"/>
      <c r="G9" s="380"/>
      <c r="H9" s="380"/>
      <c r="I9" s="380"/>
      <c r="J9" s="380"/>
      <c r="K9" s="221"/>
      <c r="L9" s="221"/>
      <c r="M9" s="221"/>
      <c r="N9" s="127"/>
      <c r="O9" s="29"/>
    </row>
    <row r="10" spans="1:15" s="1" customFormat="1" ht="12" customHeight="1">
      <c r="A10" s="6"/>
      <c r="B10" s="63"/>
      <c r="C10" s="91"/>
      <c r="D10" s="91"/>
      <c r="E10" s="91"/>
      <c r="F10" s="91"/>
      <c r="G10" s="91"/>
      <c r="H10" s="63"/>
      <c r="I10" s="63"/>
      <c r="J10" s="63"/>
      <c r="K10" s="221"/>
      <c r="L10" s="221"/>
      <c r="M10" s="221"/>
      <c r="N10" s="127"/>
      <c r="O10" s="29"/>
    </row>
    <row r="11" spans="2:14" ht="19.5" customHeight="1">
      <c r="B11" s="511" t="s">
        <v>24</v>
      </c>
      <c r="C11" s="512"/>
      <c r="D11" s="512"/>
      <c r="E11" s="513"/>
      <c r="F11" s="116"/>
      <c r="G11" s="511" t="s">
        <v>25</v>
      </c>
      <c r="H11" s="512"/>
      <c r="I11" s="512"/>
      <c r="J11" s="513"/>
      <c r="N11" s="261"/>
    </row>
    <row r="12" spans="2:13" ht="19.5" customHeight="1">
      <c r="B12" s="118"/>
      <c r="C12" s="379" t="s">
        <v>13</v>
      </c>
      <c r="D12" s="379" t="s">
        <v>133</v>
      </c>
      <c r="E12" s="382" t="s">
        <v>26</v>
      </c>
      <c r="F12" s="119"/>
      <c r="G12" s="120"/>
      <c r="H12" s="379" t="s">
        <v>13</v>
      </c>
      <c r="I12" s="379" t="s">
        <v>133</v>
      </c>
      <c r="J12" s="382" t="s">
        <v>26</v>
      </c>
      <c r="M12" s="208"/>
    </row>
    <row r="13" spans="2:10" ht="19.5" customHeight="1">
      <c r="B13" s="121" t="s">
        <v>29</v>
      </c>
      <c r="C13" s="377">
        <f>('DGRGL-C1'!C18+'DGRGL-C1'!C46)/1000</f>
        <v>775.2869763599998</v>
      </c>
      <c r="D13" s="377">
        <f>('DGRGL-C1'!D18+'DGRGL-C1'!D46)/1000</f>
        <v>2798.78598465</v>
      </c>
      <c r="E13" s="450">
        <f>+D13/$D$15</f>
        <v>0.9732335756938434</v>
      </c>
      <c r="F13" s="122"/>
      <c r="G13" s="121" t="s">
        <v>30</v>
      </c>
      <c r="H13" s="375">
        <f>(+'DGRGL-C3'!C19+'DGRGL-C3'!C45)/1000</f>
        <v>796.6093605099999</v>
      </c>
      <c r="I13" s="375">
        <f>(+'DGRGL-C3'!D19+'DGRGL-C3'!D45)/1000</f>
        <v>2875.75979144</v>
      </c>
      <c r="J13" s="450">
        <f>+I13/$I$15</f>
        <v>1</v>
      </c>
    </row>
    <row r="14" spans="2:14" ht="19.5" customHeight="1">
      <c r="B14" s="121" t="s">
        <v>27</v>
      </c>
      <c r="C14" s="377">
        <f>+'DGRGL-C1'!C15/1000</f>
        <v>21.32238415</v>
      </c>
      <c r="D14" s="377">
        <f>+'DGRGL-C1'!D15/1000</f>
        <v>76.97380678</v>
      </c>
      <c r="E14" s="450">
        <f>+D14/$D$15</f>
        <v>0.026766424306156677</v>
      </c>
      <c r="F14" s="122"/>
      <c r="G14" s="121" t="s">
        <v>28</v>
      </c>
      <c r="H14" s="375">
        <f>(+'DGRGL-C3'!C15+'DGRGL-C3'!C43)/1000</f>
        <v>0</v>
      </c>
      <c r="I14" s="375">
        <f>(+'DGRGL-C3'!D15+'DGRGL-C3'!D43)/1000</f>
        <v>0</v>
      </c>
      <c r="J14" s="450">
        <f>+I14/$I$15</f>
        <v>0</v>
      </c>
      <c r="N14" s="229"/>
    </row>
    <row r="15" spans="2:10" ht="19.5" customHeight="1">
      <c r="B15" s="123" t="s">
        <v>31</v>
      </c>
      <c r="C15" s="378">
        <f>+C14+C13</f>
        <v>796.6093605099998</v>
      </c>
      <c r="D15" s="378">
        <f>+D14+D13</f>
        <v>2875.75979143</v>
      </c>
      <c r="E15" s="451">
        <f>SUM(E13:E14)</f>
        <v>1</v>
      </c>
      <c r="F15" s="124"/>
      <c r="G15" s="123" t="s">
        <v>31</v>
      </c>
      <c r="H15" s="376">
        <f>+H14+H13</f>
        <v>796.6093605099999</v>
      </c>
      <c r="I15" s="376">
        <f>+I14+I13</f>
        <v>2875.75979144</v>
      </c>
      <c r="J15" s="451">
        <f>SUM(J13:J14)</f>
        <v>1</v>
      </c>
    </row>
    <row r="16" spans="2:10" ht="19.5" customHeight="1">
      <c r="B16" s="173"/>
      <c r="C16" s="187"/>
      <c r="D16" s="230"/>
      <c r="E16" s="124"/>
      <c r="F16" s="124"/>
      <c r="G16" s="290"/>
      <c r="H16" s="291">
        <f>+H15-C15</f>
        <v>0</v>
      </c>
      <c r="I16" s="292">
        <f>+I15-D15</f>
        <v>9.999894245993346E-09</v>
      </c>
      <c r="J16" s="124"/>
    </row>
    <row r="17" spans="3:4" ht="19.5" customHeight="1">
      <c r="C17" s="231"/>
      <c r="D17" s="232"/>
    </row>
    <row r="18" spans="2:10" ht="19.5" customHeight="1">
      <c r="B18" s="511" t="s">
        <v>32</v>
      </c>
      <c r="C18" s="512"/>
      <c r="D18" s="512"/>
      <c r="E18" s="513"/>
      <c r="F18" s="116"/>
      <c r="G18" s="511" t="s">
        <v>71</v>
      </c>
      <c r="H18" s="512"/>
      <c r="I18" s="512"/>
      <c r="J18" s="513"/>
    </row>
    <row r="19" spans="2:15" ht="19.5" customHeight="1">
      <c r="B19" s="120"/>
      <c r="C19" s="379" t="s">
        <v>13</v>
      </c>
      <c r="D19" s="379" t="s">
        <v>133</v>
      </c>
      <c r="E19" s="382" t="s">
        <v>26</v>
      </c>
      <c r="F19" s="119"/>
      <c r="G19" s="233"/>
      <c r="H19" s="379" t="s">
        <v>13</v>
      </c>
      <c r="I19" s="379" t="s">
        <v>133</v>
      </c>
      <c r="J19" s="385" t="s">
        <v>26</v>
      </c>
      <c r="M19" s="234"/>
      <c r="N19" s="234"/>
      <c r="O19" s="54"/>
    </row>
    <row r="20" spans="2:15" ht="19.5" customHeight="1">
      <c r="B20" s="121" t="s">
        <v>86</v>
      </c>
      <c r="C20" s="377">
        <f>('DGRGL-C2'!C15+'DGRGL-C2'!C20)/1000</f>
        <v>411.56079798999997</v>
      </c>
      <c r="D20" s="377">
        <f>('DGRGL-C2'!D15+'DGRGL-C2'!D20)/1000</f>
        <v>1485.73448074</v>
      </c>
      <c r="E20" s="450">
        <f>+D20/$D$23</f>
        <v>0.5166406753312444</v>
      </c>
      <c r="F20" s="122"/>
      <c r="G20" s="394" t="s">
        <v>166</v>
      </c>
      <c r="H20" s="383">
        <f>(+'DGRGL-C5'!C19+'DGRGL-C5'!C43+'DGRGL-C5'!C56)/1000</f>
        <v>606.75443702</v>
      </c>
      <c r="I20" s="383">
        <f>(+'DGRGL-C5'!D19+'DGRGL-C5'!D43+'DGRGL-C5'!D56)/1000</f>
        <v>2190.3835176400003</v>
      </c>
      <c r="J20" s="452">
        <f aca="true" t="shared" si="0" ref="J20:J29">+I20/$I$30</f>
        <v>0.7616712369953577</v>
      </c>
      <c r="M20" s="234"/>
      <c r="N20" s="234"/>
      <c r="O20" s="54"/>
    </row>
    <row r="21" spans="2:15" ht="19.5" customHeight="1">
      <c r="B21" s="121" t="s">
        <v>85</v>
      </c>
      <c r="C21" s="377">
        <f>('DGRGL-C2'!C16+'DGRGL-C2'!C21)/1000</f>
        <v>384.47958306</v>
      </c>
      <c r="D21" s="377">
        <f>('DGRGL-C2'!D16+'DGRGL-C2'!D21)/1000</f>
        <v>1387.97129485</v>
      </c>
      <c r="E21" s="450">
        <f>+D21/$D$23</f>
        <v>0.48264507313213084</v>
      </c>
      <c r="F21" s="122"/>
      <c r="G21" s="394" t="s">
        <v>337</v>
      </c>
      <c r="H21" s="383">
        <f>(+'DGRGL-C5'!C34)/1000</f>
        <v>108.89693297</v>
      </c>
      <c r="I21" s="383">
        <f>(+'DGRGL-C5'!D34)/1000</f>
        <v>393.11792801999997</v>
      </c>
      <c r="J21" s="452">
        <f t="shared" si="0"/>
        <v>0.13670054404109952</v>
      </c>
      <c r="M21" s="236"/>
      <c r="N21" s="237"/>
      <c r="O21" s="54"/>
    </row>
    <row r="22" spans="2:15" ht="19.5" customHeight="1">
      <c r="B22" s="121" t="s">
        <v>298</v>
      </c>
      <c r="C22" s="377">
        <f>('DGRGL-C2'!C17+'DGRGL-C2'!C22)/1000</f>
        <v>0.56897946</v>
      </c>
      <c r="D22" s="377">
        <f>('DGRGL-C2'!D17+'DGRGL-C2'!D22)/1000</f>
        <v>2.05401585</v>
      </c>
      <c r="E22" s="450">
        <f>+D22/$D$23</f>
        <v>0.0007142515366248576</v>
      </c>
      <c r="F22" s="124"/>
      <c r="G22" s="394" t="s">
        <v>261</v>
      </c>
      <c r="H22" s="383">
        <f>+'DGRGL-C5'!C35/1000</f>
        <v>42.647545</v>
      </c>
      <c r="I22" s="383">
        <f>+'DGRGL-C5'!D35/1000</f>
        <v>153.95763745000002</v>
      </c>
      <c r="J22" s="452">
        <f t="shared" si="0"/>
        <v>0.053536334261577195</v>
      </c>
      <c r="M22" s="238"/>
      <c r="N22" s="234"/>
      <c r="O22" s="54"/>
    </row>
    <row r="23" spans="2:15" ht="25.5" customHeight="1">
      <c r="B23" s="123" t="s">
        <v>31</v>
      </c>
      <c r="C23" s="378">
        <f>+C21+C20+C22</f>
        <v>796.60936051</v>
      </c>
      <c r="D23" s="378">
        <f>+D21+D20+D22</f>
        <v>2875.75979144</v>
      </c>
      <c r="E23" s="451">
        <f>+E21+E20+E22</f>
        <v>1.0000000000000002</v>
      </c>
      <c r="F23" s="124"/>
      <c r="G23" s="235" t="s">
        <v>167</v>
      </c>
      <c r="H23" s="383">
        <f>+'DGRGL-C5'!C28/1000</f>
        <v>19.16729021</v>
      </c>
      <c r="I23" s="383">
        <f>+'DGRGL-C5'!D28/1000</f>
        <v>69.19391766000001</v>
      </c>
      <c r="J23" s="452">
        <f t="shared" si="0"/>
        <v>0.024061090869342966</v>
      </c>
      <c r="M23" s="234"/>
      <c r="N23" s="234"/>
      <c r="O23" s="54"/>
    </row>
    <row r="24" spans="2:15" ht="19.5" customHeight="1">
      <c r="B24" s="117" t="s">
        <v>279</v>
      </c>
      <c r="C24" s="293"/>
      <c r="D24" s="496"/>
      <c r="E24" s="294"/>
      <c r="F24" s="124"/>
      <c r="G24" s="394" t="s">
        <v>152</v>
      </c>
      <c r="H24" s="383">
        <f>(+'DGRGL-C5'!C40+'DGRGL-C5'!C100)/1000</f>
        <v>12.79303346</v>
      </c>
      <c r="I24" s="383">
        <f>(+'DGRGL-C5'!D40+'DGRGL-C5'!D100)/1000</f>
        <v>46.182850789999996</v>
      </c>
      <c r="J24" s="452">
        <f t="shared" si="0"/>
        <v>0.01605935618393048</v>
      </c>
      <c r="M24" s="234"/>
      <c r="N24" s="234"/>
      <c r="O24" s="54"/>
    </row>
    <row r="25" spans="6:15" ht="19.5" customHeight="1">
      <c r="F25" s="124"/>
      <c r="G25" s="394" t="s">
        <v>157</v>
      </c>
      <c r="H25" s="383">
        <f>(+'DGRGL-C5'!C36+'DGRGL-C5'!C95)/1000</f>
        <v>3.87157175</v>
      </c>
      <c r="I25" s="383">
        <f>(+'DGRGL-C5'!D36+'DGRGL-C5'!D95)/1000</f>
        <v>13.97637402</v>
      </c>
      <c r="J25" s="452">
        <f t="shared" si="0"/>
        <v>0.0048600630906832825</v>
      </c>
      <c r="M25" s="234"/>
      <c r="N25" s="234"/>
      <c r="O25" s="54"/>
    </row>
    <row r="26" spans="2:15" ht="25.5" customHeight="1">
      <c r="B26" s="515" t="s">
        <v>33</v>
      </c>
      <c r="C26" s="516"/>
      <c r="D26" s="516"/>
      <c r="E26" s="517"/>
      <c r="F26" s="124"/>
      <c r="G26" s="235" t="s">
        <v>170</v>
      </c>
      <c r="H26" s="383">
        <f>+'DGRGL-C5'!C29/1000</f>
        <v>2.15509394</v>
      </c>
      <c r="I26" s="383">
        <f>+'DGRGL-C5'!D29/1000</f>
        <v>7.77988912</v>
      </c>
      <c r="J26" s="452">
        <f t="shared" si="0"/>
        <v>0.0027053334368137096</v>
      </c>
      <c r="M26" s="234"/>
      <c r="N26" s="234"/>
      <c r="O26" s="54"/>
    </row>
    <row r="27" spans="2:16" ht="19.5" customHeight="1">
      <c r="B27" s="120"/>
      <c r="C27" s="379" t="s">
        <v>13</v>
      </c>
      <c r="D27" s="379" t="s">
        <v>133</v>
      </c>
      <c r="E27" s="382" t="s">
        <v>26</v>
      </c>
      <c r="F27" s="116"/>
      <c r="G27" s="394" t="s">
        <v>331</v>
      </c>
      <c r="H27" s="383">
        <f>(+'DGRGL-C5'!C96)/1000</f>
        <v>0.29013351</v>
      </c>
      <c r="I27" s="383">
        <f>(+'DGRGL-C5'!D96)/1000</f>
        <v>1.04738197</v>
      </c>
      <c r="J27" s="452">
        <f t="shared" si="0"/>
        <v>0.0003642105203366721</v>
      </c>
      <c r="M27" s="236"/>
      <c r="N27" s="234"/>
      <c r="O27" s="54"/>
      <c r="P27" s="55"/>
    </row>
    <row r="28" spans="2:16" ht="19.5" customHeight="1">
      <c r="B28" s="121" t="s">
        <v>309</v>
      </c>
      <c r="C28" s="375">
        <f>(+'DGRGL-C5'!C19+'DGRGL-C5'!C43+'DGRGL-C5'!C55)/1000</f>
        <v>606.75443702</v>
      </c>
      <c r="D28" s="375">
        <f>('DGRGL-C5'!D19+'DGRGL-C5'!D43+'DGRGL-C5'!D55)/1000</f>
        <v>2190.3835176400003</v>
      </c>
      <c r="E28" s="450">
        <f>+C28/$C$31</f>
        <v>0.7616712369931828</v>
      </c>
      <c r="F28" s="119"/>
      <c r="G28" s="394" t="s">
        <v>238</v>
      </c>
      <c r="H28" s="383">
        <f>+'DGRGL-C5'!C37/1000</f>
        <v>0.032381349999999996</v>
      </c>
      <c r="I28" s="383">
        <f>+'DGRGL-C5'!D37/1000</f>
        <v>0.11689667</v>
      </c>
      <c r="J28" s="452">
        <f t="shared" si="0"/>
        <v>4.064896878673999E-05</v>
      </c>
      <c r="M28" s="234"/>
      <c r="N28" s="239"/>
      <c r="O28" s="97"/>
      <c r="P28" s="55"/>
    </row>
    <row r="29" spans="2:16" ht="19.5" customHeight="1">
      <c r="B29" s="121" t="s">
        <v>63</v>
      </c>
      <c r="C29" s="375">
        <f>(+'DGRGL-C5'!C33+'DGRGL-C5'!C39+'DGRGL-C5'!C94+'DGRGL-C5'!C99)/1000</f>
        <v>168.53253934000003</v>
      </c>
      <c r="D29" s="375">
        <f>(+'DGRGL-C5'!D33+'DGRGL-C5'!D39+'DGRGL-C5'!D94+'DGRGL-C5'!D99)/1000</f>
        <v>608.4024670100001</v>
      </c>
      <c r="E29" s="450">
        <f>+C29/$C$31</f>
        <v>0.21156233870024233</v>
      </c>
      <c r="F29" s="122"/>
      <c r="G29" s="394" t="s">
        <v>350</v>
      </c>
      <c r="H29" s="383">
        <f>+'DGRGL-C5'!C97/1000</f>
        <v>0.0009413</v>
      </c>
      <c r="I29" s="383">
        <f>+'DGRGL-C5'!D97/1000</f>
        <v>0.00339809</v>
      </c>
      <c r="J29" s="452">
        <f t="shared" si="0"/>
        <v>1.1816320716794867E-06</v>
      </c>
      <c r="M29" s="240"/>
      <c r="N29" s="241"/>
      <c r="O29" s="54"/>
      <c r="P29" s="55"/>
    </row>
    <row r="30" spans="2:16" ht="19.5" customHeight="1">
      <c r="B30" s="121" t="s">
        <v>51</v>
      </c>
      <c r="C30" s="375">
        <f>(+'DGRGL-C5'!C27)/1000</f>
        <v>21.322384149999998</v>
      </c>
      <c r="D30" s="375">
        <f>(+'DGRGL-C5'!D27)/1000</f>
        <v>76.97380678000002</v>
      </c>
      <c r="E30" s="450">
        <f>+C30/$C$31</f>
        <v>0.026766424306574964</v>
      </c>
      <c r="F30" s="122"/>
      <c r="G30" s="123" t="s">
        <v>31</v>
      </c>
      <c r="H30" s="384">
        <f>SUM(H20:H29)</f>
        <v>796.6093605100001</v>
      </c>
      <c r="I30" s="384">
        <f>SUM(I20:I29)</f>
        <v>2875.7597914300004</v>
      </c>
      <c r="J30" s="453">
        <f>SUM(J20:J29)</f>
        <v>0.9999999999999999</v>
      </c>
      <c r="L30" s="234"/>
      <c r="M30" s="242"/>
      <c r="N30" s="234"/>
      <c r="O30" s="54"/>
      <c r="P30" s="55"/>
    </row>
    <row r="31" spans="2:16" ht="19.5" customHeight="1">
      <c r="B31" s="123" t="s">
        <v>31</v>
      </c>
      <c r="C31" s="376">
        <f>+C28+C29+C30</f>
        <v>796.6093605099999</v>
      </c>
      <c r="D31" s="376">
        <f>+D28+D29+D30</f>
        <v>2875.7597914300004</v>
      </c>
      <c r="E31" s="451">
        <f>+E28+E29+E30</f>
        <v>1.0000000000000002</v>
      </c>
      <c r="F31" s="122"/>
      <c r="G31" s="117" t="s">
        <v>168</v>
      </c>
      <c r="M31" s="242"/>
      <c r="N31" s="234"/>
      <c r="O31" s="54"/>
      <c r="P31" s="55"/>
    </row>
    <row r="32" spans="2:16" ht="19.5" customHeight="1">
      <c r="B32" s="117" t="s">
        <v>310</v>
      </c>
      <c r="C32" s="495"/>
      <c r="D32" s="497"/>
      <c r="E32" s="52"/>
      <c r="F32" s="122"/>
      <c r="G32" s="117" t="s">
        <v>169</v>
      </c>
      <c r="H32" s="466"/>
      <c r="I32" s="466"/>
      <c r="L32" s="234"/>
      <c r="M32" s="242"/>
      <c r="N32" s="234"/>
      <c r="O32" s="54"/>
      <c r="P32" s="55"/>
    </row>
    <row r="33" spans="6:16" ht="19.5" customHeight="1">
      <c r="F33" s="124"/>
      <c r="L33" s="234"/>
      <c r="M33" s="242"/>
      <c r="N33" s="234"/>
      <c r="O33" s="54"/>
      <c r="P33" s="55"/>
    </row>
    <row r="34" spans="2:16" ht="19.5" customHeight="1">
      <c r="B34" s="515" t="s">
        <v>23</v>
      </c>
      <c r="C34" s="516"/>
      <c r="D34" s="516"/>
      <c r="E34" s="517"/>
      <c r="F34" s="243"/>
      <c r="L34" s="234"/>
      <c r="M34" s="244"/>
      <c r="N34" s="234"/>
      <c r="O34" s="54"/>
      <c r="P34" s="55"/>
    </row>
    <row r="35" spans="2:16" ht="19.5" customHeight="1">
      <c r="B35" s="120"/>
      <c r="C35" s="379" t="s">
        <v>13</v>
      </c>
      <c r="D35" s="379" t="s">
        <v>133</v>
      </c>
      <c r="E35" s="382" t="s">
        <v>26</v>
      </c>
      <c r="F35" s="116"/>
      <c r="L35" s="242"/>
      <c r="M35" s="245"/>
      <c r="N35" s="245"/>
      <c r="O35" s="54"/>
      <c r="P35" s="55"/>
    </row>
    <row r="36" spans="2:16" ht="19.5" customHeight="1">
      <c r="B36" s="121" t="s">
        <v>133</v>
      </c>
      <c r="C36" s="375">
        <f>(+'DGRGL-C4'!C15+'DGRGL-C4'!C58)/1000</f>
        <v>630.7710294099999</v>
      </c>
      <c r="D36" s="375">
        <f>(+'DGRGL-C4'!D15+'DGRGL-C4'!D58)/1000</f>
        <v>2277.0834161602997</v>
      </c>
      <c r="E36" s="450">
        <f>+D36/$D$40</f>
        <v>0.7918199568245013</v>
      </c>
      <c r="F36" s="119"/>
      <c r="L36" s="242"/>
      <c r="M36" s="245"/>
      <c r="N36" s="245"/>
      <c r="O36" s="54"/>
      <c r="P36" s="55"/>
    </row>
    <row r="37" spans="2:16" ht="19.5" customHeight="1">
      <c r="B37" s="121" t="s">
        <v>34</v>
      </c>
      <c r="C37" s="375">
        <f>(+'DGRGL-C4'!C29)/1000</f>
        <v>93.58402125</v>
      </c>
      <c r="D37" s="375">
        <f>(+'DGRGL-C4'!D29)/1000</f>
        <v>337.83831670999996</v>
      </c>
      <c r="E37" s="450">
        <f>+D37/$D$40</f>
        <v>0.11747796301729452</v>
      </c>
      <c r="F37" s="119"/>
      <c r="G37" s="515" t="s">
        <v>62</v>
      </c>
      <c r="H37" s="516"/>
      <c r="I37" s="516"/>
      <c r="J37" s="517"/>
      <c r="L37" s="242"/>
      <c r="M37" s="245"/>
      <c r="N37" s="245"/>
      <c r="O37" s="54"/>
      <c r="P37" s="55"/>
    </row>
    <row r="38" spans="2:16" ht="19.5" customHeight="1">
      <c r="B38" s="121" t="s">
        <v>35</v>
      </c>
      <c r="C38" s="375">
        <f>(+'DGRGL-C4'!C24)/1000</f>
        <v>60.0406094</v>
      </c>
      <c r="D38" s="375">
        <f>(+'DGRGL-C4'!D24)/1000</f>
        <v>216.74659993</v>
      </c>
      <c r="E38" s="450">
        <f>+D38/$D$40</f>
        <v>0.07537022235567861</v>
      </c>
      <c r="F38" s="124"/>
      <c r="G38" s="118"/>
      <c r="H38" s="518" t="s">
        <v>13</v>
      </c>
      <c r="I38" s="518"/>
      <c r="J38" s="519"/>
      <c r="L38" s="242"/>
      <c r="M38" s="246"/>
      <c r="N38" s="234"/>
      <c r="O38" s="54"/>
      <c r="P38" s="55"/>
    </row>
    <row r="39" spans="2:16" ht="19.5" customHeight="1">
      <c r="B39" s="121" t="s">
        <v>36</v>
      </c>
      <c r="C39" s="375">
        <f>(+'DGRGL-C4'!C34)/1000</f>
        <v>12.21349834</v>
      </c>
      <c r="D39" s="375">
        <f>(+'DGRGL-C4'!D34)/1000</f>
        <v>44.090729010000004</v>
      </c>
      <c r="E39" s="450">
        <f>+D39/$D$40</f>
        <v>0.015331857802525623</v>
      </c>
      <c r="F39" s="124"/>
      <c r="G39" s="395" t="s">
        <v>95</v>
      </c>
      <c r="H39" s="379" t="s">
        <v>27</v>
      </c>
      <c r="I39" s="379" t="s">
        <v>29</v>
      </c>
      <c r="J39" s="397" t="s">
        <v>31</v>
      </c>
      <c r="L39" s="242"/>
      <c r="N39" s="117"/>
      <c r="O39" s="52"/>
      <c r="P39" s="55"/>
    </row>
    <row r="40" spans="2:16" ht="19.5" customHeight="1">
      <c r="B40" s="123" t="s">
        <v>31</v>
      </c>
      <c r="C40" s="376">
        <f>+C39+C37+C38+C36</f>
        <v>796.6091583999998</v>
      </c>
      <c r="D40" s="376">
        <f>+D39+D37+D38+D36</f>
        <v>2875.7590618102995</v>
      </c>
      <c r="E40" s="451">
        <f>+E39+E37+E38+E36</f>
        <v>1</v>
      </c>
      <c r="F40" s="124"/>
      <c r="G40" s="247">
        <v>2009</v>
      </c>
      <c r="H40" s="375">
        <v>71</v>
      </c>
      <c r="I40" s="375">
        <v>192</v>
      </c>
      <c r="J40" s="398">
        <f aca="true" t="shared" si="1" ref="J40:J46">+I40+H40</f>
        <v>263</v>
      </c>
      <c r="L40" s="242"/>
      <c r="M40" s="234"/>
      <c r="N40" s="234"/>
      <c r="O40" s="54"/>
      <c r="P40" s="55"/>
    </row>
    <row r="41" spans="2:16" ht="19.5" customHeight="1">
      <c r="B41" s="121" t="s">
        <v>38</v>
      </c>
      <c r="C41" s="375">
        <f>+C36</f>
        <v>630.7710294099999</v>
      </c>
      <c r="D41" s="375">
        <f>+D36</f>
        <v>2277.0834161602997</v>
      </c>
      <c r="E41" s="450">
        <f>+C41/$C$43</f>
        <v>0.7918199568241369</v>
      </c>
      <c r="F41" s="124"/>
      <c r="G41" s="247">
        <v>2010</v>
      </c>
      <c r="H41" s="375">
        <v>72</v>
      </c>
      <c r="I41" s="375">
        <v>249</v>
      </c>
      <c r="J41" s="398">
        <f t="shared" si="1"/>
        <v>321</v>
      </c>
      <c r="L41" s="242"/>
      <c r="N41" s="117"/>
      <c r="O41" s="52"/>
      <c r="P41" s="55"/>
    </row>
    <row r="42" spans="2:16" ht="19.5" customHeight="1">
      <c r="B42" s="121" t="s">
        <v>37</v>
      </c>
      <c r="C42" s="375">
        <f>+C38+C37+C39</f>
        <v>165.83812899</v>
      </c>
      <c r="D42" s="375">
        <f>+D38+D37+D39</f>
        <v>598.67564565</v>
      </c>
      <c r="E42" s="450">
        <f>+C42/$C$43</f>
        <v>0.2081800431758632</v>
      </c>
      <c r="F42" s="122"/>
      <c r="G42" s="247">
        <v>2011</v>
      </c>
      <c r="H42" s="375">
        <v>70</v>
      </c>
      <c r="I42" s="375">
        <v>315</v>
      </c>
      <c r="J42" s="398">
        <f t="shared" si="1"/>
        <v>385</v>
      </c>
      <c r="L42" s="242"/>
      <c r="N42" s="117"/>
      <c r="O42" s="52"/>
      <c r="P42" s="55"/>
    </row>
    <row r="43" spans="2:16" ht="19.5" customHeight="1">
      <c r="B43" s="123" t="s">
        <v>31</v>
      </c>
      <c r="C43" s="376">
        <f>+C42+C41</f>
        <v>796.6091583999998</v>
      </c>
      <c r="D43" s="376">
        <f>+D42+D41</f>
        <v>2875.7590618102995</v>
      </c>
      <c r="E43" s="451">
        <f>+E42+E41</f>
        <v>1</v>
      </c>
      <c r="F43" s="122"/>
      <c r="G43" s="247">
        <v>2012</v>
      </c>
      <c r="H43" s="375">
        <v>63.198</v>
      </c>
      <c r="I43" s="383">
        <v>425.85551902000003</v>
      </c>
      <c r="J43" s="398">
        <f t="shared" si="1"/>
        <v>489.05351902</v>
      </c>
      <c r="L43" s="234"/>
      <c r="N43" s="117"/>
      <c r="O43" s="52"/>
      <c r="P43" s="55"/>
    </row>
    <row r="44" spans="2:16" ht="19.5" customHeight="1">
      <c r="B44" s="52"/>
      <c r="C44" s="52"/>
      <c r="D44" s="52"/>
      <c r="E44" s="52"/>
      <c r="F44" s="124"/>
      <c r="G44" s="247">
        <v>2013</v>
      </c>
      <c r="H44" s="375">
        <v>56.5285205</v>
      </c>
      <c r="I44" s="383">
        <v>591.0717845600001</v>
      </c>
      <c r="J44" s="398">
        <f t="shared" si="1"/>
        <v>647.6003050600001</v>
      </c>
      <c r="L44" s="248"/>
      <c r="M44" s="249"/>
      <c r="N44" s="117"/>
      <c r="O44" s="52"/>
      <c r="P44" s="55"/>
    </row>
    <row r="45" spans="7:16" ht="19.5" customHeight="1">
      <c r="G45" s="247">
        <v>2014</v>
      </c>
      <c r="H45" s="375">
        <v>50.26007419</v>
      </c>
      <c r="I45" s="375">
        <v>752.8751732600001</v>
      </c>
      <c r="J45" s="398">
        <f t="shared" si="1"/>
        <v>803.1352474500001</v>
      </c>
      <c r="L45" s="234"/>
      <c r="M45" s="250"/>
      <c r="N45" s="234"/>
      <c r="O45" s="54"/>
      <c r="P45" s="55"/>
    </row>
    <row r="46" spans="2:16" ht="19.5" customHeight="1">
      <c r="B46" s="515" t="s">
        <v>8</v>
      </c>
      <c r="C46" s="516"/>
      <c r="D46" s="516"/>
      <c r="E46" s="517"/>
      <c r="F46" s="116"/>
      <c r="G46" s="247">
        <v>2015</v>
      </c>
      <c r="H46" s="375">
        <v>44.4029874</v>
      </c>
      <c r="I46" s="375">
        <v>911.7782794100002</v>
      </c>
      <c r="J46" s="398">
        <f t="shared" si="1"/>
        <v>956.1812668100002</v>
      </c>
      <c r="L46" s="234"/>
      <c r="M46" s="234"/>
      <c r="N46" s="234"/>
      <c r="O46" s="54"/>
      <c r="P46" s="55"/>
    </row>
    <row r="47" spans="2:16" ht="19.5" customHeight="1">
      <c r="B47" s="118"/>
      <c r="C47" s="379" t="s">
        <v>13</v>
      </c>
      <c r="D47" s="379" t="s">
        <v>133</v>
      </c>
      <c r="E47" s="382" t="s">
        <v>26</v>
      </c>
      <c r="F47" s="119"/>
      <c r="G47" s="247">
        <v>2016</v>
      </c>
      <c r="H47" s="375">
        <v>38.965713019999995</v>
      </c>
      <c r="I47" s="375">
        <v>1125.5192306200001</v>
      </c>
      <c r="J47" s="398">
        <f>+I47+H47</f>
        <v>1164.4849436400002</v>
      </c>
      <c r="L47" s="234"/>
      <c r="M47" s="234"/>
      <c r="N47" s="234"/>
      <c r="O47" s="54"/>
      <c r="P47" s="55"/>
    </row>
    <row r="48" spans="2:16" ht="19.5" customHeight="1">
      <c r="B48" s="121" t="s">
        <v>47</v>
      </c>
      <c r="C48" s="375">
        <f>(+'DGRGL-C2'!C14)/1000</f>
        <v>790.31420228</v>
      </c>
      <c r="D48" s="375">
        <f>(+'DGRGL-C2'!D14)/1000</f>
        <v>2853.03427023</v>
      </c>
      <c r="E48" s="450">
        <f>+D48/$D$50</f>
        <v>0.9920975593032336</v>
      </c>
      <c r="F48" s="251"/>
      <c r="G48" s="247">
        <v>2017</v>
      </c>
      <c r="H48" s="375">
        <v>33.93910748</v>
      </c>
      <c r="I48" s="375">
        <v>695.27858884</v>
      </c>
      <c r="J48" s="398">
        <f>+I48+H48</f>
        <v>729.21769632</v>
      </c>
      <c r="L48" s="234"/>
      <c r="M48" s="234"/>
      <c r="N48" s="234"/>
      <c r="O48" s="54"/>
      <c r="P48" s="55"/>
    </row>
    <row r="49" spans="2:16" ht="19.5" customHeight="1">
      <c r="B49" s="121" t="s">
        <v>46</v>
      </c>
      <c r="C49" s="375">
        <f>(+'DGRGL-C2'!C19)/1000</f>
        <v>6.29515823</v>
      </c>
      <c r="D49" s="375">
        <f>(+'DGRGL-C2'!D19)/1000</f>
        <v>22.72552121</v>
      </c>
      <c r="E49" s="450">
        <f>+D49/$D$50</f>
        <v>0.007902440696766431</v>
      </c>
      <c r="F49" s="251"/>
      <c r="G49" s="468">
        <v>2018</v>
      </c>
      <c r="H49" s="375">
        <v>29.32455225</v>
      </c>
      <c r="I49" s="375">
        <v>1046.91136084</v>
      </c>
      <c r="J49" s="398">
        <f>+I49+H49</f>
        <v>1076.23591309</v>
      </c>
      <c r="L49" s="234"/>
      <c r="M49" s="234"/>
      <c r="N49" s="234"/>
      <c r="O49" s="54"/>
      <c r="P49" s="55"/>
    </row>
    <row r="50" spans="2:16" ht="19.5" customHeight="1">
      <c r="B50" s="123" t="s">
        <v>31</v>
      </c>
      <c r="C50" s="376">
        <f>+C49+C48</f>
        <v>796.60936051</v>
      </c>
      <c r="D50" s="376">
        <f>+D49+D48</f>
        <v>2875.75979144</v>
      </c>
      <c r="E50" s="451">
        <f>+E49+E48</f>
        <v>1</v>
      </c>
      <c r="F50" s="251"/>
      <c r="G50" s="468">
        <v>2019</v>
      </c>
      <c r="H50" s="375">
        <v>25.11588378</v>
      </c>
      <c r="I50" s="375">
        <v>1051.14683938</v>
      </c>
      <c r="J50" s="398">
        <f>+I50+H50</f>
        <v>1076.2627231600002</v>
      </c>
      <c r="L50" s="234"/>
      <c r="M50" s="234"/>
      <c r="N50" s="234"/>
      <c r="O50" s="54"/>
      <c r="P50" s="55"/>
    </row>
    <row r="51" spans="2:16" ht="19.5" customHeight="1">
      <c r="B51" s="52"/>
      <c r="C51" s="52"/>
      <c r="D51" s="52"/>
      <c r="E51" s="52"/>
      <c r="F51" s="251"/>
      <c r="G51" s="477">
        <v>44136</v>
      </c>
      <c r="H51" s="396">
        <f>+C14</f>
        <v>21.32238415</v>
      </c>
      <c r="I51" s="396">
        <f>+C13</f>
        <v>775.2869763599998</v>
      </c>
      <c r="J51" s="399">
        <f>+I51+H51</f>
        <v>796.6093605099998</v>
      </c>
      <c r="L51" s="234"/>
      <c r="M51" s="234"/>
      <c r="N51" s="234"/>
      <c r="O51" s="54"/>
      <c r="P51" s="55"/>
    </row>
    <row r="52" spans="2:16" ht="19.5" customHeight="1">
      <c r="B52" s="52"/>
      <c r="C52" s="52"/>
      <c r="D52" s="52"/>
      <c r="E52" s="52"/>
      <c r="F52" s="124"/>
      <c r="L52" s="242"/>
      <c r="M52" s="252"/>
      <c r="N52" s="234"/>
      <c r="O52" s="54"/>
      <c r="P52" s="55"/>
    </row>
    <row r="53" spans="3:16" ht="19.5" customHeight="1">
      <c r="C53" s="295">
        <f>+C50-C43</f>
        <v>0.00020211000014569436</v>
      </c>
      <c r="D53" s="295">
        <f>+D50-D43</f>
        <v>0.0007296297003449581</v>
      </c>
      <c r="L53" s="242"/>
      <c r="M53" s="242"/>
      <c r="N53" s="234"/>
      <c r="O53" s="54"/>
      <c r="P53" s="55"/>
    </row>
    <row r="54" spans="2:16" ht="19.5" customHeight="1">
      <c r="B54" s="246"/>
      <c r="C54" s="296"/>
      <c r="D54" s="296"/>
      <c r="L54" s="242"/>
      <c r="M54" s="242"/>
      <c r="N54" s="234"/>
      <c r="O54" s="54"/>
      <c r="P54" s="55"/>
    </row>
    <row r="55" spans="3:16" ht="19.5" customHeight="1">
      <c r="C55" s="297">
        <f>+C50-C40</f>
        <v>0.00020211000014569436</v>
      </c>
      <c r="D55" s="297">
        <f>+D50-D40</f>
        <v>0.0007296297003449581</v>
      </c>
      <c r="L55" s="242"/>
      <c r="M55" s="242"/>
      <c r="N55" s="234"/>
      <c r="O55" s="54"/>
      <c r="P55" s="55"/>
    </row>
    <row r="56" spans="3:16" ht="25.5" customHeight="1">
      <c r="C56" s="268"/>
      <c r="D56" s="249"/>
      <c r="H56" s="280"/>
      <c r="I56" s="280"/>
      <c r="J56" s="231"/>
      <c r="L56" s="242"/>
      <c r="M56" s="242"/>
      <c r="N56" s="234"/>
      <c r="O56" s="54"/>
      <c r="P56" s="55"/>
    </row>
    <row r="57" spans="7:16" ht="19.5" customHeight="1">
      <c r="G57" s="298"/>
      <c r="H57" s="299">
        <f>+H51-C14</f>
        <v>0</v>
      </c>
      <c r="I57" s="299">
        <f>+I51-C13</f>
        <v>0</v>
      </c>
      <c r="J57" s="298"/>
      <c r="L57" s="242"/>
      <c r="M57" s="242"/>
      <c r="N57" s="234"/>
      <c r="O57" s="54"/>
      <c r="P57" s="55"/>
    </row>
    <row r="58" spans="12:16" ht="19.5" customHeight="1">
      <c r="L58" s="242"/>
      <c r="M58" s="242"/>
      <c r="N58" s="234"/>
      <c r="O58" s="54"/>
      <c r="P58" s="55"/>
    </row>
    <row r="59" spans="8:16" ht="19.5" customHeight="1">
      <c r="H59" s="253"/>
      <c r="I59" s="253"/>
      <c r="J59" s="253"/>
      <c r="L59" s="242"/>
      <c r="M59" s="242"/>
      <c r="N59" s="234"/>
      <c r="O59" s="54"/>
      <c r="P59" s="55"/>
    </row>
    <row r="60" spans="8:16" ht="19.5" customHeight="1">
      <c r="H60" s="253"/>
      <c r="I60" s="254"/>
      <c r="J60" s="253"/>
      <c r="L60" s="242"/>
      <c r="M60" s="242"/>
      <c r="N60" s="234"/>
      <c r="O60" s="54"/>
      <c r="P60" s="55"/>
    </row>
    <row r="61" spans="8:16" ht="19.5" customHeight="1">
      <c r="H61" s="253"/>
      <c r="I61" s="254"/>
      <c r="J61" s="253"/>
      <c r="L61" s="242"/>
      <c r="M61" s="242"/>
      <c r="N61" s="234"/>
      <c r="O61" s="54"/>
      <c r="P61" s="55"/>
    </row>
    <row r="62" spans="8:16" ht="19.5" customHeight="1">
      <c r="H62" s="253"/>
      <c r="I62" s="254"/>
      <c r="J62" s="253"/>
      <c r="L62" s="242"/>
      <c r="M62" s="242"/>
      <c r="N62" s="234"/>
      <c r="O62" s="54"/>
      <c r="P62" s="55"/>
    </row>
    <row r="63" spans="8:16" ht="19.5" customHeight="1">
      <c r="H63" s="253"/>
      <c r="I63" s="253"/>
      <c r="J63" s="253"/>
      <c r="L63" s="242"/>
      <c r="M63" s="242"/>
      <c r="N63" s="234"/>
      <c r="O63" s="54"/>
      <c r="P63" s="55"/>
    </row>
    <row r="64" spans="10:16" ht="19.5" customHeight="1">
      <c r="J64" s="253"/>
      <c r="L64" s="242"/>
      <c r="M64" s="242"/>
      <c r="N64" s="234"/>
      <c r="O64" s="54"/>
      <c r="P64" s="55"/>
    </row>
    <row r="65" spans="10:16" ht="19.5" customHeight="1">
      <c r="J65" s="253"/>
      <c r="L65" s="242"/>
      <c r="M65" s="242"/>
      <c r="N65" s="234"/>
      <c r="O65" s="54"/>
      <c r="P65" s="55"/>
    </row>
    <row r="66" spans="12:16" ht="19.5" customHeight="1">
      <c r="L66" s="242"/>
      <c r="M66" s="242"/>
      <c r="N66" s="234"/>
      <c r="O66" s="54"/>
      <c r="P66" s="55"/>
    </row>
    <row r="67" spans="12:16" ht="19.5" customHeight="1">
      <c r="L67" s="242"/>
      <c r="M67" s="242"/>
      <c r="N67" s="234"/>
      <c r="O67" s="54"/>
      <c r="P67" s="55"/>
    </row>
    <row r="68" spans="12:16" ht="19.5" customHeight="1">
      <c r="L68" s="242"/>
      <c r="M68" s="242"/>
      <c r="N68" s="234"/>
      <c r="O68" s="54"/>
      <c r="P68" s="55"/>
    </row>
    <row r="69" spans="8:16" ht="19.5" customHeight="1">
      <c r="H69" s="255"/>
      <c r="I69" s="255"/>
      <c r="L69" s="242"/>
      <c r="M69" s="242"/>
      <c r="N69" s="234"/>
      <c r="O69" s="54"/>
      <c r="P69" s="55"/>
    </row>
    <row r="70" spans="12:16" ht="19.5" customHeight="1">
      <c r="L70" s="242"/>
      <c r="M70" s="242"/>
      <c r="N70" s="234"/>
      <c r="O70" s="54"/>
      <c r="P70" s="55"/>
    </row>
    <row r="71" spans="2:16" ht="19.5" customHeight="1">
      <c r="B71" s="256"/>
      <c r="L71" s="242"/>
      <c r="M71" s="242"/>
      <c r="N71" s="234"/>
      <c r="O71" s="54"/>
      <c r="P71" s="55"/>
    </row>
    <row r="72" spans="2:16" ht="19.5" customHeight="1">
      <c r="B72" s="256"/>
      <c r="L72" s="242"/>
      <c r="M72" s="242"/>
      <c r="N72" s="234"/>
      <c r="O72" s="54"/>
      <c r="P72" s="55"/>
    </row>
    <row r="73" spans="12:16" ht="19.5" customHeight="1">
      <c r="L73" s="242"/>
      <c r="M73" s="242"/>
      <c r="N73" s="234"/>
      <c r="O73" s="54"/>
      <c r="P73" s="55"/>
    </row>
    <row r="74" spans="12:16" ht="19.5" customHeight="1">
      <c r="L74" s="242"/>
      <c r="M74" s="242"/>
      <c r="N74" s="234"/>
      <c r="O74" s="54"/>
      <c r="P74" s="55"/>
    </row>
    <row r="75" spans="12:16" ht="19.5" customHeight="1">
      <c r="L75" s="242"/>
      <c r="M75" s="242"/>
      <c r="N75" s="234"/>
      <c r="O75" s="54"/>
      <c r="P75" s="55"/>
    </row>
    <row r="76" spans="10:16" ht="19.5" customHeight="1">
      <c r="J76" s="253"/>
      <c r="L76" s="242"/>
      <c r="M76" s="242"/>
      <c r="N76" s="234"/>
      <c r="O76" s="54"/>
      <c r="P76" s="55"/>
    </row>
    <row r="79" spans="8:9" ht="19.5" customHeight="1">
      <c r="H79" s="255"/>
      <c r="I79" s="255"/>
    </row>
  </sheetData>
  <sheetProtection/>
  <mergeCells count="13">
    <mergeCell ref="B46:E46"/>
    <mergeCell ref="B34:E34"/>
    <mergeCell ref="B18:E18"/>
    <mergeCell ref="G18:J18"/>
    <mergeCell ref="B26:E26"/>
    <mergeCell ref="G37:J37"/>
    <mergeCell ref="H38:J38"/>
    <mergeCell ref="B8:F8"/>
    <mergeCell ref="B5:J5"/>
    <mergeCell ref="B7:J7"/>
    <mergeCell ref="B11:E11"/>
    <mergeCell ref="G11:J11"/>
    <mergeCell ref="B6:J6"/>
  </mergeCells>
  <printOptions/>
  <pageMargins left="1.1023622047244095" right="0.5118110236220472" top="0.9448818897637796" bottom="0.35433070866141736" header="0.31496062992125984" footer="0.196850393700787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22"/>
  <sheetViews>
    <sheetView showGridLines="0" zoomScale="80" zoomScaleNormal="80" zoomScalePageLayoutView="0" workbookViewId="0" topLeftCell="A1">
      <selection activeCell="B5" sqref="B5:K5"/>
    </sheetView>
  </sheetViews>
  <sheetFormatPr defaultColWidth="15.7109375" defaultRowHeight="19.5" customHeight="1"/>
  <cols>
    <col min="1" max="1" width="1.8515625" style="52" customWidth="1"/>
    <col min="2" max="2" width="16.7109375" style="52" customWidth="1"/>
    <col min="3" max="11" width="16.7109375" style="117" customWidth="1"/>
    <col min="12" max="12" width="2.421875" style="117" customWidth="1"/>
    <col min="13" max="14" width="15.7109375" style="117" customWidth="1"/>
    <col min="15" max="16384" width="15.7109375" style="52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pans="1:14" s="1" customFormat="1" ht="15">
      <c r="A4" s="4"/>
      <c r="B4" s="4"/>
      <c r="C4" s="4"/>
      <c r="D4" s="4"/>
      <c r="E4" s="4"/>
      <c r="F4" s="4"/>
      <c r="G4" s="269"/>
      <c r="H4" s="269"/>
      <c r="I4" s="269"/>
      <c r="J4" s="269"/>
      <c r="K4" s="269"/>
      <c r="L4" s="269"/>
      <c r="M4" s="269"/>
      <c r="N4" s="269"/>
    </row>
    <row r="5" spans="1:14" s="1" customFormat="1" ht="22.5" customHeight="1">
      <c r="A5" s="4"/>
      <c r="B5" s="520" t="s">
        <v>178</v>
      </c>
      <c r="C5" s="520"/>
      <c r="D5" s="520"/>
      <c r="E5" s="520"/>
      <c r="F5" s="520"/>
      <c r="G5" s="520"/>
      <c r="H5" s="520"/>
      <c r="I5" s="520"/>
      <c r="J5" s="520"/>
      <c r="K5" s="520"/>
      <c r="L5" s="269"/>
      <c r="M5" s="269"/>
      <c r="N5" s="269"/>
    </row>
    <row r="6" spans="1:14" s="1" customFormat="1" ht="19.5" customHeight="1">
      <c r="A6" s="4"/>
      <c r="B6" s="514" t="s">
        <v>306</v>
      </c>
      <c r="C6" s="514"/>
      <c r="D6" s="514"/>
      <c r="E6" s="514"/>
      <c r="F6" s="514"/>
      <c r="G6" s="514"/>
      <c r="H6" s="514"/>
      <c r="I6" s="514"/>
      <c r="J6" s="514"/>
      <c r="K6" s="514"/>
      <c r="L6" s="269"/>
      <c r="M6" s="269"/>
      <c r="N6" s="269"/>
    </row>
    <row r="7" spans="1:14" s="1" customFormat="1" ht="18" customHeight="1">
      <c r="A7" s="4"/>
      <c r="B7" s="501" t="str">
        <f>+Indice!B7</f>
        <v>AL 30 DE NOVIEMBRE DE 2020</v>
      </c>
      <c r="C7" s="501"/>
      <c r="D7" s="501"/>
      <c r="E7" s="501"/>
      <c r="F7" s="501"/>
      <c r="G7" s="501"/>
      <c r="H7" s="501"/>
      <c r="I7" s="501"/>
      <c r="J7" s="501"/>
      <c r="K7" s="501"/>
      <c r="L7" s="269"/>
      <c r="M7" s="269"/>
      <c r="N7" s="269"/>
    </row>
    <row r="8" spans="1:14" s="1" customFormat="1" ht="19.5" customHeight="1">
      <c r="A8" s="4"/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69"/>
      <c r="M8" s="269"/>
      <c r="N8" s="269"/>
    </row>
    <row r="9" spans="1:14" s="1" customFormat="1" ht="19.5" customHeight="1">
      <c r="A9" s="4"/>
      <c r="B9" s="271"/>
      <c r="C9" s="271"/>
      <c r="D9" s="271"/>
      <c r="E9" s="271"/>
      <c r="F9" s="271"/>
      <c r="G9" s="271"/>
      <c r="H9" s="271"/>
      <c r="I9" s="271"/>
      <c r="J9" s="221"/>
      <c r="K9" s="221"/>
      <c r="L9" s="269"/>
      <c r="M9" s="269"/>
      <c r="N9" s="269"/>
    </row>
    <row r="10" spans="2:11" ht="19.5" customHeight="1">
      <c r="B10" s="521" t="s">
        <v>15</v>
      </c>
      <c r="C10" s="521"/>
      <c r="D10" s="521"/>
      <c r="E10" s="522" t="s">
        <v>39</v>
      </c>
      <c r="F10" s="522"/>
      <c r="G10" s="522"/>
      <c r="H10" s="523" t="s">
        <v>40</v>
      </c>
      <c r="I10" s="523"/>
      <c r="J10" s="523"/>
      <c r="K10" s="523"/>
    </row>
    <row r="17" ht="19.5" customHeight="1">
      <c r="I17" s="253"/>
    </row>
    <row r="20" spans="7:8" ht="19.5" customHeight="1">
      <c r="G20" s="255"/>
      <c r="H20" s="255"/>
    </row>
    <row r="22" ht="19.5" customHeight="1">
      <c r="H22" s="117" t="s">
        <v>279</v>
      </c>
    </row>
    <row r="24" spans="2:15" ht="19.5" customHeight="1">
      <c r="B24" s="521" t="s">
        <v>41</v>
      </c>
      <c r="C24" s="521"/>
      <c r="D24" s="521"/>
      <c r="E24" s="522" t="s">
        <v>42</v>
      </c>
      <c r="F24" s="522"/>
      <c r="G24" s="522"/>
      <c r="H24" s="522" t="s">
        <v>44</v>
      </c>
      <c r="I24" s="522"/>
      <c r="J24" s="522"/>
      <c r="K24" s="522"/>
      <c r="L24" s="522"/>
      <c r="M24" s="522"/>
      <c r="N24" s="522"/>
      <c r="O24" s="522"/>
    </row>
    <row r="37" spans="1:15" ht="19.5" customHeight="1">
      <c r="A37" s="117"/>
      <c r="B37" s="197"/>
      <c r="C37" s="197"/>
      <c r="D37" s="197"/>
      <c r="E37" s="117" t="s">
        <v>310</v>
      </c>
      <c r="F37" s="197"/>
      <c r="G37" s="197"/>
      <c r="H37" s="198"/>
      <c r="J37" s="197"/>
      <c r="K37" s="197"/>
      <c r="O37" s="117"/>
    </row>
    <row r="38" spans="1:15" ht="19.5" customHeight="1">
      <c r="A38" s="117"/>
      <c r="B38" s="117"/>
      <c r="H38" s="198" t="s">
        <v>171</v>
      </c>
      <c r="O38" s="117"/>
    </row>
    <row r="39" spans="1:15" ht="19.5" customHeight="1">
      <c r="A39" s="117"/>
      <c r="B39" s="525" t="s">
        <v>45</v>
      </c>
      <c r="C39" s="525"/>
      <c r="D39" s="525"/>
      <c r="E39" s="525"/>
      <c r="F39" s="525"/>
      <c r="G39" s="199"/>
      <c r="H39" s="522" t="s">
        <v>48</v>
      </c>
      <c r="I39" s="522"/>
      <c r="J39" s="522"/>
      <c r="K39" s="522"/>
      <c r="L39" s="522"/>
      <c r="M39" s="522"/>
      <c r="O39" s="117"/>
    </row>
    <row r="40" spans="1:15" ht="19.5" customHeight="1">
      <c r="A40" s="526" t="s">
        <v>43</v>
      </c>
      <c r="B40" s="526"/>
      <c r="C40" s="526"/>
      <c r="D40" s="526"/>
      <c r="E40" s="526"/>
      <c r="F40" s="526"/>
      <c r="O40" s="117"/>
    </row>
    <row r="41" spans="1:15" ht="19.5" customHeight="1">
      <c r="A41" s="117"/>
      <c r="B41" s="117"/>
      <c r="O41" s="117"/>
    </row>
    <row r="42" spans="1:15" ht="19.5" customHeight="1">
      <c r="A42" s="117"/>
      <c r="B42" s="117"/>
      <c r="O42" s="117"/>
    </row>
    <row r="43" spans="1:15" ht="19.5" customHeight="1">
      <c r="A43" s="117"/>
      <c r="B43" s="117"/>
      <c r="O43" s="117"/>
    </row>
    <row r="44" spans="1:15" ht="19.5" customHeight="1">
      <c r="A44" s="117"/>
      <c r="B44" s="117"/>
      <c r="O44" s="117"/>
    </row>
    <row r="45" spans="1:15" ht="19.5" customHeight="1">
      <c r="A45" s="117"/>
      <c r="B45" s="117"/>
      <c r="O45" s="117"/>
    </row>
    <row r="46" spans="1:15" ht="19.5" customHeight="1">
      <c r="A46" s="117"/>
      <c r="B46" s="117"/>
      <c r="O46" s="117"/>
    </row>
    <row r="47" spans="1:15" ht="19.5" customHeight="1">
      <c r="A47" s="117"/>
      <c r="B47" s="117"/>
      <c r="O47" s="117"/>
    </row>
    <row r="48" spans="1:15" ht="19.5" customHeight="1">
      <c r="A48" s="117"/>
      <c r="B48" s="117"/>
      <c r="O48" s="117"/>
    </row>
    <row r="49" spans="1:15" ht="19.5" customHeight="1">
      <c r="A49" s="117"/>
      <c r="B49" s="117"/>
      <c r="O49" s="117"/>
    </row>
    <row r="50" spans="1:15" ht="19.5" customHeight="1">
      <c r="A50" s="117"/>
      <c r="B50" s="117"/>
      <c r="O50" s="117"/>
    </row>
    <row r="51" spans="1:15" ht="19.5" customHeight="1">
      <c r="A51" s="117"/>
      <c r="B51" s="117"/>
      <c r="O51" s="117"/>
    </row>
    <row r="52" spans="1:15" ht="19.5" customHeight="1">
      <c r="A52" s="117"/>
      <c r="B52" s="117"/>
      <c r="O52" s="117"/>
    </row>
    <row r="53" spans="1:15" ht="19.5" customHeight="1">
      <c r="A53" s="117"/>
      <c r="B53" s="524"/>
      <c r="C53" s="524"/>
      <c r="O53" s="117"/>
    </row>
    <row r="54" s="117" customFormat="1" ht="19.5" customHeight="1"/>
    <row r="55" s="117" customFormat="1" ht="19.5" customHeight="1"/>
    <row r="56" s="117" customFormat="1" ht="19.5" customHeight="1"/>
    <row r="57" s="117" customFormat="1" ht="19.5" customHeight="1"/>
    <row r="58" s="117" customFormat="1" ht="19.5" customHeight="1"/>
    <row r="59" s="117" customFormat="1" ht="19.5" customHeight="1"/>
    <row r="60" s="117" customFormat="1" ht="19.5" customHeight="1"/>
    <row r="61" s="117" customFormat="1" ht="19.5" customHeight="1"/>
    <row r="62" s="117" customFormat="1" ht="19.5" customHeight="1"/>
    <row r="63" s="117" customFormat="1" ht="19.5" customHeight="1"/>
    <row r="64" s="117" customFormat="1" ht="19.5" customHeight="1"/>
    <row r="65" s="117" customFormat="1" ht="19.5" customHeight="1"/>
    <row r="66" s="117" customFormat="1" ht="19.5" customHeight="1"/>
    <row r="67" s="117" customFormat="1" ht="19.5" customHeight="1"/>
    <row r="68" s="117" customFormat="1" ht="19.5" customHeight="1"/>
    <row r="69" s="117" customFormat="1" ht="19.5" customHeight="1"/>
    <row r="70" s="117" customFormat="1" ht="19.5" customHeight="1"/>
    <row r="71" s="117" customFormat="1" ht="19.5" customHeight="1"/>
    <row r="72" s="117" customFormat="1" ht="19.5" customHeight="1"/>
    <row r="73" s="117" customFormat="1" ht="19.5" customHeight="1"/>
    <row r="74" s="117" customFormat="1" ht="19.5" customHeight="1"/>
    <row r="75" s="117" customFormat="1" ht="19.5" customHeight="1"/>
    <row r="76" s="117" customFormat="1" ht="19.5" customHeight="1"/>
    <row r="77" s="117" customFormat="1" ht="19.5" customHeight="1"/>
    <row r="78" s="117" customFormat="1" ht="19.5" customHeight="1"/>
    <row r="79" s="117" customFormat="1" ht="19.5" customHeight="1"/>
    <row r="80" s="117" customFormat="1" ht="19.5" customHeight="1"/>
    <row r="81" s="117" customFormat="1" ht="19.5" customHeight="1"/>
    <row r="82" s="117" customFormat="1" ht="19.5" customHeight="1"/>
    <row r="83" s="117" customFormat="1" ht="19.5" customHeight="1"/>
    <row r="84" s="117" customFormat="1" ht="19.5" customHeight="1"/>
    <row r="85" s="117" customFormat="1" ht="19.5" customHeight="1"/>
    <row r="86" s="117" customFormat="1" ht="19.5" customHeight="1"/>
    <row r="87" s="117" customFormat="1" ht="19.5" customHeight="1"/>
    <row r="88" s="117" customFormat="1" ht="19.5" customHeight="1"/>
    <row r="89" s="117" customFormat="1" ht="19.5" customHeight="1"/>
    <row r="90" s="117" customFormat="1" ht="19.5" customHeight="1"/>
    <row r="91" s="117" customFormat="1" ht="19.5" customHeight="1"/>
    <row r="92" s="117" customFormat="1" ht="19.5" customHeight="1"/>
    <row r="93" s="117" customFormat="1" ht="19.5" customHeight="1"/>
    <row r="94" s="117" customFormat="1" ht="19.5" customHeight="1"/>
    <row r="95" s="117" customFormat="1" ht="19.5" customHeight="1"/>
    <row r="96" s="117" customFormat="1" ht="19.5" customHeight="1"/>
    <row r="97" s="117" customFormat="1" ht="19.5" customHeight="1"/>
    <row r="98" s="117" customFormat="1" ht="19.5" customHeight="1"/>
    <row r="99" s="117" customFormat="1" ht="19.5" customHeight="1"/>
    <row r="100" s="117" customFormat="1" ht="19.5" customHeight="1"/>
    <row r="101" s="117" customFormat="1" ht="19.5" customHeight="1"/>
    <row r="102" s="117" customFormat="1" ht="19.5" customHeight="1"/>
    <row r="103" s="117" customFormat="1" ht="19.5" customHeight="1"/>
    <row r="104" s="117" customFormat="1" ht="19.5" customHeight="1"/>
    <row r="105" spans="2:15" ht="19.5" customHeight="1">
      <c r="B105" s="117"/>
      <c r="O105" s="117"/>
    </row>
    <row r="106" spans="2:15" ht="19.5" customHeight="1">
      <c r="B106" s="117"/>
      <c r="O106" s="117"/>
    </row>
    <row r="107" spans="2:15" ht="19.5" customHeight="1">
      <c r="B107" s="117"/>
      <c r="O107" s="117"/>
    </row>
    <row r="108" spans="2:15" ht="19.5" customHeight="1">
      <c r="B108" s="117"/>
      <c r="O108" s="117"/>
    </row>
    <row r="109" spans="2:15" ht="19.5" customHeight="1">
      <c r="B109" s="117"/>
      <c r="O109" s="117"/>
    </row>
    <row r="110" spans="2:15" ht="19.5" customHeight="1">
      <c r="B110" s="117"/>
      <c r="O110" s="117"/>
    </row>
    <row r="111" spans="2:15" ht="19.5" customHeight="1">
      <c r="B111" s="117"/>
      <c r="O111" s="117"/>
    </row>
    <row r="112" spans="2:15" ht="19.5" customHeight="1">
      <c r="B112" s="117"/>
      <c r="O112" s="117"/>
    </row>
    <row r="113" spans="2:15" ht="19.5" customHeight="1">
      <c r="B113" s="117"/>
      <c r="O113" s="117"/>
    </row>
    <row r="114" spans="2:15" ht="19.5" customHeight="1">
      <c r="B114" s="117"/>
      <c r="O114" s="117"/>
    </row>
    <row r="115" spans="2:15" ht="19.5" customHeight="1">
      <c r="B115" s="117"/>
      <c r="O115" s="117"/>
    </row>
    <row r="116" spans="2:15" ht="19.5" customHeight="1">
      <c r="B116" s="117"/>
      <c r="O116" s="117"/>
    </row>
    <row r="117" spans="2:15" ht="19.5" customHeight="1">
      <c r="B117" s="117"/>
      <c r="O117" s="117"/>
    </row>
    <row r="118" spans="2:15" ht="19.5" customHeight="1">
      <c r="B118" s="117"/>
      <c r="O118" s="117"/>
    </row>
    <row r="119" spans="2:15" ht="19.5" customHeight="1">
      <c r="B119" s="117"/>
      <c r="O119" s="117"/>
    </row>
    <row r="120" spans="2:15" ht="19.5" customHeight="1">
      <c r="B120" s="117"/>
      <c r="O120" s="117"/>
    </row>
    <row r="121" spans="2:15" ht="19.5" customHeight="1">
      <c r="B121" s="117"/>
      <c r="O121" s="117"/>
    </row>
    <row r="122" spans="2:15" ht="19.5" customHeight="1">
      <c r="B122" s="117"/>
      <c r="O122" s="117"/>
    </row>
  </sheetData>
  <sheetProtection/>
  <mergeCells count="13">
    <mergeCell ref="B24:D24"/>
    <mergeCell ref="E24:G24"/>
    <mergeCell ref="B53:C53"/>
    <mergeCell ref="B39:F39"/>
    <mergeCell ref="A40:F40"/>
    <mergeCell ref="H39:M39"/>
    <mergeCell ref="H24:O24"/>
    <mergeCell ref="B5:K5"/>
    <mergeCell ref="B6:K6"/>
    <mergeCell ref="B7:K7"/>
    <mergeCell ref="B10:D10"/>
    <mergeCell ref="E10:G10"/>
    <mergeCell ref="H10:K10"/>
  </mergeCells>
  <printOptions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J57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46.8515625" style="19" customWidth="1"/>
    <col min="3" max="4" width="19.7109375" style="19" customWidth="1"/>
    <col min="5" max="5" width="11.421875" style="62" customWidth="1"/>
    <col min="6" max="6" width="11.421875" style="174" customWidth="1"/>
    <col min="7" max="7" width="16.8515625" style="174" bestFit="1" customWidth="1"/>
    <col min="8" max="8" width="15.140625" style="174" customWidth="1"/>
    <col min="9" max="9" width="25.28125" style="174" bestFit="1" customWidth="1"/>
    <col min="10" max="13" width="11.421875" style="62" customWidth="1"/>
    <col min="14" max="23" width="11.421875" style="19" customWidth="1"/>
    <col min="24" max="16384" width="11.421875" style="17" customWidth="1"/>
  </cols>
  <sheetData>
    <row r="1" ht="15"/>
    <row r="2" ht="15"/>
    <row r="3" ht="15"/>
    <row r="5" spans="2:8" ht="18.75">
      <c r="B5" s="86" t="s">
        <v>17</v>
      </c>
      <c r="C5" s="125"/>
      <c r="D5" s="125"/>
      <c r="F5" s="535"/>
      <c r="G5" s="535"/>
      <c r="H5" s="535"/>
    </row>
    <row r="6" spans="2:4" ht="18" customHeight="1">
      <c r="B6" s="138" t="s">
        <v>311</v>
      </c>
      <c r="C6" s="138"/>
      <c r="D6" s="138"/>
    </row>
    <row r="7" spans="2:9" ht="15.75">
      <c r="B7" s="136" t="s">
        <v>64</v>
      </c>
      <c r="C7" s="136"/>
      <c r="D7" s="136"/>
      <c r="E7" s="186"/>
      <c r="F7" s="300"/>
      <c r="G7" s="300"/>
      <c r="H7" s="300"/>
      <c r="I7" s="300"/>
    </row>
    <row r="8" spans="2:9" ht="15.75" customHeight="1">
      <c r="B8" s="136" t="s">
        <v>125</v>
      </c>
      <c r="C8" s="136"/>
      <c r="D8" s="136"/>
      <c r="E8" s="186"/>
      <c r="F8" s="300"/>
      <c r="H8" s="301"/>
      <c r="I8" s="300"/>
    </row>
    <row r="9" spans="2:9" ht="15.75">
      <c r="B9" s="333" t="s">
        <v>360</v>
      </c>
      <c r="C9" s="333"/>
      <c r="D9" s="273"/>
      <c r="E9" s="319">
        <f>+Portada!I34</f>
        <v>3.61</v>
      </c>
      <c r="F9" s="300"/>
      <c r="G9" s="302"/>
      <c r="H9" s="301"/>
      <c r="I9" s="300"/>
    </row>
    <row r="10" spans="2:9" ht="12.75" customHeight="1">
      <c r="B10" s="126"/>
      <c r="C10" s="126"/>
      <c r="D10" s="126"/>
      <c r="E10" s="186"/>
      <c r="F10" s="300"/>
      <c r="G10" s="300"/>
      <c r="H10" s="300"/>
      <c r="I10" s="300"/>
    </row>
    <row r="11" spans="2:9" ht="15" customHeight="1">
      <c r="B11" s="536" t="s">
        <v>129</v>
      </c>
      <c r="C11" s="532" t="s">
        <v>53</v>
      </c>
      <c r="D11" s="527" t="s">
        <v>134</v>
      </c>
      <c r="E11" s="186"/>
      <c r="F11" s="300"/>
      <c r="G11" s="300"/>
      <c r="H11" s="300"/>
      <c r="I11" s="300"/>
    </row>
    <row r="12" spans="2:10" ht="13.5" customHeight="1">
      <c r="B12" s="537"/>
      <c r="C12" s="533"/>
      <c r="D12" s="528"/>
      <c r="E12" s="270"/>
      <c r="F12" s="300"/>
      <c r="G12" s="300"/>
      <c r="H12" s="300"/>
      <c r="I12" s="300"/>
      <c r="J12" s="183"/>
    </row>
    <row r="13" spans="2:9" ht="9" customHeight="1">
      <c r="B13" s="538"/>
      <c r="C13" s="534"/>
      <c r="D13" s="529"/>
      <c r="E13" s="186"/>
      <c r="F13" s="300"/>
      <c r="G13" s="300"/>
      <c r="H13" s="300"/>
      <c r="I13" s="300"/>
    </row>
    <row r="14" spans="2:9" ht="9.75" customHeight="1">
      <c r="B14" s="203"/>
      <c r="C14" s="204"/>
      <c r="D14" s="205"/>
      <c r="F14" s="300"/>
      <c r="G14" s="300"/>
      <c r="H14" s="300"/>
      <c r="I14" s="300"/>
    </row>
    <row r="15" spans="2:9" ht="16.5">
      <c r="B15" s="317" t="s">
        <v>138</v>
      </c>
      <c r="C15" s="320">
        <f>+C16</f>
        <v>21322.38415</v>
      </c>
      <c r="D15" s="320">
        <f>+D16</f>
        <v>76973.80678</v>
      </c>
      <c r="F15" s="300"/>
      <c r="G15" s="304"/>
      <c r="H15" s="304"/>
      <c r="I15" s="300"/>
    </row>
    <row r="16" spans="2:9" ht="15">
      <c r="B16" s="22" t="s">
        <v>85</v>
      </c>
      <c r="C16" s="321">
        <v>21322.38415</v>
      </c>
      <c r="D16" s="321">
        <f>ROUND(+C16*$E$9,5)</f>
        <v>76973.80678</v>
      </c>
      <c r="E16" s="478"/>
      <c r="F16" s="300"/>
      <c r="G16" s="304"/>
      <c r="H16" s="304"/>
      <c r="I16" s="300"/>
    </row>
    <row r="17" spans="2:9" ht="15">
      <c r="B17" s="22"/>
      <c r="C17" s="321"/>
      <c r="D17" s="321"/>
      <c r="F17" s="300"/>
      <c r="G17" s="304"/>
      <c r="H17" s="304"/>
      <c r="I17" s="300"/>
    </row>
    <row r="18" spans="2:9" ht="16.5">
      <c r="B18" s="61" t="s">
        <v>110</v>
      </c>
      <c r="C18" s="320">
        <f>SUM(C19:C21)</f>
        <v>768991.8181299999</v>
      </c>
      <c r="D18" s="320">
        <f>SUM(D19:D21)</f>
        <v>2776060.46344</v>
      </c>
      <c r="E18" s="316"/>
      <c r="F18" s="300" t="s">
        <v>121</v>
      </c>
      <c r="G18" s="303">
        <f>+C19+C48</f>
        <v>417855.95622</v>
      </c>
      <c r="H18" s="303">
        <f>+D19+D48</f>
        <v>1508460.00195</v>
      </c>
      <c r="I18" s="300"/>
    </row>
    <row r="19" spans="2:9" ht="15">
      <c r="B19" s="22" t="s">
        <v>91</v>
      </c>
      <c r="C19" s="321">
        <v>411560.79799</v>
      </c>
      <c r="D19" s="321">
        <f>ROUND(+C19*$E$9,5)</f>
        <v>1485734.48074</v>
      </c>
      <c r="E19" s="478"/>
      <c r="F19" s="300"/>
      <c r="G19" s="304"/>
      <c r="H19" s="304"/>
      <c r="I19" s="300"/>
    </row>
    <row r="20" spans="2:9" ht="15">
      <c r="B20" s="22" t="s">
        <v>85</v>
      </c>
      <c r="C20" s="321">
        <v>356862.04068</v>
      </c>
      <c r="D20" s="321">
        <f>ROUND(+C20*$E$9,5)</f>
        <v>1288271.96685</v>
      </c>
      <c r="E20" s="478"/>
      <c r="F20" s="300"/>
      <c r="G20" s="304"/>
      <c r="H20" s="304"/>
      <c r="I20" s="300"/>
    </row>
    <row r="21" spans="2:9" ht="15">
      <c r="B21" s="22" t="s">
        <v>276</v>
      </c>
      <c r="C21" s="321">
        <v>568.97946</v>
      </c>
      <c r="D21" s="321">
        <f>ROUND(+C21*$E$9,5)</f>
        <v>2054.01585</v>
      </c>
      <c r="F21" s="300"/>
      <c r="G21" s="305"/>
      <c r="H21" s="300"/>
      <c r="I21" s="300"/>
    </row>
    <row r="22" spans="2:9" ht="9.75" customHeight="1">
      <c r="B22" s="23"/>
      <c r="C22" s="322"/>
      <c r="D22" s="322"/>
      <c r="F22" s="300"/>
      <c r="G22" s="300"/>
      <c r="H22" s="300"/>
      <c r="I22" s="300"/>
    </row>
    <row r="23" spans="2:9" ht="15" customHeight="1">
      <c r="B23" s="530" t="s">
        <v>14</v>
      </c>
      <c r="C23" s="541">
        <f>+C18+C15</f>
        <v>790314.20228</v>
      </c>
      <c r="D23" s="541">
        <f>+D18+D15</f>
        <v>2853034.2702200003</v>
      </c>
      <c r="F23" s="300"/>
      <c r="G23" s="305"/>
      <c r="H23" s="305"/>
      <c r="I23" s="300"/>
    </row>
    <row r="24" spans="2:4" ht="15" customHeight="1">
      <c r="B24" s="531"/>
      <c r="C24" s="542"/>
      <c r="D24" s="542"/>
    </row>
    <row r="25" spans="2:4" ht="4.5" customHeight="1">
      <c r="B25" s="24"/>
      <c r="C25" s="25"/>
      <c r="D25" s="25"/>
    </row>
    <row r="26" spans="2:4" ht="15">
      <c r="B26" s="26" t="s">
        <v>139</v>
      </c>
      <c r="C26" s="469"/>
      <c r="D26" s="469"/>
    </row>
    <row r="27" spans="2:4" ht="15">
      <c r="B27" s="26" t="s">
        <v>140</v>
      </c>
      <c r="C27" s="27"/>
      <c r="D27" s="27"/>
    </row>
    <row r="28" spans="2:4" ht="15">
      <c r="B28" s="26" t="s">
        <v>141</v>
      </c>
      <c r="C28" s="469"/>
      <c r="D28" s="27"/>
    </row>
    <row r="29" spans="2:5" ht="15">
      <c r="B29" s="26" t="s">
        <v>277</v>
      </c>
      <c r="C29" s="449"/>
      <c r="D29" s="306"/>
      <c r="E29" s="307"/>
    </row>
    <row r="30" spans="3:5" ht="15">
      <c r="C30" s="449"/>
      <c r="D30" s="306"/>
      <c r="E30" s="307"/>
    </row>
    <row r="31" ht="15">
      <c r="C31" s="282"/>
    </row>
    <row r="32" spans="3:4" ht="15">
      <c r="C32" s="283"/>
      <c r="D32" s="284"/>
    </row>
    <row r="34" spans="2:5" ht="18.75">
      <c r="B34" s="46" t="s">
        <v>104</v>
      </c>
      <c r="C34" s="58"/>
      <c r="D34" s="58"/>
      <c r="E34" s="175"/>
    </row>
    <row r="35" spans="2:4" ht="18">
      <c r="B35" s="138" t="s">
        <v>311</v>
      </c>
      <c r="C35" s="138"/>
      <c r="D35" s="138"/>
    </row>
    <row r="36" spans="2:4" ht="15" customHeight="1">
      <c r="B36" s="136" t="s">
        <v>66</v>
      </c>
      <c r="C36" s="136"/>
      <c r="D36" s="136"/>
    </row>
    <row r="37" spans="2:4" ht="16.5" customHeight="1">
      <c r="B37" s="136" t="s">
        <v>125</v>
      </c>
      <c r="C37" s="136"/>
      <c r="D37" s="136"/>
    </row>
    <row r="38" spans="2:4" ht="16.5" customHeight="1">
      <c r="B38" s="332" t="str">
        <f>+B9</f>
        <v>Al 30 de noviembre de 2020</v>
      </c>
      <c r="C38" s="332"/>
      <c r="D38" s="56"/>
    </row>
    <row r="39" spans="2:4" ht="8.25" customHeight="1">
      <c r="B39" s="18"/>
      <c r="C39" s="18"/>
      <c r="D39" s="18"/>
    </row>
    <row r="40" spans="2:4" ht="15" customHeight="1">
      <c r="B40" s="536" t="s">
        <v>129</v>
      </c>
      <c r="C40" s="532" t="s">
        <v>53</v>
      </c>
      <c r="D40" s="527" t="s">
        <v>134</v>
      </c>
    </row>
    <row r="41" spans="2:7" ht="13.5" customHeight="1">
      <c r="B41" s="537"/>
      <c r="C41" s="533"/>
      <c r="D41" s="528"/>
      <c r="E41" s="175"/>
      <c r="G41" s="176"/>
    </row>
    <row r="42" spans="2:4" ht="9" customHeight="1">
      <c r="B42" s="538"/>
      <c r="C42" s="534"/>
      <c r="D42" s="529"/>
    </row>
    <row r="43" spans="2:4" ht="9.75" customHeight="1">
      <c r="B43" s="20"/>
      <c r="C43" s="21"/>
      <c r="D43" s="28"/>
    </row>
    <row r="44" spans="2:9" ht="21" customHeight="1">
      <c r="B44" s="59" t="s">
        <v>65</v>
      </c>
      <c r="C44" s="323">
        <v>0</v>
      </c>
      <c r="D44" s="323">
        <v>0</v>
      </c>
      <c r="I44" s="177"/>
    </row>
    <row r="45" spans="2:4" ht="15" customHeight="1">
      <c r="B45" s="60"/>
      <c r="C45" s="324"/>
      <c r="D45" s="324"/>
    </row>
    <row r="46" spans="2:7" ht="21" customHeight="1">
      <c r="B46" s="61" t="s">
        <v>74</v>
      </c>
      <c r="C46" s="323">
        <f>SUM(C47:C49)</f>
        <v>6295.15823</v>
      </c>
      <c r="D46" s="323">
        <f>SUM(D47:D49)</f>
        <v>22725.52121</v>
      </c>
      <c r="G46" s="177"/>
    </row>
    <row r="47" spans="2:4" ht="15">
      <c r="B47" s="22" t="s">
        <v>91</v>
      </c>
      <c r="C47" s="325">
        <v>0</v>
      </c>
      <c r="D47" s="325">
        <f>ROUND(+C47*$E$9,5)</f>
        <v>0</v>
      </c>
    </row>
    <row r="48" spans="2:4" ht="15">
      <c r="B48" s="22" t="s">
        <v>85</v>
      </c>
      <c r="C48" s="325">
        <v>6295.15823</v>
      </c>
      <c r="D48" s="325">
        <f>ROUND(+C48*$E$9,5)</f>
        <v>22725.52121</v>
      </c>
    </row>
    <row r="49" spans="2:4" ht="15">
      <c r="B49" s="22" t="s">
        <v>278</v>
      </c>
      <c r="C49" s="471">
        <v>0</v>
      </c>
      <c r="D49" s="321">
        <f>ROUND(+C49*$E$9,5)</f>
        <v>0</v>
      </c>
    </row>
    <row r="50" spans="2:4" ht="9.75" customHeight="1">
      <c r="B50" s="23"/>
      <c r="C50" s="324"/>
      <c r="D50" s="324"/>
    </row>
    <row r="51" spans="2:4" ht="15" customHeight="1">
      <c r="B51" s="530" t="s">
        <v>14</v>
      </c>
      <c r="C51" s="539">
        <f>+C46+C44</f>
        <v>6295.15823</v>
      </c>
      <c r="D51" s="539">
        <f>+D46+D44</f>
        <v>22725.52121</v>
      </c>
    </row>
    <row r="52" spans="2:7" ht="15" customHeight="1">
      <c r="B52" s="531"/>
      <c r="C52" s="540"/>
      <c r="D52" s="540"/>
      <c r="G52" s="178"/>
    </row>
    <row r="53" spans="2:4" ht="6" customHeight="1">
      <c r="B53" s="24"/>
      <c r="C53" s="25"/>
      <c r="D53" s="25"/>
    </row>
    <row r="54" spans="2:4" ht="15">
      <c r="B54" s="26" t="s">
        <v>279</v>
      </c>
      <c r="C54" s="449"/>
      <c r="D54" s="449"/>
    </row>
    <row r="55" spans="3:4" ht="15">
      <c r="C55" s="449"/>
      <c r="D55" s="327"/>
    </row>
    <row r="56" ht="15">
      <c r="C56" s="285"/>
    </row>
    <row r="57" ht="15">
      <c r="C57" s="281"/>
    </row>
  </sheetData>
  <sheetProtection/>
  <mergeCells count="13">
    <mergeCell ref="B40:B42"/>
    <mergeCell ref="C40:C42"/>
    <mergeCell ref="C23:C24"/>
    <mergeCell ref="D11:D13"/>
    <mergeCell ref="B23:B24"/>
    <mergeCell ref="C11:C13"/>
    <mergeCell ref="F5:H5"/>
    <mergeCell ref="B11:B13"/>
    <mergeCell ref="B51:B52"/>
    <mergeCell ref="C51:C52"/>
    <mergeCell ref="D51:D52"/>
    <mergeCell ref="D23:D24"/>
    <mergeCell ref="D40:D42"/>
  </mergeCells>
  <printOptions/>
  <pageMargins left="1.220472440944882" right="0.7086614173228347" top="0.984251968503937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L33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7" customWidth="1"/>
    <col min="2" max="2" width="42.7109375" style="19" customWidth="1"/>
    <col min="3" max="4" width="19.7109375" style="63" customWidth="1"/>
    <col min="5" max="5" width="9.28125" style="127" customWidth="1"/>
    <col min="6" max="6" width="13.57421875" style="63" bestFit="1" customWidth="1"/>
    <col min="7" max="7" width="17.28125" style="63" customWidth="1"/>
    <col min="8" max="11" width="11.421875" style="63" customWidth="1"/>
    <col min="12" max="16" width="11.421875" style="19" customWidth="1"/>
    <col min="17" max="16384" width="11.421875" style="17" customWidth="1"/>
  </cols>
  <sheetData>
    <row r="1" ht="15"/>
    <row r="2" ht="15"/>
    <row r="3" ht="15"/>
    <row r="4" ht="15">
      <c r="B4" s="63"/>
    </row>
    <row r="5" spans="2:12" ht="18">
      <c r="B5" s="86" t="s">
        <v>18</v>
      </c>
      <c r="C5" s="86"/>
      <c r="D5" s="86"/>
      <c r="F5" s="258"/>
      <c r="G5" s="258"/>
      <c r="H5" s="258"/>
      <c r="I5" s="258"/>
      <c r="J5" s="258"/>
      <c r="L5" s="259"/>
    </row>
    <row r="6" spans="2:12" ht="18" customHeight="1">
      <c r="B6" s="138" t="s">
        <v>312</v>
      </c>
      <c r="C6" s="138"/>
      <c r="D6" s="138"/>
      <c r="G6" s="258"/>
      <c r="I6" s="258"/>
      <c r="J6" s="258"/>
      <c r="L6" s="259"/>
    </row>
    <row r="7" spans="2:12" ht="15.75" customHeight="1">
      <c r="B7" s="136" t="s">
        <v>79</v>
      </c>
      <c r="C7" s="136"/>
      <c r="D7" s="136"/>
      <c r="F7" s="258"/>
      <c r="G7" s="258"/>
      <c r="H7" s="258"/>
      <c r="I7" s="258"/>
      <c r="J7" s="258"/>
      <c r="L7" s="259"/>
    </row>
    <row r="8" spans="2:12" ht="15.75">
      <c r="B8" s="333" t="str">
        <f>+'DGRGL-C1'!B9</f>
        <v>Al 30 de noviembre de 2020</v>
      </c>
      <c r="C8" s="333"/>
      <c r="D8" s="273"/>
      <c r="E8" s="319">
        <f>+Portada!I34</f>
        <v>3.61</v>
      </c>
      <c r="F8" s="258"/>
      <c r="G8" s="258"/>
      <c r="H8" s="258"/>
      <c r="I8" s="258"/>
      <c r="J8" s="258"/>
      <c r="L8" s="259"/>
    </row>
    <row r="9" spans="2:12" ht="9" customHeight="1">
      <c r="B9" s="87"/>
      <c r="C9" s="87"/>
      <c r="D9" s="87"/>
      <c r="F9" s="258"/>
      <c r="G9" s="258"/>
      <c r="H9" s="258"/>
      <c r="I9" s="258"/>
      <c r="J9" s="258"/>
      <c r="L9" s="259"/>
    </row>
    <row r="10" spans="2:12" ht="15" customHeight="1">
      <c r="B10" s="545" t="s">
        <v>124</v>
      </c>
      <c r="C10" s="532" t="s">
        <v>53</v>
      </c>
      <c r="D10" s="527" t="s">
        <v>134</v>
      </c>
      <c r="E10" s="63"/>
      <c r="F10" s="258"/>
      <c r="G10" s="258"/>
      <c r="H10" s="258"/>
      <c r="I10" s="258"/>
      <c r="J10" s="258"/>
      <c r="L10" s="259"/>
    </row>
    <row r="11" spans="2:12" ht="13.5" customHeight="1">
      <c r="B11" s="546"/>
      <c r="C11" s="533"/>
      <c r="D11" s="528"/>
      <c r="E11" s="86"/>
      <c r="F11" s="258"/>
      <c r="G11" s="258"/>
      <c r="H11" s="258"/>
      <c r="I11" s="258"/>
      <c r="J11" s="258"/>
      <c r="L11" s="259"/>
    </row>
    <row r="12" spans="2:12" ht="9" customHeight="1">
      <c r="B12" s="547"/>
      <c r="C12" s="534"/>
      <c r="D12" s="529"/>
      <c r="E12" s="63"/>
      <c r="F12" s="258"/>
      <c r="G12" s="258"/>
      <c r="H12" s="258"/>
      <c r="I12" s="258"/>
      <c r="J12" s="258"/>
      <c r="L12" s="259"/>
    </row>
    <row r="13" spans="2:12" ht="9.75" customHeight="1">
      <c r="B13" s="129"/>
      <c r="C13" s="106"/>
      <c r="D13" s="206"/>
      <c r="F13" s="258"/>
      <c r="G13" s="258"/>
      <c r="H13" s="258"/>
      <c r="I13" s="258"/>
      <c r="J13" s="258"/>
      <c r="L13" s="259"/>
    </row>
    <row r="14" spans="2:12" ht="15.75" customHeight="1">
      <c r="B14" s="201" t="s">
        <v>50</v>
      </c>
      <c r="C14" s="328">
        <f>SUM(C15:C17)</f>
        <v>790314.20228</v>
      </c>
      <c r="D14" s="328">
        <f>SUM(D15:D17)</f>
        <v>2853034.27023</v>
      </c>
      <c r="F14" s="460"/>
      <c r="G14" s="308"/>
      <c r="H14" s="308"/>
      <c r="I14" s="258"/>
      <c r="J14" s="258"/>
      <c r="L14" s="259"/>
    </row>
    <row r="15" spans="2:12" ht="16.5" customHeight="1">
      <c r="B15" s="357" t="s">
        <v>86</v>
      </c>
      <c r="C15" s="329">
        <f>+'DGRGL-C1'!C19</f>
        <v>411560.79799</v>
      </c>
      <c r="D15" s="329">
        <f>ROUND(+C15*$E$8,5)</f>
        <v>1485734.48074</v>
      </c>
      <c r="E15" s="454"/>
      <c r="F15" s="461"/>
      <c r="G15" s="309"/>
      <c r="H15" s="308"/>
      <c r="I15" s="258"/>
      <c r="J15" s="258"/>
      <c r="L15" s="259"/>
    </row>
    <row r="16" spans="2:12" ht="16.5" customHeight="1">
      <c r="B16" s="357" t="s">
        <v>85</v>
      </c>
      <c r="C16" s="329">
        <f>+'DGRGL-C1'!C16+'DGRGL-C1'!C20</f>
        <v>378184.42483</v>
      </c>
      <c r="D16" s="329">
        <f>ROUND(+C16*$E$8,5)</f>
        <v>1365245.77364</v>
      </c>
      <c r="E16" s="454"/>
      <c r="F16" s="461"/>
      <c r="G16" s="258"/>
      <c r="H16" s="258"/>
      <c r="I16" s="258"/>
      <c r="J16" s="258"/>
      <c r="L16" s="259"/>
    </row>
    <row r="17" spans="2:12" ht="16.5" customHeight="1">
      <c r="B17" s="357" t="s">
        <v>278</v>
      </c>
      <c r="C17" s="471">
        <f>+'DGRGL-C1'!C21</f>
        <v>568.97946</v>
      </c>
      <c r="D17" s="329">
        <f>ROUND(+C17*$E$8,5)</f>
        <v>2054.01585</v>
      </c>
      <c r="E17" s="454"/>
      <c r="F17" s="461"/>
      <c r="G17" s="258"/>
      <c r="H17" s="258"/>
      <c r="I17" s="258"/>
      <c r="J17" s="258"/>
      <c r="L17" s="259"/>
    </row>
    <row r="18" spans="2:12" ht="15" customHeight="1">
      <c r="B18" s="34"/>
      <c r="C18" s="329"/>
      <c r="D18" s="331"/>
      <c r="E18" s="311"/>
      <c r="F18" s="461"/>
      <c r="G18" s="258"/>
      <c r="H18" s="258"/>
      <c r="I18" s="258"/>
      <c r="J18" s="258"/>
      <c r="L18" s="259"/>
    </row>
    <row r="19" spans="2:12" ht="16.5" customHeight="1">
      <c r="B19" s="32" t="s">
        <v>49</v>
      </c>
      <c r="C19" s="328">
        <f>SUM(C20:C22)</f>
        <v>6295.15823</v>
      </c>
      <c r="D19" s="328">
        <f>SUM(D20:D22)</f>
        <v>22725.52121</v>
      </c>
      <c r="E19" s="311"/>
      <c r="F19" s="461"/>
      <c r="G19" s="310"/>
      <c r="H19" s="258"/>
      <c r="I19" s="258"/>
      <c r="J19" s="258"/>
      <c r="L19" s="259"/>
    </row>
    <row r="20" spans="2:12" ht="16.5" customHeight="1">
      <c r="B20" s="357" t="s">
        <v>86</v>
      </c>
      <c r="C20" s="355">
        <f>+'DGRGL-C1'!C47</f>
        <v>0</v>
      </c>
      <c r="D20" s="355">
        <f>ROUND(+C20*$E$8,5)</f>
        <v>0</v>
      </c>
      <c r="E20" s="311"/>
      <c r="F20" s="461"/>
      <c r="G20" s="258"/>
      <c r="I20" s="258"/>
      <c r="L20" s="259"/>
    </row>
    <row r="21" spans="2:12" ht="16.5" customHeight="1">
      <c r="B21" s="357" t="s">
        <v>85</v>
      </c>
      <c r="C21" s="329">
        <f>+'DGRGL-C1'!C48</f>
        <v>6295.15823</v>
      </c>
      <c r="D21" s="329">
        <f>ROUND(+C21*$E$8,5)</f>
        <v>22725.52121</v>
      </c>
      <c r="E21" s="311"/>
      <c r="F21" s="461"/>
      <c r="G21" s="258"/>
      <c r="I21" s="258"/>
      <c r="L21" s="259"/>
    </row>
    <row r="22" spans="2:12" ht="16.5" customHeight="1">
      <c r="B22" s="357" t="s">
        <v>278</v>
      </c>
      <c r="C22" s="355">
        <f>+'DGRGL-C1'!C49</f>
        <v>0</v>
      </c>
      <c r="D22" s="355">
        <f>ROUND(+C22*$E$8,5)</f>
        <v>0</v>
      </c>
      <c r="E22" s="311"/>
      <c r="F22" s="461"/>
      <c r="G22" s="309"/>
      <c r="H22" s="258"/>
      <c r="I22" s="258"/>
      <c r="J22" s="258"/>
      <c r="L22" s="259"/>
    </row>
    <row r="23" spans="2:12" ht="9.75" customHeight="1">
      <c r="B23" s="35"/>
      <c r="C23" s="330"/>
      <c r="D23" s="330"/>
      <c r="E23" s="311"/>
      <c r="F23" s="258"/>
      <c r="G23" s="258"/>
      <c r="H23" s="258"/>
      <c r="I23" s="258"/>
      <c r="J23" s="258"/>
      <c r="L23" s="259"/>
    </row>
    <row r="24" spans="2:12" ht="15" customHeight="1">
      <c r="B24" s="548" t="s">
        <v>57</v>
      </c>
      <c r="C24" s="543">
        <f>+C19+C14</f>
        <v>796609.3605099999</v>
      </c>
      <c r="D24" s="543">
        <f>+D19+D14</f>
        <v>2875759.79144</v>
      </c>
      <c r="F24" s="258"/>
      <c r="G24" s="258"/>
      <c r="H24" s="258"/>
      <c r="I24" s="258"/>
      <c r="J24" s="258"/>
      <c r="L24" s="259"/>
    </row>
    <row r="25" spans="2:12" ht="15" customHeight="1">
      <c r="B25" s="549"/>
      <c r="C25" s="544"/>
      <c r="D25" s="544"/>
      <c r="F25" s="258"/>
      <c r="G25" s="258"/>
      <c r="H25" s="258"/>
      <c r="I25" s="258"/>
      <c r="J25" s="258"/>
      <c r="L25" s="259"/>
    </row>
    <row r="26" spans="2:12" ht="6.75" customHeight="1">
      <c r="B26" s="36"/>
      <c r="C26" s="286"/>
      <c r="D26" s="286"/>
      <c r="F26" s="258"/>
      <c r="G26" s="258"/>
      <c r="H26" s="258"/>
      <c r="I26" s="258"/>
      <c r="J26" s="258"/>
      <c r="L26" s="259"/>
    </row>
    <row r="27" spans="2:10" ht="15">
      <c r="B27" s="26" t="s">
        <v>279</v>
      </c>
      <c r="C27" s="467"/>
      <c r="D27" s="455"/>
      <c r="F27" s="262"/>
      <c r="G27" s="262"/>
      <c r="H27" s="258"/>
      <c r="I27" s="258"/>
      <c r="J27" s="314"/>
    </row>
    <row r="28" spans="3:12" ht="15">
      <c r="C28" s="464"/>
      <c r="D28" s="464"/>
      <c r="F28" s="258"/>
      <c r="G28" s="258"/>
      <c r="H28" s="258"/>
      <c r="I28" s="258"/>
      <c r="J28" s="258"/>
      <c r="L28" s="313"/>
    </row>
    <row r="29" spans="3:12" ht="15">
      <c r="C29" s="287"/>
      <c r="F29" s="258"/>
      <c r="H29" s="258"/>
      <c r="I29" s="258"/>
      <c r="J29" s="258"/>
      <c r="L29" s="315"/>
    </row>
    <row r="30" spans="3:12" ht="15">
      <c r="C30" s="288"/>
      <c r="F30" s="258"/>
      <c r="G30" s="258"/>
      <c r="H30" s="258"/>
      <c r="I30" s="258"/>
      <c r="J30" s="258"/>
      <c r="L30" s="259"/>
    </row>
    <row r="31" spans="6:12" ht="15">
      <c r="F31" s="258"/>
      <c r="G31" s="258"/>
      <c r="H31" s="258"/>
      <c r="I31" s="258"/>
      <c r="J31" s="258"/>
      <c r="L31" s="259"/>
    </row>
    <row r="32" spans="6:12" ht="15">
      <c r="F32" s="258"/>
      <c r="G32" s="258"/>
      <c r="H32" s="258"/>
      <c r="I32" s="258"/>
      <c r="J32" s="258"/>
      <c r="L32" s="259"/>
    </row>
    <row r="33" ht="15">
      <c r="L33" s="259"/>
    </row>
  </sheetData>
  <sheetProtection/>
  <mergeCells count="6">
    <mergeCell ref="C10:C12"/>
    <mergeCell ref="D10:D12"/>
    <mergeCell ref="C24:C25"/>
    <mergeCell ref="B10:B12"/>
    <mergeCell ref="B24:B25"/>
    <mergeCell ref="D24:D25"/>
  </mergeCells>
  <printOptions/>
  <pageMargins left="1.299212598425197" right="0.7086614173228347" top="0.9448818897637796" bottom="0.7480314960629921" header="0.31496062992125984" footer="0.31496062992125984"/>
  <pageSetup fitToHeight="0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L70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42.7109375" style="19" customWidth="1"/>
    <col min="3" max="4" width="19.7109375" style="19" customWidth="1"/>
    <col min="5" max="5" width="15.140625" style="19" customWidth="1"/>
    <col min="6" max="6" width="14.28125" style="19" bestFit="1" customWidth="1"/>
    <col min="7" max="7" width="15.8515625" style="19" customWidth="1"/>
    <col min="8" max="8" width="17.00390625" style="19" customWidth="1"/>
    <col min="9" max="9" width="21.140625" style="19" customWidth="1"/>
    <col min="10" max="15" width="11.421875" style="19" customWidth="1"/>
    <col min="16" max="16384" width="11.421875" style="17" customWidth="1"/>
  </cols>
  <sheetData>
    <row r="1" ht="15"/>
    <row r="2" ht="15"/>
    <row r="3" spans="2:6" ht="15">
      <c r="B3" s="63"/>
      <c r="C3" s="63"/>
      <c r="D3" s="63"/>
      <c r="E3" s="63"/>
      <c r="F3" s="63"/>
    </row>
    <row r="4" spans="2:6" ht="15">
      <c r="B4" s="63"/>
      <c r="C4" s="63"/>
      <c r="D4" s="63"/>
      <c r="E4" s="63"/>
      <c r="F4" s="63"/>
    </row>
    <row r="5" spans="2:9" ht="18">
      <c r="B5" s="86" t="s">
        <v>19</v>
      </c>
      <c r="C5" s="86"/>
      <c r="D5" s="86"/>
      <c r="E5" s="63"/>
      <c r="F5" s="63"/>
      <c r="G5" s="259"/>
      <c r="H5" s="259"/>
      <c r="I5" s="259"/>
    </row>
    <row r="6" spans="2:12" ht="18" customHeight="1">
      <c r="B6" s="138" t="s">
        <v>311</v>
      </c>
      <c r="C6" s="138"/>
      <c r="D6" s="138"/>
      <c r="E6" s="138"/>
      <c r="G6" s="258"/>
      <c r="I6" s="258"/>
      <c r="J6" s="63"/>
      <c r="K6" s="63"/>
      <c r="L6" s="63"/>
    </row>
    <row r="7" spans="2:12" ht="15.75">
      <c r="B7" s="136" t="s">
        <v>64</v>
      </c>
      <c r="C7" s="136"/>
      <c r="D7" s="136"/>
      <c r="E7" s="63"/>
      <c r="F7" s="63"/>
      <c r="G7" s="258"/>
      <c r="H7" s="258"/>
      <c r="I7" s="258"/>
      <c r="J7" s="63"/>
      <c r="K7" s="63"/>
      <c r="L7" s="63"/>
    </row>
    <row r="8" spans="2:12" ht="15.75">
      <c r="B8" s="338" t="s">
        <v>54</v>
      </c>
      <c r="C8" s="338"/>
      <c r="D8" s="338"/>
      <c r="E8" s="63"/>
      <c r="F8" s="63"/>
      <c r="G8" s="258"/>
      <c r="H8" s="258"/>
      <c r="I8" s="258"/>
      <c r="J8" s="63"/>
      <c r="K8" s="63"/>
      <c r="L8" s="63"/>
    </row>
    <row r="9" spans="2:12" ht="15.75">
      <c r="B9" s="333" t="str">
        <f>+'DGRGL-C1'!B9</f>
        <v>Al 30 de noviembre de 2020</v>
      </c>
      <c r="C9" s="333"/>
      <c r="D9" s="274"/>
      <c r="E9" s="319">
        <f>+Portada!I34</f>
        <v>3.61</v>
      </c>
      <c r="F9" s="63"/>
      <c r="G9" s="258"/>
      <c r="H9" s="258"/>
      <c r="I9" s="258"/>
      <c r="J9" s="63"/>
      <c r="K9" s="63"/>
      <c r="L9" s="63"/>
    </row>
    <row r="10" spans="2:12" ht="6.75" customHeight="1">
      <c r="B10" s="128"/>
      <c r="C10" s="128"/>
      <c r="D10" s="128"/>
      <c r="E10" s="63"/>
      <c r="F10" s="63"/>
      <c r="G10" s="63"/>
      <c r="H10" s="63"/>
      <c r="I10" s="63"/>
      <c r="J10" s="63"/>
      <c r="K10" s="63"/>
      <c r="L10" s="63"/>
    </row>
    <row r="11" spans="2:12" ht="15" customHeight="1">
      <c r="B11" s="536" t="s">
        <v>335</v>
      </c>
      <c r="C11" s="532" t="s">
        <v>53</v>
      </c>
      <c r="D11" s="527" t="s">
        <v>134</v>
      </c>
      <c r="E11" s="63"/>
      <c r="F11" s="63"/>
      <c r="G11" s="63"/>
      <c r="H11" s="63"/>
      <c r="I11" s="63"/>
      <c r="J11" s="63"/>
      <c r="K11" s="63"/>
      <c r="L11" s="63"/>
    </row>
    <row r="12" spans="2:12" ht="13.5" customHeight="1">
      <c r="B12" s="537"/>
      <c r="C12" s="533"/>
      <c r="D12" s="528"/>
      <c r="E12" s="86"/>
      <c r="F12" s="63"/>
      <c r="G12" s="184"/>
      <c r="H12" s="63"/>
      <c r="I12" s="63"/>
      <c r="J12" s="63"/>
      <c r="K12" s="63"/>
      <c r="L12" s="63"/>
    </row>
    <row r="13" spans="2:12" ht="9" customHeight="1">
      <c r="B13" s="538"/>
      <c r="C13" s="534"/>
      <c r="D13" s="529"/>
      <c r="E13" s="63"/>
      <c r="F13" s="63"/>
      <c r="G13" s="63"/>
      <c r="H13" s="63"/>
      <c r="I13" s="63"/>
      <c r="J13" s="63"/>
      <c r="K13" s="63"/>
      <c r="L13" s="63"/>
    </row>
    <row r="14" spans="2:6" ht="9.75" customHeight="1">
      <c r="B14" s="129"/>
      <c r="C14" s="106"/>
      <c r="D14" s="106"/>
      <c r="E14" s="63"/>
      <c r="F14" s="63"/>
    </row>
    <row r="15" spans="2:8" ht="16.5">
      <c r="B15" s="201" t="s">
        <v>87</v>
      </c>
      <c r="C15" s="334">
        <f>+C17</f>
        <v>0</v>
      </c>
      <c r="D15" s="334">
        <f>+D17</f>
        <v>0</v>
      </c>
      <c r="E15" s="63"/>
      <c r="H15" s="212"/>
    </row>
    <row r="16" spans="2:5" ht="6" customHeight="1" hidden="1">
      <c r="B16" s="201"/>
      <c r="C16" s="334"/>
      <c r="D16" s="334"/>
      <c r="E16" s="63"/>
    </row>
    <row r="17" spans="2:5" ht="15.75" hidden="1">
      <c r="B17" s="202" t="s">
        <v>88</v>
      </c>
      <c r="C17" s="335">
        <v>0</v>
      </c>
      <c r="D17" s="335">
        <f>+C17*$E$9</f>
        <v>0</v>
      </c>
      <c r="E17" s="63"/>
    </row>
    <row r="18" spans="2:5" ht="15" customHeight="1">
      <c r="B18" s="202"/>
      <c r="C18" s="335"/>
      <c r="D18" s="335"/>
      <c r="E18" s="63"/>
    </row>
    <row r="19" spans="2:6" ht="16.5">
      <c r="B19" s="201" t="s">
        <v>111</v>
      </c>
      <c r="C19" s="334">
        <f>SUM(C20:C22)</f>
        <v>790314.20228</v>
      </c>
      <c r="D19" s="334">
        <f>SUM(D20:D22)</f>
        <v>2853034.27023</v>
      </c>
      <c r="E19" s="113"/>
      <c r="F19" s="113"/>
    </row>
    <row r="20" spans="2:4" ht="15.75">
      <c r="B20" s="357" t="s">
        <v>89</v>
      </c>
      <c r="C20" s="471">
        <f>+'DGRGL-C1'!C19</f>
        <v>411560.79799</v>
      </c>
      <c r="D20" s="335">
        <f>ROUND(+C20*$E$9,5)</f>
        <v>1485734.48074</v>
      </c>
    </row>
    <row r="21" spans="2:4" ht="15.75">
      <c r="B21" s="357" t="s">
        <v>85</v>
      </c>
      <c r="C21" s="329">
        <f>+'DGRGL-C1'!C16+'DGRGL-C1'!C20</f>
        <v>378184.42483</v>
      </c>
      <c r="D21" s="335">
        <f>ROUND(+C21*$E$9,5)</f>
        <v>1365245.77364</v>
      </c>
    </row>
    <row r="22" spans="2:4" ht="15.75">
      <c r="B22" s="357" t="s">
        <v>280</v>
      </c>
      <c r="C22" s="471">
        <f>+'DGRGL-C1'!C21</f>
        <v>568.97946</v>
      </c>
      <c r="D22" s="335">
        <f>ROUND(+C22*$E$9,5)</f>
        <v>2054.01585</v>
      </c>
    </row>
    <row r="23" spans="2:4" ht="9.75" customHeight="1">
      <c r="B23" s="33"/>
      <c r="C23" s="336"/>
      <c r="D23" s="335"/>
    </row>
    <row r="24" spans="2:8" ht="15" customHeight="1">
      <c r="B24" s="548" t="s">
        <v>57</v>
      </c>
      <c r="C24" s="550">
        <f>+C19+C15</f>
        <v>790314.20228</v>
      </c>
      <c r="D24" s="550">
        <f>+D19+D15</f>
        <v>2853034.27023</v>
      </c>
      <c r="G24" s="179"/>
      <c r="H24" s="179"/>
    </row>
    <row r="25" spans="2:8" ht="15" customHeight="1">
      <c r="B25" s="549"/>
      <c r="C25" s="551"/>
      <c r="D25" s="551"/>
      <c r="G25" s="179"/>
      <c r="H25" s="179"/>
    </row>
    <row r="26" spans="2:4" ht="4.5" customHeight="1">
      <c r="B26" s="552"/>
      <c r="C26" s="552"/>
      <c r="D26" s="552"/>
    </row>
    <row r="27" spans="2:4" ht="15" customHeight="1">
      <c r="B27" s="26" t="s">
        <v>142</v>
      </c>
      <c r="C27" s="479"/>
      <c r="D27" s="39"/>
    </row>
    <row r="28" spans="2:4" ht="15">
      <c r="B28" s="26" t="s">
        <v>143</v>
      </c>
      <c r="C28" s="113"/>
      <c r="D28" s="179"/>
    </row>
    <row r="29" spans="2:8" ht="15">
      <c r="B29" s="26" t="s">
        <v>281</v>
      </c>
      <c r="C29" s="402"/>
      <c r="D29" s="402"/>
      <c r="E29" s="403"/>
      <c r="G29" s="185"/>
      <c r="H29" s="96"/>
    </row>
    <row r="30" spans="2:8" ht="15">
      <c r="B30" s="401"/>
      <c r="C30" s="404"/>
      <c r="D30" s="404"/>
      <c r="E30" s="403"/>
      <c r="G30" s="179"/>
      <c r="H30" s="179"/>
    </row>
    <row r="31" spans="2:5" ht="15">
      <c r="B31" s="403"/>
      <c r="C31" s="403"/>
      <c r="D31" s="403"/>
      <c r="E31" s="403"/>
    </row>
    <row r="32" spans="2:5" ht="15">
      <c r="B32" s="403"/>
      <c r="C32" s="403"/>
      <c r="D32" s="403"/>
      <c r="E32" s="403"/>
    </row>
    <row r="33" spans="2:4" ht="18">
      <c r="B33" s="46" t="s">
        <v>105</v>
      </c>
      <c r="C33" s="46"/>
      <c r="D33" s="46"/>
    </row>
    <row r="34" spans="2:5" ht="18">
      <c r="B34" s="138" t="s">
        <v>311</v>
      </c>
      <c r="C34" s="138"/>
      <c r="D34" s="138"/>
      <c r="E34" s="138"/>
    </row>
    <row r="35" spans="2:4" ht="15.75">
      <c r="B35" s="136" t="s">
        <v>66</v>
      </c>
      <c r="C35" s="136"/>
      <c r="D35" s="136"/>
    </row>
    <row r="36" spans="2:4" ht="15" customHeight="1">
      <c r="B36" s="338" t="s">
        <v>54</v>
      </c>
      <c r="C36" s="338"/>
      <c r="D36" s="338"/>
    </row>
    <row r="37" spans="2:4" ht="15" customHeight="1">
      <c r="B37" s="333" t="str">
        <f>+B9</f>
        <v>Al 30 de noviembre de 2020</v>
      </c>
      <c r="C37" s="333"/>
      <c r="D37" s="57"/>
    </row>
    <row r="38" spans="2:4" ht="9" customHeight="1">
      <c r="B38" s="38"/>
      <c r="C38" s="38"/>
      <c r="D38" s="38"/>
    </row>
    <row r="39" spans="2:4" ht="15" customHeight="1">
      <c r="B39" s="536" t="s">
        <v>130</v>
      </c>
      <c r="C39" s="532" t="s">
        <v>53</v>
      </c>
      <c r="D39" s="527" t="s">
        <v>134</v>
      </c>
    </row>
    <row r="40" spans="2:7" ht="13.5" customHeight="1">
      <c r="B40" s="537"/>
      <c r="C40" s="533"/>
      <c r="D40" s="528"/>
      <c r="E40" s="46"/>
      <c r="G40" s="184"/>
    </row>
    <row r="41" spans="2:4" ht="9" customHeight="1">
      <c r="B41" s="538"/>
      <c r="C41" s="534"/>
      <c r="D41" s="529"/>
    </row>
    <row r="42" spans="2:4" ht="9.75" customHeight="1">
      <c r="B42" s="30"/>
      <c r="C42" s="31"/>
      <c r="D42" s="31"/>
    </row>
    <row r="43" spans="2:4" ht="16.5">
      <c r="B43" s="32" t="s">
        <v>67</v>
      </c>
      <c r="C43" s="334">
        <v>0</v>
      </c>
      <c r="D43" s="334">
        <v>0</v>
      </c>
    </row>
    <row r="44" spans="2:5" ht="15" customHeight="1">
      <c r="B44" s="33"/>
      <c r="C44" s="335"/>
      <c r="D44" s="335"/>
      <c r="E44" s="85"/>
    </row>
    <row r="45" spans="2:8" ht="16.5">
      <c r="B45" s="32" t="s">
        <v>68</v>
      </c>
      <c r="C45" s="334">
        <f>SUM(C46:C48)</f>
        <v>6295.15823</v>
      </c>
      <c r="D45" s="334">
        <f>SUM(D46:D48)</f>
        <v>22725.52121</v>
      </c>
      <c r="E45" s="85"/>
      <c r="G45" s="179"/>
      <c r="H45" s="179"/>
    </row>
    <row r="46" spans="2:5" ht="15.75">
      <c r="B46" s="357" t="s">
        <v>90</v>
      </c>
      <c r="C46" s="471">
        <v>0</v>
      </c>
      <c r="D46" s="335">
        <f>ROUND(+C46*$E$9,5)</f>
        <v>0</v>
      </c>
      <c r="E46" s="40"/>
    </row>
    <row r="47" spans="2:5" ht="15.75">
      <c r="B47" s="357" t="s">
        <v>85</v>
      </c>
      <c r="C47" s="329">
        <f>+'DGRGL-C1'!C48</f>
        <v>6295.15823</v>
      </c>
      <c r="D47" s="335">
        <f>ROUND(+C47*$E$9,5)</f>
        <v>22725.52121</v>
      </c>
      <c r="E47" s="40"/>
    </row>
    <row r="48" spans="2:5" ht="15.75">
      <c r="B48" s="357" t="s">
        <v>278</v>
      </c>
      <c r="C48" s="471">
        <v>0</v>
      </c>
      <c r="D48" s="335">
        <f>ROUND(+C48*$E$9,5)</f>
        <v>0</v>
      </c>
      <c r="E48" s="260"/>
    </row>
    <row r="49" spans="2:5" ht="9.75" customHeight="1">
      <c r="B49" s="37"/>
      <c r="C49" s="337"/>
      <c r="D49" s="337"/>
      <c r="E49" s="85"/>
    </row>
    <row r="50" spans="2:4" ht="15" customHeight="1">
      <c r="B50" s="548" t="s">
        <v>57</v>
      </c>
      <c r="C50" s="550">
        <f>+C45+C43</f>
        <v>6295.15823</v>
      </c>
      <c r="D50" s="550">
        <f>+D45+D43</f>
        <v>22725.52121</v>
      </c>
    </row>
    <row r="51" spans="2:4" ht="15" customHeight="1">
      <c r="B51" s="549"/>
      <c r="C51" s="551"/>
      <c r="D51" s="551"/>
    </row>
    <row r="52" spans="2:4" ht="5.25" customHeight="1">
      <c r="B52" s="553"/>
      <c r="C52" s="553"/>
      <c r="D52" s="553"/>
    </row>
    <row r="53" spans="2:4" ht="15">
      <c r="B53" s="26" t="s">
        <v>279</v>
      </c>
      <c r="C53" s="465"/>
      <c r="D53" s="405"/>
    </row>
    <row r="54" spans="2:4" ht="15.75">
      <c r="B54" s="406"/>
      <c r="C54" s="405"/>
      <c r="D54" s="405"/>
    </row>
    <row r="55" spans="2:4" ht="15.75">
      <c r="B55" s="406"/>
      <c r="C55" s="403"/>
      <c r="D55" s="403"/>
    </row>
    <row r="56" spans="2:4" ht="15">
      <c r="B56" s="403"/>
      <c r="C56" s="403"/>
      <c r="D56" s="403"/>
    </row>
    <row r="57" spans="2:4" ht="15">
      <c r="B57" s="403"/>
      <c r="C57" s="403"/>
      <c r="D57" s="403"/>
    </row>
    <row r="58" spans="2:4" ht="15">
      <c r="B58" s="403"/>
      <c r="C58" s="403"/>
      <c r="D58" s="403"/>
    </row>
    <row r="59" spans="2:4" ht="15">
      <c r="B59" s="403"/>
      <c r="C59" s="403"/>
      <c r="D59" s="403"/>
    </row>
    <row r="60" spans="2:4" ht="15">
      <c r="B60" s="403"/>
      <c r="C60" s="403"/>
      <c r="D60" s="403"/>
    </row>
    <row r="61" spans="2:4" ht="15">
      <c r="B61" s="403"/>
      <c r="C61" s="403"/>
      <c r="D61" s="403"/>
    </row>
    <row r="62" spans="2:4" ht="15">
      <c r="B62" s="403"/>
      <c r="C62" s="403"/>
      <c r="D62" s="403"/>
    </row>
    <row r="63" spans="2:4" ht="15">
      <c r="B63" s="403"/>
      <c r="C63" s="403"/>
      <c r="D63" s="403"/>
    </row>
    <row r="64" spans="2:4" ht="15">
      <c r="B64" s="403"/>
      <c r="C64" s="403"/>
      <c r="D64" s="403"/>
    </row>
    <row r="65" spans="2:4" ht="15">
      <c r="B65" s="403"/>
      <c r="C65" s="403"/>
      <c r="D65" s="403"/>
    </row>
    <row r="66" spans="2:4" ht="15">
      <c r="B66" s="403"/>
      <c r="C66" s="403"/>
      <c r="D66" s="403"/>
    </row>
    <row r="67" spans="2:4" ht="15">
      <c r="B67" s="403"/>
      <c r="C67" s="403"/>
      <c r="D67" s="403"/>
    </row>
    <row r="68" spans="2:4" ht="15">
      <c r="B68" s="403"/>
      <c r="C68" s="403"/>
      <c r="D68" s="403"/>
    </row>
    <row r="69" spans="2:4" ht="15">
      <c r="B69" s="403"/>
      <c r="C69" s="403"/>
      <c r="D69" s="403"/>
    </row>
    <row r="70" spans="2:4" ht="15">
      <c r="B70" s="403"/>
      <c r="C70" s="403"/>
      <c r="D70" s="403"/>
    </row>
  </sheetData>
  <sheetProtection/>
  <mergeCells count="14">
    <mergeCell ref="B52:D52"/>
    <mergeCell ref="B50:B51"/>
    <mergeCell ref="C50:C51"/>
    <mergeCell ref="D50:D51"/>
    <mergeCell ref="B39:B41"/>
    <mergeCell ref="C24:C25"/>
    <mergeCell ref="B11:B13"/>
    <mergeCell ref="D39:D41"/>
    <mergeCell ref="B24:B25"/>
    <mergeCell ref="C39:C41"/>
    <mergeCell ref="D24:D25"/>
    <mergeCell ref="C11:C13"/>
    <mergeCell ref="B26:D26"/>
    <mergeCell ref="D11:D13"/>
  </mergeCells>
  <printOptions/>
  <pageMargins left="1.21" right="0.7086614173228347" top="0.9448818897637796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I73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55.8515625" style="19" customWidth="1"/>
    <col min="3" max="4" width="19.7109375" style="19" customWidth="1"/>
    <col min="5" max="5" width="11.421875" style="19" customWidth="1"/>
    <col min="6" max="6" width="13.140625" style="19" bestFit="1" customWidth="1"/>
    <col min="7" max="7" width="14.421875" style="19" bestFit="1" customWidth="1"/>
    <col min="8" max="8" width="26.140625" style="19" customWidth="1"/>
    <col min="9" max="9" width="14.28125" style="19" customWidth="1"/>
    <col min="10" max="16" width="11.421875" style="19" customWidth="1"/>
    <col min="17" max="16384" width="11.421875" style="17" customWidth="1"/>
  </cols>
  <sheetData>
    <row r="1" ht="15"/>
    <row r="2" ht="15"/>
    <row r="3" ht="15"/>
    <row r="4" spans="2:5" ht="15">
      <c r="B4" s="63"/>
      <c r="C4" s="63"/>
      <c r="D4" s="63"/>
      <c r="E4" s="63"/>
    </row>
    <row r="5" spans="2:9" ht="18">
      <c r="B5" s="86" t="s">
        <v>20</v>
      </c>
      <c r="C5" s="87"/>
      <c r="D5" s="87"/>
      <c r="E5" s="63"/>
      <c r="H5" s="259"/>
      <c r="I5" s="259"/>
    </row>
    <row r="6" spans="2:9" ht="18" customHeight="1">
      <c r="B6" s="138" t="s">
        <v>311</v>
      </c>
      <c r="C6" s="138"/>
      <c r="D6" s="138"/>
      <c r="E6" s="138"/>
      <c r="G6" s="63"/>
      <c r="H6" s="258"/>
      <c r="I6" s="259"/>
    </row>
    <row r="7" spans="2:9" ht="15.75">
      <c r="B7" s="136" t="s">
        <v>64</v>
      </c>
      <c r="C7" s="136"/>
      <c r="D7" s="136"/>
      <c r="E7" s="63"/>
      <c r="F7" s="63"/>
      <c r="G7" s="63"/>
      <c r="H7" s="258"/>
      <c r="I7" s="259"/>
    </row>
    <row r="8" spans="2:9" ht="15.75" customHeight="1">
      <c r="B8" s="338" t="s">
        <v>102</v>
      </c>
      <c r="C8" s="338"/>
      <c r="D8" s="338"/>
      <c r="E8" s="63"/>
      <c r="F8" s="63"/>
      <c r="G8" s="63"/>
      <c r="I8" s="259"/>
    </row>
    <row r="9" spans="2:9" ht="15.75">
      <c r="B9" s="333" t="str">
        <f>+'DGRGL-C1'!B9</f>
        <v>Al 30 de noviembre de 2020</v>
      </c>
      <c r="C9" s="333"/>
      <c r="D9" s="274"/>
      <c r="E9" s="319">
        <f>+Portada!I34</f>
        <v>3.61</v>
      </c>
      <c r="F9" s="63"/>
      <c r="G9" s="63"/>
      <c r="H9" s="214"/>
      <c r="I9" s="214"/>
    </row>
    <row r="10" spans="2:9" ht="8.25" customHeight="1">
      <c r="B10" s="87"/>
      <c r="C10" s="87"/>
      <c r="D10" s="87"/>
      <c r="E10" s="63"/>
      <c r="H10" s="214"/>
      <c r="I10" s="214"/>
    </row>
    <row r="11" spans="2:9" ht="15" customHeight="1">
      <c r="B11" s="488" t="s">
        <v>336</v>
      </c>
      <c r="C11" s="532" t="s">
        <v>53</v>
      </c>
      <c r="D11" s="527" t="s">
        <v>134</v>
      </c>
      <c r="E11" s="63"/>
      <c r="H11" s="214"/>
      <c r="I11" s="214"/>
    </row>
    <row r="12" spans="2:9" ht="13.5" customHeight="1">
      <c r="B12" s="546" t="s">
        <v>32</v>
      </c>
      <c r="C12" s="533"/>
      <c r="D12" s="528"/>
      <c r="E12" s="86"/>
      <c r="G12" s="184"/>
      <c r="H12" s="214"/>
      <c r="I12" s="214"/>
    </row>
    <row r="13" spans="2:9" ht="9" customHeight="1">
      <c r="B13" s="547"/>
      <c r="C13" s="534"/>
      <c r="D13" s="529"/>
      <c r="E13" s="63"/>
      <c r="H13" s="214"/>
      <c r="I13" s="214"/>
    </row>
    <row r="14" spans="2:9" ht="9.75" customHeight="1">
      <c r="B14" s="88"/>
      <c r="C14" s="275"/>
      <c r="D14" s="277"/>
      <c r="E14" s="63"/>
      <c r="H14" s="214"/>
      <c r="I14" s="214"/>
    </row>
    <row r="15" spans="2:9" ht="16.5">
      <c r="B15" s="130" t="s">
        <v>119</v>
      </c>
      <c r="C15" s="339">
        <f>SUM(C16:C18)</f>
        <v>624475.8711799999</v>
      </c>
      <c r="D15" s="339">
        <f>SUM(D16:D18)</f>
        <v>2254357.89495</v>
      </c>
      <c r="E15" s="63"/>
      <c r="G15" s="214"/>
      <c r="H15" s="214"/>
      <c r="I15" s="214"/>
    </row>
    <row r="16" spans="2:9" ht="15.75">
      <c r="B16" s="343" t="s">
        <v>90</v>
      </c>
      <c r="C16" s="472">
        <v>267044.85104</v>
      </c>
      <c r="D16" s="335">
        <f>ROUND(+C16*$E$9,5)</f>
        <v>964031.91225</v>
      </c>
      <c r="E16" s="455"/>
      <c r="F16" s="457"/>
      <c r="G16" s="216"/>
      <c r="H16" s="214"/>
      <c r="I16" s="214"/>
    </row>
    <row r="17" spans="2:9" ht="15.75">
      <c r="B17" s="343" t="s">
        <v>85</v>
      </c>
      <c r="C17" s="472">
        <v>356862.04068</v>
      </c>
      <c r="D17" s="335">
        <f>ROUND(+C17*$E$9,5)</f>
        <v>1288271.96685</v>
      </c>
      <c r="E17" s="455"/>
      <c r="F17" s="457"/>
      <c r="G17" s="216"/>
      <c r="H17" s="214"/>
      <c r="I17" s="214"/>
    </row>
    <row r="18" spans="2:9" ht="15.75">
      <c r="B18" s="343" t="s">
        <v>282</v>
      </c>
      <c r="C18" s="472">
        <v>568.97946</v>
      </c>
      <c r="D18" s="335">
        <f>ROUND(+C18*$E$9,5)</f>
        <v>2054.01585</v>
      </c>
      <c r="E18" s="455"/>
      <c r="F18" s="457"/>
      <c r="G18" s="216"/>
      <c r="H18" s="214"/>
      <c r="I18" s="214"/>
    </row>
    <row r="19" spans="2:7" ht="15" customHeight="1">
      <c r="B19" s="43"/>
      <c r="C19" s="335"/>
      <c r="D19" s="341"/>
      <c r="F19" s="455"/>
      <c r="G19" s="214"/>
    </row>
    <row r="20" spans="2:7" ht="16.5">
      <c r="B20" s="44" t="s">
        <v>56</v>
      </c>
      <c r="C20" s="339">
        <f>+C21+C22</f>
        <v>165838.12899</v>
      </c>
      <c r="D20" s="339">
        <f>+D21+D22</f>
        <v>598675.64565</v>
      </c>
      <c r="F20" s="456"/>
      <c r="G20" s="214"/>
    </row>
    <row r="21" spans="2:7" ht="15.75">
      <c r="B21" s="343" t="s">
        <v>283</v>
      </c>
      <c r="C21" s="335">
        <f>+C25+C30+C35</f>
        <v>144515.74484</v>
      </c>
      <c r="D21" s="335">
        <f>+D25+D30+D35</f>
        <v>521701.83887</v>
      </c>
      <c r="F21" s="215"/>
      <c r="G21" s="216"/>
    </row>
    <row r="22" spans="2:7" ht="15.75">
      <c r="B22" s="343" t="s">
        <v>85</v>
      </c>
      <c r="C22" s="335">
        <f>+C26+C31+C36</f>
        <v>21322.38415</v>
      </c>
      <c r="D22" s="335">
        <f>+D26+D31+D36</f>
        <v>76973.80678</v>
      </c>
      <c r="G22" s="217"/>
    </row>
    <row r="23" spans="2:7" ht="9.75" customHeight="1">
      <c r="B23" s="43"/>
      <c r="C23" s="337"/>
      <c r="D23" s="341"/>
      <c r="G23" s="214"/>
    </row>
    <row r="24" spans="2:7" ht="15.75">
      <c r="B24" s="344" t="s">
        <v>35</v>
      </c>
      <c r="C24" s="346">
        <f>SUM(C25:C27)</f>
        <v>60040.6094</v>
      </c>
      <c r="D24" s="346">
        <f>SUM(D25:D27)</f>
        <v>216746.59993</v>
      </c>
      <c r="G24" s="214"/>
    </row>
    <row r="25" spans="2:7" ht="15">
      <c r="B25" s="41" t="s">
        <v>91</v>
      </c>
      <c r="C25" s="473">
        <v>60040.6094</v>
      </c>
      <c r="D25" s="345">
        <f>ROUND(+C25*$E$9,5)</f>
        <v>216746.59993</v>
      </c>
      <c r="G25" s="214"/>
    </row>
    <row r="26" spans="2:7" ht="15">
      <c r="B26" s="41" t="s">
        <v>85</v>
      </c>
      <c r="C26" s="337">
        <v>0</v>
      </c>
      <c r="D26" s="345">
        <f>ROUND(+C26*$E$9,5)</f>
        <v>0</v>
      </c>
      <c r="G26" s="214"/>
    </row>
    <row r="27" spans="2:7" ht="15">
      <c r="B27" s="41" t="s">
        <v>280</v>
      </c>
      <c r="C27" s="337">
        <v>0</v>
      </c>
      <c r="D27" s="345">
        <f>ROUND(+C27*$E$9,5)</f>
        <v>0</v>
      </c>
      <c r="G27" s="214"/>
    </row>
    <row r="28" spans="2:7" ht="9.75" customHeight="1">
      <c r="B28" s="43"/>
      <c r="C28" s="337"/>
      <c r="D28" s="341"/>
      <c r="G28" s="214"/>
    </row>
    <row r="29" spans="2:7" ht="15.75">
      <c r="B29" s="344" t="s">
        <v>179</v>
      </c>
      <c r="C29" s="346">
        <f>SUM(C30:C32)</f>
        <v>93584.02125</v>
      </c>
      <c r="D29" s="346">
        <f>SUM(D30:D32)</f>
        <v>337838.31671</v>
      </c>
      <c r="G29" s="214"/>
    </row>
    <row r="30" spans="2:7" ht="15">
      <c r="B30" s="41" t="s">
        <v>90</v>
      </c>
      <c r="C30" s="473">
        <v>72261.6371</v>
      </c>
      <c r="D30" s="345">
        <f>ROUND(+C30*$E$9,5)</f>
        <v>260864.50993</v>
      </c>
      <c r="G30" s="214"/>
    </row>
    <row r="31" spans="2:7" ht="15">
      <c r="B31" s="41" t="s">
        <v>85</v>
      </c>
      <c r="C31" s="473">
        <v>21322.38415</v>
      </c>
      <c r="D31" s="345">
        <f>ROUND(+C31*$E$9,5)</f>
        <v>76973.80678</v>
      </c>
      <c r="G31" s="214"/>
    </row>
    <row r="32" spans="2:7" ht="15">
      <c r="B32" s="41" t="s">
        <v>280</v>
      </c>
      <c r="C32" s="337">
        <v>0</v>
      </c>
      <c r="D32" s="345">
        <f>ROUND(+C32*$E$9,5)</f>
        <v>0</v>
      </c>
      <c r="G32" s="214"/>
    </row>
    <row r="33" spans="2:7" ht="9.75" customHeight="1">
      <c r="B33" s="43"/>
      <c r="C33" s="337"/>
      <c r="D33" s="341"/>
      <c r="G33" s="214"/>
    </row>
    <row r="34" spans="2:7" ht="15.75">
      <c r="B34" s="447" t="s">
        <v>180</v>
      </c>
      <c r="C34" s="346">
        <f>SUM(C35:C37)</f>
        <v>12213.49834</v>
      </c>
      <c r="D34" s="346">
        <f>SUM(D35:D37)</f>
        <v>44090.72901</v>
      </c>
      <c r="G34" s="214"/>
    </row>
    <row r="35" spans="2:7" ht="15">
      <c r="B35" s="41" t="s">
        <v>91</v>
      </c>
      <c r="C35" s="473">
        <v>12213.49834</v>
      </c>
      <c r="D35" s="345">
        <f>ROUND(+C35*$E$9,5)</f>
        <v>44090.72901</v>
      </c>
      <c r="G35" s="214"/>
    </row>
    <row r="36" spans="2:4" ht="15">
      <c r="B36" s="41" t="s">
        <v>92</v>
      </c>
      <c r="C36" s="337">
        <v>0</v>
      </c>
      <c r="D36" s="345">
        <f>ROUND(+C36*$E$9,5)</f>
        <v>0</v>
      </c>
    </row>
    <row r="37" spans="2:4" ht="15">
      <c r="B37" s="41" t="s">
        <v>280</v>
      </c>
      <c r="C37" s="337">
        <v>0</v>
      </c>
      <c r="D37" s="345">
        <f>ROUND(+C37*$E$9,5)</f>
        <v>0</v>
      </c>
    </row>
    <row r="38" spans="2:4" ht="9.75" customHeight="1">
      <c r="B38" s="42"/>
      <c r="C38" s="340"/>
      <c r="D38" s="342"/>
    </row>
    <row r="39" spans="2:4" ht="15" customHeight="1">
      <c r="B39" s="548" t="s">
        <v>14</v>
      </c>
      <c r="C39" s="550">
        <f>+C20+C15</f>
        <v>790314.0001699999</v>
      </c>
      <c r="D39" s="550">
        <f>+D20+D15</f>
        <v>2853033.5406</v>
      </c>
    </row>
    <row r="40" spans="2:7" ht="15" customHeight="1">
      <c r="B40" s="549"/>
      <c r="C40" s="551"/>
      <c r="D40" s="551"/>
      <c r="F40" s="113"/>
      <c r="G40" s="113"/>
    </row>
    <row r="41" ht="4.5" customHeight="1"/>
    <row r="42" spans="2:4" ht="15">
      <c r="B42" s="480" t="s">
        <v>144</v>
      </c>
      <c r="C42" s="481"/>
      <c r="D42" s="480"/>
    </row>
    <row r="43" spans="2:4" ht="15">
      <c r="B43" s="26" t="s">
        <v>281</v>
      </c>
      <c r="C43" s="475"/>
      <c r="D43" s="26"/>
    </row>
    <row r="44" spans="2:4" ht="15">
      <c r="B44" s="554" t="s">
        <v>284</v>
      </c>
      <c r="C44" s="554"/>
      <c r="D44" s="554"/>
    </row>
    <row r="45" spans="2:5" ht="15">
      <c r="B45" s="407"/>
      <c r="C45" s="408"/>
      <c r="D45" s="409"/>
      <c r="E45" s="403"/>
    </row>
    <row r="46" spans="2:7" ht="15">
      <c r="B46" s="407"/>
      <c r="C46" s="409"/>
      <c r="D46" s="409"/>
      <c r="E46" s="403"/>
      <c r="F46" s="179"/>
      <c r="G46" s="179"/>
    </row>
    <row r="47" spans="2:5" ht="15">
      <c r="B47" s="403"/>
      <c r="C47" s="403"/>
      <c r="D47" s="403"/>
      <c r="E47" s="403"/>
    </row>
    <row r="48" spans="2:4" ht="18">
      <c r="B48" s="46" t="s">
        <v>106</v>
      </c>
      <c r="C48" s="47"/>
      <c r="D48" s="47"/>
    </row>
    <row r="49" spans="2:5" ht="18">
      <c r="B49" s="138" t="s">
        <v>311</v>
      </c>
      <c r="C49" s="138"/>
      <c r="D49" s="138"/>
      <c r="E49" s="138"/>
    </row>
    <row r="50" spans="2:5" ht="15" customHeight="1">
      <c r="B50" s="136" t="s">
        <v>66</v>
      </c>
      <c r="C50" s="136"/>
      <c r="D50" s="136"/>
      <c r="E50" s="62"/>
    </row>
    <row r="51" spans="2:5" ht="15" customHeight="1">
      <c r="B51" s="338" t="s">
        <v>102</v>
      </c>
      <c r="C51" s="338"/>
      <c r="D51" s="338"/>
      <c r="E51" s="62"/>
    </row>
    <row r="52" spans="2:4" ht="15" customHeight="1">
      <c r="B52" s="333" t="str">
        <f>+B9</f>
        <v>Al 30 de noviembre de 2020</v>
      </c>
      <c r="C52" s="333"/>
      <c r="D52" s="57"/>
    </row>
    <row r="53" spans="2:4" ht="6.75" customHeight="1">
      <c r="B53" s="47"/>
      <c r="C53" s="47"/>
      <c r="D53" s="47"/>
    </row>
    <row r="54" spans="2:9" ht="15" customHeight="1">
      <c r="B54" s="448" t="s">
        <v>181</v>
      </c>
      <c r="C54" s="532" t="s">
        <v>53</v>
      </c>
      <c r="D54" s="527" t="s">
        <v>134</v>
      </c>
      <c r="H54" s="179"/>
      <c r="I54" s="179"/>
    </row>
    <row r="55" spans="2:7" ht="13.5" customHeight="1">
      <c r="B55" s="555" t="s">
        <v>182</v>
      </c>
      <c r="C55" s="533"/>
      <c r="D55" s="528"/>
      <c r="E55" s="46"/>
      <c r="G55" s="184"/>
    </row>
    <row r="56" spans="2:4" ht="9" customHeight="1">
      <c r="B56" s="556"/>
      <c r="C56" s="534"/>
      <c r="D56" s="529"/>
    </row>
    <row r="57" spans="2:4" ht="9.75" customHeight="1">
      <c r="B57" s="48"/>
      <c r="C57" s="49"/>
      <c r="D57" s="50"/>
    </row>
    <row r="58" spans="2:4" ht="19.5" customHeight="1">
      <c r="B58" s="44" t="s">
        <v>55</v>
      </c>
      <c r="C58" s="339">
        <f>SUM(C59:C61)</f>
        <v>6295.15823</v>
      </c>
      <c r="D58" s="339">
        <f>SUM(D59:D61)</f>
        <v>22725.521210299998</v>
      </c>
    </row>
    <row r="59" spans="2:4" ht="15.75">
      <c r="B59" s="45" t="s">
        <v>89</v>
      </c>
      <c r="C59" s="335">
        <v>0</v>
      </c>
      <c r="D59" s="335">
        <f>+C59*$E$9</f>
        <v>0</v>
      </c>
    </row>
    <row r="60" spans="2:4" ht="15.75">
      <c r="B60" s="45" t="s">
        <v>85</v>
      </c>
      <c r="C60" s="335">
        <v>6295.15823</v>
      </c>
      <c r="D60" s="335">
        <f>+C60*$E$9</f>
        <v>22725.521210299998</v>
      </c>
    </row>
    <row r="61" spans="2:4" ht="15.75">
      <c r="B61" s="45" t="s">
        <v>278</v>
      </c>
      <c r="C61" s="335">
        <v>0</v>
      </c>
      <c r="D61" s="335">
        <f>+C61*$E$9</f>
        <v>0</v>
      </c>
    </row>
    <row r="62" spans="2:4" ht="15" customHeight="1">
      <c r="B62" s="43"/>
      <c r="C62" s="335"/>
      <c r="D62" s="341"/>
    </row>
    <row r="63" spans="2:4" ht="16.5">
      <c r="B63" s="44" t="s">
        <v>56</v>
      </c>
      <c r="C63" s="339">
        <v>0</v>
      </c>
      <c r="D63" s="339">
        <v>0</v>
      </c>
    </row>
    <row r="64" spans="2:4" ht="9.75" customHeight="1">
      <c r="B64" s="42"/>
      <c r="C64" s="340"/>
      <c r="D64" s="342"/>
    </row>
    <row r="65" spans="2:7" ht="15" customHeight="1">
      <c r="B65" s="548" t="s">
        <v>14</v>
      </c>
      <c r="C65" s="550">
        <f>+C63+C58</f>
        <v>6295.15823</v>
      </c>
      <c r="D65" s="550">
        <f>+D63+D58</f>
        <v>22725.521210299998</v>
      </c>
      <c r="F65" s="200"/>
      <c r="G65" s="200"/>
    </row>
    <row r="66" spans="2:4" ht="15" customHeight="1">
      <c r="B66" s="549"/>
      <c r="C66" s="551"/>
      <c r="D66" s="551"/>
    </row>
    <row r="67" ht="5.25" customHeight="1"/>
    <row r="68" spans="2:4" ht="15">
      <c r="B68" s="26" t="s">
        <v>279</v>
      </c>
      <c r="C68" s="410"/>
      <c r="D68" s="405"/>
    </row>
    <row r="69" spans="2:4" ht="15">
      <c r="B69" s="403"/>
      <c r="C69" s="405"/>
      <c r="D69" s="405"/>
    </row>
    <row r="70" spans="2:4" ht="15">
      <c r="B70" s="403"/>
      <c r="C70" s="411"/>
      <c r="D70" s="411"/>
    </row>
    <row r="71" spans="2:4" ht="15">
      <c r="B71" s="403"/>
      <c r="C71" s="405"/>
      <c r="D71" s="405"/>
    </row>
    <row r="72" spans="2:4" ht="15">
      <c r="B72" s="403"/>
      <c r="C72" s="403"/>
      <c r="D72" s="403"/>
    </row>
    <row r="73" spans="2:4" ht="15">
      <c r="B73" s="403"/>
      <c r="C73" s="403"/>
      <c r="D73" s="403"/>
    </row>
  </sheetData>
  <sheetProtection/>
  <mergeCells count="13">
    <mergeCell ref="B65:B66"/>
    <mergeCell ref="C65:C66"/>
    <mergeCell ref="D65:D66"/>
    <mergeCell ref="C54:C56"/>
    <mergeCell ref="D54:D56"/>
    <mergeCell ref="B55:B56"/>
    <mergeCell ref="C11:C13"/>
    <mergeCell ref="B44:D44"/>
    <mergeCell ref="B39:B40"/>
    <mergeCell ref="C39:C40"/>
    <mergeCell ref="D39:D40"/>
    <mergeCell ref="D11:D13"/>
    <mergeCell ref="B12:B13"/>
  </mergeCells>
  <printOptions/>
  <pageMargins left="1.68" right="0.7086614173228347" top="0.74" bottom="0.34" header="0.31496062992125984" footer="0.31496062992125984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G451"/>
  <sheetViews>
    <sheetView zoomScale="80" zoomScaleNormal="80" workbookViewId="0" topLeftCell="A1">
      <selection activeCell="B5" sqref="B5"/>
    </sheetView>
  </sheetViews>
  <sheetFormatPr defaultColWidth="11.421875" defaultRowHeight="15"/>
  <cols>
    <col min="1" max="1" width="4.28125" style="63" customWidth="1"/>
    <col min="2" max="2" width="55.7109375" style="63" customWidth="1"/>
    <col min="3" max="4" width="19.7109375" style="63" customWidth="1"/>
    <col min="5" max="7" width="11.421875" style="63" customWidth="1"/>
    <col min="8" max="16384" width="11.421875" style="74" customWidth="1"/>
  </cols>
  <sheetData>
    <row r="1" ht="15"/>
    <row r="2" ht="15"/>
    <row r="3" ht="15"/>
    <row r="5" spans="2:3" ht="18">
      <c r="B5" s="86" t="s">
        <v>21</v>
      </c>
      <c r="C5" s="86"/>
    </row>
    <row r="6" spans="2:4" ht="18" customHeight="1">
      <c r="B6" s="138" t="s">
        <v>311</v>
      </c>
      <c r="C6" s="138"/>
      <c r="D6" s="138"/>
    </row>
    <row r="7" spans="2:4" ht="15.75">
      <c r="B7" s="136" t="s">
        <v>64</v>
      </c>
      <c r="C7" s="136"/>
      <c r="D7" s="136"/>
    </row>
    <row r="8" spans="2:4" ht="15.75" customHeight="1">
      <c r="B8" s="136" t="s">
        <v>84</v>
      </c>
      <c r="C8" s="136"/>
      <c r="D8" s="136"/>
    </row>
    <row r="9" spans="2:5" ht="15.75">
      <c r="B9" s="333" t="str">
        <f>+'DGRGL-C1'!B9</f>
        <v>Al 30 de noviembre de 2020</v>
      </c>
      <c r="C9" s="333"/>
      <c r="D9" s="273"/>
      <c r="E9" s="319">
        <f>+Portada!I34</f>
        <v>3.61</v>
      </c>
    </row>
    <row r="10" spans="2:4" ht="7.5" customHeight="1">
      <c r="B10" s="87"/>
      <c r="C10" s="87"/>
      <c r="D10" s="87"/>
    </row>
    <row r="11" spans="2:4" ht="15" customHeight="1">
      <c r="B11" s="536" t="s">
        <v>103</v>
      </c>
      <c r="C11" s="532" t="s">
        <v>53</v>
      </c>
      <c r="D11" s="527" t="s">
        <v>134</v>
      </c>
    </row>
    <row r="12" spans="2:4" ht="13.5" customHeight="1">
      <c r="B12" s="537"/>
      <c r="C12" s="533"/>
      <c r="D12" s="528"/>
    </row>
    <row r="13" spans="2:4" ht="9" customHeight="1">
      <c r="B13" s="538"/>
      <c r="C13" s="534"/>
      <c r="D13" s="529"/>
    </row>
    <row r="14" spans="2:4" ht="9" customHeight="1">
      <c r="B14" s="88"/>
      <c r="C14" s="88"/>
      <c r="D14" s="106"/>
    </row>
    <row r="15" spans="2:4" ht="15.75">
      <c r="B15" s="387" t="s">
        <v>80</v>
      </c>
      <c r="C15" s="353">
        <f>+C17</f>
        <v>411560.79799</v>
      </c>
      <c r="D15" s="353">
        <f>+D17</f>
        <v>1485734.48074</v>
      </c>
    </row>
    <row r="16" spans="2:4" ht="9.75" customHeight="1">
      <c r="B16" s="73"/>
      <c r="C16" s="353"/>
      <c r="D16" s="353"/>
    </row>
    <row r="17" spans="2:4" ht="15.75">
      <c r="B17" s="386" t="s">
        <v>94</v>
      </c>
      <c r="C17" s="353">
        <f>+C19</f>
        <v>411560.79799</v>
      </c>
      <c r="D17" s="353">
        <f>+D19</f>
        <v>1485734.48074</v>
      </c>
    </row>
    <row r="18" spans="2:4" ht="7.5" customHeight="1">
      <c r="B18" s="388"/>
      <c r="C18" s="351"/>
      <c r="D18" s="351"/>
    </row>
    <row r="19" spans="2:4" ht="15">
      <c r="B19" s="359" t="s">
        <v>145</v>
      </c>
      <c r="C19" s="351">
        <f>SUM(C20:C21)</f>
        <v>411560.79799</v>
      </c>
      <c r="D19" s="351">
        <f>SUM(D20:D21)</f>
        <v>1485734.48074</v>
      </c>
    </row>
    <row r="20" spans="2:4" ht="15">
      <c r="B20" s="358" t="s">
        <v>147</v>
      </c>
      <c r="C20" s="352">
        <v>257522.28564</v>
      </c>
      <c r="D20" s="352">
        <f>ROUND(+C20*$E$9,5)</f>
        <v>929655.45116</v>
      </c>
    </row>
    <row r="21" spans="2:4" ht="15">
      <c r="B21" s="358" t="s">
        <v>146</v>
      </c>
      <c r="C21" s="352">
        <v>154038.51235</v>
      </c>
      <c r="D21" s="352">
        <f>ROUND(+C21*$E$9,5)</f>
        <v>556079.02958</v>
      </c>
    </row>
    <row r="22" spans="2:4" ht="12" customHeight="1">
      <c r="B22" s="67"/>
      <c r="C22" s="348"/>
      <c r="D22" s="351"/>
    </row>
    <row r="23" spans="2:4" ht="15.75">
      <c r="B23" s="387" t="s">
        <v>81</v>
      </c>
      <c r="C23" s="347">
        <f>+C25+C31</f>
        <v>378184.42483</v>
      </c>
      <c r="D23" s="353">
        <f>+D25+D31</f>
        <v>1365245.77364</v>
      </c>
    </row>
    <row r="24" spans="2:4" ht="9.75" customHeight="1">
      <c r="B24" s="387"/>
      <c r="C24" s="347"/>
      <c r="D24" s="353"/>
    </row>
    <row r="25" spans="2:4" ht="15.75">
      <c r="B25" s="386" t="s">
        <v>93</v>
      </c>
      <c r="C25" s="347">
        <f>+C27</f>
        <v>21322.384149999998</v>
      </c>
      <c r="D25" s="353">
        <f>+D27</f>
        <v>76973.80678000001</v>
      </c>
    </row>
    <row r="26" spans="2:4" ht="7.5" customHeight="1">
      <c r="B26" s="389"/>
      <c r="C26" s="347"/>
      <c r="D26" s="353"/>
    </row>
    <row r="27" spans="2:4" ht="15">
      <c r="B27" s="359" t="s">
        <v>51</v>
      </c>
      <c r="C27" s="348">
        <f>SUM(C28:C29)</f>
        <v>21322.384149999998</v>
      </c>
      <c r="D27" s="354">
        <f>SUM(D28:D29)</f>
        <v>76973.80678000001</v>
      </c>
    </row>
    <row r="28" spans="2:4" ht="15">
      <c r="B28" s="358" t="s">
        <v>149</v>
      </c>
      <c r="C28" s="352">
        <v>19167.29021</v>
      </c>
      <c r="D28" s="352">
        <f>ROUND(+C28*$E$9,5)</f>
        <v>69193.91766</v>
      </c>
    </row>
    <row r="29" spans="2:4" ht="15">
      <c r="B29" s="358" t="s">
        <v>150</v>
      </c>
      <c r="C29" s="352">
        <v>2155.09394</v>
      </c>
      <c r="D29" s="352">
        <f>ROUND(+C29*$E$9,5)</f>
        <v>7779.88912</v>
      </c>
    </row>
    <row r="30" spans="2:4" ht="7.5" customHeight="1">
      <c r="B30" s="388"/>
      <c r="C30" s="348"/>
      <c r="D30" s="351"/>
    </row>
    <row r="31" spans="2:4" ht="15.75">
      <c r="B31" s="386" t="s">
        <v>94</v>
      </c>
      <c r="C31" s="347">
        <f>+C33+C39+C43</f>
        <v>356862.04068</v>
      </c>
      <c r="D31" s="353">
        <f>+D33+D39+D43+D47</f>
        <v>1288271.96686</v>
      </c>
    </row>
    <row r="32" spans="2:4" ht="7.5" customHeight="1">
      <c r="B32" s="391"/>
      <c r="C32" s="350"/>
      <c r="D32" s="355"/>
    </row>
    <row r="33" spans="2:6" ht="15">
      <c r="B33" s="359" t="s">
        <v>148</v>
      </c>
      <c r="C33" s="348">
        <f>SUM(C34:C37)</f>
        <v>152132.69846</v>
      </c>
      <c r="D33" s="351">
        <f>SUM(D34:D37)</f>
        <v>549199.0414400001</v>
      </c>
      <c r="F33" s="227"/>
    </row>
    <row r="34" spans="2:6" ht="15">
      <c r="B34" s="358" t="s">
        <v>348</v>
      </c>
      <c r="C34" s="352">
        <v>108896.93297</v>
      </c>
      <c r="D34" s="352">
        <f>ROUND(+C34*$E$9,5)</f>
        <v>393117.92802</v>
      </c>
      <c r="F34" s="227"/>
    </row>
    <row r="35" spans="2:6" ht="15">
      <c r="B35" s="358" t="s">
        <v>261</v>
      </c>
      <c r="C35" s="352">
        <v>42647.545</v>
      </c>
      <c r="D35" s="352">
        <f>ROUND(+C35*$E$9,5)</f>
        <v>153957.63745</v>
      </c>
      <c r="F35" s="227"/>
    </row>
    <row r="36" spans="2:6" ht="15">
      <c r="B36" s="358" t="s">
        <v>157</v>
      </c>
      <c r="C36" s="352">
        <v>555.83914</v>
      </c>
      <c r="D36" s="352">
        <f>ROUND(+C36*$E$9,5)</f>
        <v>2006.5793</v>
      </c>
      <c r="F36" s="462"/>
    </row>
    <row r="37" spans="1:7" ht="15">
      <c r="A37" s="74"/>
      <c r="B37" s="358" t="s">
        <v>238</v>
      </c>
      <c r="C37" s="352">
        <v>32.38135</v>
      </c>
      <c r="D37" s="352">
        <f>ROUND(+C37*$E$9,5)</f>
        <v>116.89667</v>
      </c>
      <c r="F37" s="462"/>
      <c r="G37" s="74"/>
    </row>
    <row r="38" spans="1:7" ht="7.5" customHeight="1">
      <c r="A38" s="74"/>
      <c r="B38" s="67"/>
      <c r="C38" s="351"/>
      <c r="D38" s="351"/>
      <c r="E38" s="74"/>
      <c r="F38" s="463"/>
      <c r="G38" s="74"/>
    </row>
    <row r="39" spans="1:7" ht="15">
      <c r="A39" s="74"/>
      <c r="B39" s="359" t="s">
        <v>151</v>
      </c>
      <c r="C39" s="351">
        <f>SUM(C40:C41)</f>
        <v>10104.68265</v>
      </c>
      <c r="D39" s="351">
        <f>SUM(D40:D41)</f>
        <v>36477.90437</v>
      </c>
      <c r="E39" s="74"/>
      <c r="F39" s="74"/>
      <c r="G39" s="74"/>
    </row>
    <row r="40" spans="1:7" ht="15">
      <c r="A40" s="74"/>
      <c r="B40" s="358" t="s">
        <v>152</v>
      </c>
      <c r="C40" s="492">
        <v>10104.68265</v>
      </c>
      <c r="D40" s="352">
        <f>ROUND(+C40*$E$9,5)</f>
        <v>36477.90437</v>
      </c>
      <c r="F40" s="74"/>
      <c r="G40" s="74"/>
    </row>
    <row r="41" spans="1:7" ht="15" hidden="1">
      <c r="A41" s="74"/>
      <c r="B41" s="358" t="s">
        <v>153</v>
      </c>
      <c r="C41" s="352">
        <v>0</v>
      </c>
      <c r="D41" s="352">
        <f>ROUND(+C41*$E$9,5)</f>
        <v>0</v>
      </c>
      <c r="E41" s="74"/>
      <c r="F41" s="74"/>
      <c r="G41" s="74"/>
    </row>
    <row r="42" spans="1:7" ht="7.5" customHeight="1">
      <c r="A42" s="74"/>
      <c r="B42" s="392"/>
      <c r="C42" s="352"/>
      <c r="D42" s="352"/>
      <c r="E42" s="74"/>
      <c r="F42" s="74"/>
      <c r="G42" s="74"/>
    </row>
    <row r="43" spans="2:4" ht="15">
      <c r="B43" s="359" t="s">
        <v>189</v>
      </c>
      <c r="C43" s="351">
        <f>SUM(C44:C45)</f>
        <v>194624.65957</v>
      </c>
      <c r="D43" s="351">
        <f>SUM(D44:D45)</f>
        <v>702595.02105</v>
      </c>
    </row>
    <row r="44" spans="2:4" ht="15">
      <c r="B44" s="358" t="s">
        <v>154</v>
      </c>
      <c r="C44" s="352">
        <v>167192.82965</v>
      </c>
      <c r="D44" s="352">
        <f>ROUND(+C44*$E$9,5)</f>
        <v>603566.11504</v>
      </c>
    </row>
    <row r="45" spans="2:4" ht="15">
      <c r="B45" s="358" t="s">
        <v>226</v>
      </c>
      <c r="C45" s="352">
        <v>27431.82992</v>
      </c>
      <c r="D45" s="352">
        <f>ROUND(+C45*$E$9,5)</f>
        <v>99028.90601</v>
      </c>
    </row>
    <row r="46" spans="2:4" ht="15" hidden="1">
      <c r="B46" s="70"/>
      <c r="C46" s="351"/>
      <c r="D46" s="351"/>
    </row>
    <row r="47" spans="2:4" ht="15" hidden="1">
      <c r="B47" s="67" t="s">
        <v>82</v>
      </c>
      <c r="C47" s="351">
        <f>+C49+C48</f>
        <v>0</v>
      </c>
      <c r="D47" s="351">
        <f>+D49+D48</f>
        <v>0</v>
      </c>
    </row>
    <row r="48" spans="2:4" ht="15" hidden="1">
      <c r="B48" s="70" t="s">
        <v>83</v>
      </c>
      <c r="C48" s="352">
        <v>0</v>
      </c>
      <c r="D48" s="352">
        <f>+C48*$E$9</f>
        <v>0</v>
      </c>
    </row>
    <row r="49" spans="2:4" ht="15" hidden="1">
      <c r="B49" s="70" t="s">
        <v>120</v>
      </c>
      <c r="C49" s="352"/>
      <c r="D49" s="352">
        <f>+C49*$E$9</f>
        <v>0</v>
      </c>
    </row>
    <row r="50" spans="2:4" ht="12" customHeight="1">
      <c r="B50" s="70"/>
      <c r="C50" s="352"/>
      <c r="D50" s="352"/>
    </row>
    <row r="51" spans="2:4" ht="15.75">
      <c r="B51" s="387" t="s">
        <v>285</v>
      </c>
      <c r="C51" s="347">
        <f>+C53</f>
        <v>568.97946</v>
      </c>
      <c r="D51" s="353">
        <f>+D53</f>
        <v>2054.01585</v>
      </c>
    </row>
    <row r="52" spans="2:4" ht="9.75" customHeight="1">
      <c r="B52" s="387"/>
      <c r="C52" s="347"/>
      <c r="D52" s="353"/>
    </row>
    <row r="53" spans="2:4" ht="15.75">
      <c r="B53" s="386" t="s">
        <v>94</v>
      </c>
      <c r="C53" s="347">
        <f>+C55</f>
        <v>568.97946</v>
      </c>
      <c r="D53" s="353">
        <f>+D55</f>
        <v>2054.01585</v>
      </c>
    </row>
    <row r="54" spans="2:4" ht="7.5" customHeight="1">
      <c r="B54" s="389"/>
      <c r="C54" s="347"/>
      <c r="D54" s="353"/>
    </row>
    <row r="55" spans="2:4" ht="15">
      <c r="B55" s="359" t="s">
        <v>286</v>
      </c>
      <c r="C55" s="348">
        <f>SUM(C56:C56)</f>
        <v>568.97946</v>
      </c>
      <c r="D55" s="354">
        <f>SUM(D56:D56)</f>
        <v>2054.01585</v>
      </c>
    </row>
    <row r="56" spans="2:4" ht="15">
      <c r="B56" s="358" t="s">
        <v>154</v>
      </c>
      <c r="C56" s="492">
        <v>568.97946</v>
      </c>
      <c r="D56" s="352">
        <f>ROUND(+C56*$E$9,5)</f>
        <v>2054.01585</v>
      </c>
    </row>
    <row r="57" spans="2:4" ht="8.25" customHeight="1">
      <c r="B57" s="392"/>
      <c r="C57" s="352"/>
      <c r="D57" s="356"/>
    </row>
    <row r="58" spans="2:4" ht="15" customHeight="1">
      <c r="B58" s="559" t="s">
        <v>16</v>
      </c>
      <c r="C58" s="550">
        <f>+C23+C15+C51</f>
        <v>790314.20228</v>
      </c>
      <c r="D58" s="550">
        <f>+D23+D15+D51</f>
        <v>2853034.27023</v>
      </c>
    </row>
    <row r="59" spans="2:4" ht="15" customHeight="1">
      <c r="B59" s="560"/>
      <c r="C59" s="551"/>
      <c r="D59" s="551"/>
    </row>
    <row r="60" spans="2:4" ht="7.5" customHeight="1">
      <c r="B60" s="107"/>
      <c r="C60" s="89"/>
      <c r="D60" s="89"/>
    </row>
    <row r="61" spans="1:7" s="109" customFormat="1" ht="15" customHeight="1">
      <c r="A61" s="64"/>
      <c r="B61" s="108" t="s">
        <v>114</v>
      </c>
      <c r="C61" s="493"/>
      <c r="D61" s="90"/>
      <c r="E61" s="64"/>
      <c r="F61" s="64"/>
      <c r="G61" s="64"/>
    </row>
    <row r="62" spans="2:4" ht="6.75" customHeight="1">
      <c r="B62" s="110"/>
      <c r="C62" s="207"/>
      <c r="D62" s="207"/>
    </row>
    <row r="63" spans="2:4" ht="15" customHeight="1">
      <c r="B63" s="91" t="s">
        <v>155</v>
      </c>
      <c r="C63" s="188"/>
      <c r="D63" s="188"/>
    </row>
    <row r="64" spans="2:4" ht="15" customHeight="1">
      <c r="B64" s="91" t="s">
        <v>156</v>
      </c>
      <c r="C64" s="91"/>
      <c r="D64" s="91"/>
    </row>
    <row r="65" spans="2:4" ht="15" customHeight="1">
      <c r="B65" s="91" t="s">
        <v>188</v>
      </c>
      <c r="C65" s="91"/>
      <c r="D65" s="91"/>
    </row>
    <row r="66" spans="1:7" ht="15" customHeight="1">
      <c r="A66" s="74"/>
      <c r="B66" s="360"/>
      <c r="C66" s="172"/>
      <c r="D66" s="172"/>
      <c r="F66" s="74"/>
      <c r="G66" s="74"/>
    </row>
    <row r="67" spans="1:7" ht="15" customHeight="1">
      <c r="A67" s="74"/>
      <c r="C67" s="91"/>
      <c r="D67" s="91"/>
      <c r="F67" s="74"/>
      <c r="G67" s="74"/>
    </row>
    <row r="68" spans="1:7" ht="15">
      <c r="A68" s="74"/>
      <c r="B68" s="412"/>
      <c r="C68" s="412"/>
      <c r="D68" s="412"/>
      <c r="E68" s="412"/>
      <c r="F68" s="74"/>
      <c r="G68" s="74"/>
    </row>
    <row r="69" spans="1:7" ht="15">
      <c r="A69" s="74"/>
      <c r="B69" s="412"/>
      <c r="C69" s="413"/>
      <c r="D69" s="412"/>
      <c r="E69" s="412"/>
      <c r="F69" s="74"/>
      <c r="G69" s="74"/>
    </row>
    <row r="70" spans="1:7" ht="15">
      <c r="A70" s="74"/>
      <c r="B70" s="414"/>
      <c r="C70" s="415"/>
      <c r="D70" s="415"/>
      <c r="E70" s="412"/>
      <c r="F70" s="74"/>
      <c r="G70" s="74"/>
    </row>
    <row r="71" spans="1:7" ht="15">
      <c r="A71" s="74"/>
      <c r="B71" s="412"/>
      <c r="C71" s="415"/>
      <c r="D71" s="415"/>
      <c r="E71" s="412"/>
      <c r="F71" s="74"/>
      <c r="G71" s="74"/>
    </row>
    <row r="72" spans="1:7" ht="18">
      <c r="A72" s="74"/>
      <c r="B72" s="86" t="s">
        <v>107</v>
      </c>
      <c r="C72" s="86"/>
      <c r="D72" s="86"/>
      <c r="F72" s="74"/>
      <c r="G72" s="74"/>
    </row>
    <row r="73" spans="1:7" ht="18">
      <c r="A73" s="74"/>
      <c r="B73" s="138" t="s">
        <v>311</v>
      </c>
      <c r="C73" s="138"/>
      <c r="D73" s="138"/>
      <c r="F73" s="74"/>
      <c r="G73" s="74"/>
    </row>
    <row r="74" spans="1:7" ht="15" customHeight="1">
      <c r="A74" s="74"/>
      <c r="B74" s="136" t="s">
        <v>66</v>
      </c>
      <c r="C74" s="136"/>
      <c r="D74" s="136"/>
      <c r="F74" s="74"/>
      <c r="G74" s="74"/>
    </row>
    <row r="75" spans="1:7" ht="15.75" customHeight="1">
      <c r="A75" s="74"/>
      <c r="B75" s="136" t="s">
        <v>84</v>
      </c>
      <c r="C75" s="136"/>
      <c r="D75" s="136"/>
      <c r="F75" s="74"/>
      <c r="G75" s="74"/>
    </row>
    <row r="76" spans="1:7" ht="15.75" customHeight="1">
      <c r="A76" s="74"/>
      <c r="B76" s="333" t="str">
        <f>+B9</f>
        <v>Al 30 de noviembre de 2020</v>
      </c>
      <c r="C76" s="333"/>
      <c r="D76" s="273"/>
      <c r="F76" s="74"/>
      <c r="G76" s="74"/>
    </row>
    <row r="77" spans="1:7" ht="7.5" customHeight="1">
      <c r="A77" s="74"/>
      <c r="B77" s="87"/>
      <c r="C77" s="87"/>
      <c r="D77" s="87"/>
      <c r="F77" s="74"/>
      <c r="G77" s="74"/>
    </row>
    <row r="78" spans="1:7" ht="15" customHeight="1">
      <c r="A78" s="74"/>
      <c r="B78" s="536" t="s">
        <v>103</v>
      </c>
      <c r="C78" s="532" t="s">
        <v>53</v>
      </c>
      <c r="D78" s="527" t="s">
        <v>134</v>
      </c>
      <c r="F78" s="74"/>
      <c r="G78" s="74"/>
    </row>
    <row r="79" spans="1:7" ht="13.5" customHeight="1">
      <c r="A79" s="74"/>
      <c r="B79" s="537"/>
      <c r="C79" s="533"/>
      <c r="D79" s="528"/>
      <c r="F79" s="74"/>
      <c r="G79" s="74"/>
    </row>
    <row r="80" spans="1:7" ht="9" customHeight="1">
      <c r="A80" s="74"/>
      <c r="B80" s="538"/>
      <c r="C80" s="534"/>
      <c r="D80" s="529"/>
      <c r="F80" s="74"/>
      <c r="G80" s="74"/>
    </row>
    <row r="81" spans="2:4" s="74" customFormat="1" ht="11.25" customHeight="1" hidden="1">
      <c r="B81" s="88"/>
      <c r="C81" s="88"/>
      <c r="D81" s="106"/>
    </row>
    <row r="82" spans="2:4" s="74" customFormat="1" ht="18" customHeight="1" hidden="1">
      <c r="B82" s="73" t="s">
        <v>69</v>
      </c>
      <c r="C82" s="65">
        <f>+C83</f>
        <v>0</v>
      </c>
      <c r="D82" s="66">
        <f>+D83</f>
        <v>0</v>
      </c>
    </row>
    <row r="83" spans="2:4" s="74" customFormat="1" ht="15.75" customHeight="1" hidden="1">
      <c r="B83" s="67" t="s">
        <v>70</v>
      </c>
      <c r="C83" s="68">
        <f>+C84</f>
        <v>0</v>
      </c>
      <c r="D83" s="69">
        <f>+D84</f>
        <v>0</v>
      </c>
    </row>
    <row r="84" spans="2:4" s="74" customFormat="1" ht="16.5" customHeight="1" hidden="1">
      <c r="B84" s="70" t="s">
        <v>58</v>
      </c>
      <c r="C84" s="71">
        <v>0</v>
      </c>
      <c r="D84" s="72">
        <f>+C84/$E$9</f>
        <v>0</v>
      </c>
    </row>
    <row r="85" spans="2:4" s="74" customFormat="1" ht="9.75" customHeight="1">
      <c r="B85" s="111"/>
      <c r="C85" s="68"/>
      <c r="D85" s="69"/>
    </row>
    <row r="86" spans="2:4" s="74" customFormat="1" ht="18" customHeight="1">
      <c r="B86" s="387" t="s">
        <v>80</v>
      </c>
      <c r="C86" s="347">
        <f>+C88</f>
        <v>0</v>
      </c>
      <c r="D86" s="353">
        <f>+D88</f>
        <v>0</v>
      </c>
    </row>
    <row r="87" spans="2:4" s="74" customFormat="1" ht="9.75" customHeight="1">
      <c r="B87" s="387"/>
      <c r="C87" s="347"/>
      <c r="D87" s="353"/>
    </row>
    <row r="88" spans="2:4" s="74" customFormat="1" ht="18" customHeight="1">
      <c r="B88" s="393" t="s">
        <v>94</v>
      </c>
      <c r="C88" s="347">
        <v>0</v>
      </c>
      <c r="D88" s="353">
        <v>0</v>
      </c>
    </row>
    <row r="89" spans="2:4" s="74" customFormat="1" ht="12" customHeight="1">
      <c r="B89" s="388"/>
      <c r="C89" s="347"/>
      <c r="D89" s="353"/>
    </row>
    <row r="90" spans="2:4" s="74" customFormat="1" ht="18" customHeight="1">
      <c r="B90" s="387" t="s">
        <v>81</v>
      </c>
      <c r="C90" s="347">
        <f>+C92</f>
        <v>6295.15823</v>
      </c>
      <c r="D90" s="353">
        <f>+D92</f>
        <v>22725.521200000003</v>
      </c>
    </row>
    <row r="91" spans="2:4" s="74" customFormat="1" ht="9.75" customHeight="1">
      <c r="B91" s="387"/>
      <c r="C91" s="347"/>
      <c r="D91" s="353"/>
    </row>
    <row r="92" spans="2:4" s="74" customFormat="1" ht="18" customHeight="1">
      <c r="B92" s="393" t="s">
        <v>94</v>
      </c>
      <c r="C92" s="347">
        <f>+C94+C99+C102</f>
        <v>6295.15823</v>
      </c>
      <c r="D92" s="353">
        <f>+D94+D99+D102</f>
        <v>22725.521200000003</v>
      </c>
    </row>
    <row r="93" spans="2:4" s="74" customFormat="1" ht="7.5" customHeight="1">
      <c r="B93" s="388"/>
      <c r="C93" s="347"/>
      <c r="D93" s="353"/>
    </row>
    <row r="94" spans="2:4" s="74" customFormat="1" ht="15.75" customHeight="1">
      <c r="B94" s="359" t="s">
        <v>148</v>
      </c>
      <c r="C94" s="348">
        <f>SUM(C95:C97)</f>
        <v>3606.80742</v>
      </c>
      <c r="D94" s="351">
        <f>SUM(D95:D97)</f>
        <v>13020.57478</v>
      </c>
    </row>
    <row r="95" spans="2:5" s="74" customFormat="1" ht="15.75" customHeight="1">
      <c r="B95" s="358" t="s">
        <v>157</v>
      </c>
      <c r="C95" s="349">
        <v>3315.73261</v>
      </c>
      <c r="D95" s="352">
        <f>ROUND(+C95*$E$9,5)</f>
        <v>11969.79472</v>
      </c>
      <c r="E95" s="63"/>
    </row>
    <row r="96" spans="2:5" s="74" customFormat="1" ht="15.75" customHeight="1">
      <c r="B96" s="358" t="s">
        <v>349</v>
      </c>
      <c r="C96" s="349">
        <v>290.13351</v>
      </c>
      <c r="D96" s="352">
        <f>ROUND(+C96*$E$9,5)</f>
        <v>1047.38197</v>
      </c>
      <c r="E96" s="63"/>
    </row>
    <row r="97" spans="2:5" s="74" customFormat="1" ht="15.75" customHeight="1">
      <c r="B97" s="358" t="s">
        <v>350</v>
      </c>
      <c r="C97" s="349">
        <v>0.9412999999999999</v>
      </c>
      <c r="D97" s="352">
        <f>ROUND(+C97*$E$9,5)</f>
        <v>3.39809</v>
      </c>
      <c r="E97" s="63"/>
    </row>
    <row r="98" spans="2:4" s="74" customFormat="1" ht="7.5" customHeight="1">
      <c r="B98" s="392"/>
      <c r="C98" s="349"/>
      <c r="D98" s="352"/>
    </row>
    <row r="99" spans="2:4" s="74" customFormat="1" ht="15" customHeight="1">
      <c r="B99" s="359" t="s">
        <v>151</v>
      </c>
      <c r="C99" s="348">
        <f>SUM(C100:C100)</f>
        <v>2688.35081</v>
      </c>
      <c r="D99" s="351">
        <f>SUM(D100:D100)</f>
        <v>9704.94642</v>
      </c>
    </row>
    <row r="100" spans="2:5" s="74" customFormat="1" ht="15.75" customHeight="1">
      <c r="B100" s="358" t="s">
        <v>152</v>
      </c>
      <c r="C100" s="349">
        <v>2688.35081</v>
      </c>
      <c r="D100" s="352">
        <f>ROUND(+C100*$E$9,5)</f>
        <v>9704.94642</v>
      </c>
      <c r="E100" s="63"/>
    </row>
    <row r="101" spans="2:4" s="74" customFormat="1" ht="7.5" customHeight="1">
      <c r="B101" s="392"/>
      <c r="C101" s="349"/>
      <c r="D101" s="351"/>
    </row>
    <row r="102" spans="2:4" s="74" customFormat="1" ht="15.75" customHeight="1">
      <c r="B102" s="359" t="s">
        <v>158</v>
      </c>
      <c r="C102" s="348">
        <v>0</v>
      </c>
      <c r="D102" s="351">
        <v>0</v>
      </c>
    </row>
    <row r="103" spans="2:4" s="74" customFormat="1" ht="15.75" customHeight="1" hidden="1">
      <c r="B103" s="70" t="s">
        <v>127</v>
      </c>
      <c r="C103" s="349">
        <v>0</v>
      </c>
      <c r="D103" s="352">
        <f>+C103*$E$9</f>
        <v>0</v>
      </c>
    </row>
    <row r="104" spans="2:4" s="74" customFormat="1" ht="12" customHeight="1">
      <c r="B104" s="70"/>
      <c r="C104" s="349"/>
      <c r="D104" s="352"/>
    </row>
    <row r="105" spans="2:4" s="74" customFormat="1" ht="15.75" customHeight="1">
      <c r="B105" s="387" t="s">
        <v>285</v>
      </c>
      <c r="C105" s="347">
        <f>+C107</f>
        <v>0</v>
      </c>
      <c r="D105" s="353">
        <f>+D107</f>
        <v>0</v>
      </c>
    </row>
    <row r="106" spans="2:4" s="74" customFormat="1" ht="9.75" customHeight="1">
      <c r="B106" s="70"/>
      <c r="C106" s="349"/>
      <c r="D106" s="352"/>
    </row>
    <row r="107" spans="2:4" s="74" customFormat="1" ht="15.75" customHeight="1">
      <c r="B107" s="386" t="s">
        <v>94</v>
      </c>
      <c r="C107" s="347">
        <f>+C109</f>
        <v>0</v>
      </c>
      <c r="D107" s="353">
        <f>+D109</f>
        <v>0</v>
      </c>
    </row>
    <row r="108" spans="2:4" s="74" customFormat="1" ht="9.75" customHeight="1">
      <c r="B108" s="389"/>
      <c r="C108" s="347"/>
      <c r="D108" s="353"/>
    </row>
    <row r="109" spans="2:4" s="74" customFormat="1" ht="15.75" customHeight="1">
      <c r="B109" s="390" t="s">
        <v>286</v>
      </c>
      <c r="C109" s="348">
        <v>0</v>
      </c>
      <c r="D109" s="354">
        <v>0</v>
      </c>
    </row>
    <row r="110" spans="2:4" s="74" customFormat="1" ht="9.75" customHeight="1">
      <c r="B110" s="70"/>
      <c r="C110" s="349"/>
      <c r="D110" s="351"/>
    </row>
    <row r="111" spans="2:4" s="74" customFormat="1" ht="15" customHeight="1">
      <c r="B111" s="557" t="s">
        <v>16</v>
      </c>
      <c r="C111" s="550">
        <f>+C90+C86+C105</f>
        <v>6295.15823</v>
      </c>
      <c r="D111" s="550">
        <f>+D90+D86+D105</f>
        <v>22725.521200000003</v>
      </c>
    </row>
    <row r="112" spans="2:4" s="74" customFormat="1" ht="15" customHeight="1">
      <c r="B112" s="558"/>
      <c r="C112" s="551"/>
      <c r="D112" s="551"/>
    </row>
    <row r="113" spans="2:4" s="74" customFormat="1" ht="7.5" customHeight="1">
      <c r="B113" s="107"/>
      <c r="C113" s="89"/>
      <c r="D113" s="89"/>
    </row>
    <row r="114" spans="2:4" s="74" customFormat="1" ht="17.25" customHeight="1">
      <c r="B114" s="108" t="s">
        <v>114</v>
      </c>
      <c r="C114" s="494"/>
      <c r="D114" s="189"/>
    </row>
    <row r="115" spans="2:4" s="74" customFormat="1" ht="6.75" customHeight="1">
      <c r="B115" s="108"/>
      <c r="C115" s="89"/>
      <c r="D115" s="89"/>
    </row>
    <row r="116" spans="2:4" s="74" customFormat="1" ht="15">
      <c r="B116" s="506" t="s">
        <v>159</v>
      </c>
      <c r="C116" s="506"/>
      <c r="D116" s="506"/>
    </row>
    <row r="117" spans="2:4" s="74" customFormat="1" ht="15">
      <c r="B117" s="506"/>
      <c r="C117" s="506"/>
      <c r="D117" s="506"/>
    </row>
    <row r="118" spans="2:4" s="74" customFormat="1" ht="15">
      <c r="B118" s="412"/>
      <c r="C118" s="416"/>
      <c r="D118" s="416"/>
    </row>
    <row r="119" spans="2:4" s="74" customFormat="1" ht="15">
      <c r="B119" s="412"/>
      <c r="C119" s="405"/>
      <c r="D119" s="405"/>
    </row>
    <row r="120" spans="2:4" s="74" customFormat="1" ht="15">
      <c r="B120" s="412"/>
      <c r="C120" s="402"/>
      <c r="D120" s="402"/>
    </row>
    <row r="121" spans="2:4" s="74" customFormat="1" ht="15">
      <c r="B121" s="412"/>
      <c r="C121" s="412"/>
      <c r="D121" s="412"/>
    </row>
    <row r="122" spans="2:4" s="74" customFormat="1" ht="15">
      <c r="B122" s="412"/>
      <c r="C122" s="404"/>
      <c r="D122" s="404"/>
    </row>
    <row r="123" spans="2:4" s="74" customFormat="1" ht="15">
      <c r="B123" s="412"/>
      <c r="C123" s="412"/>
      <c r="D123" s="412"/>
    </row>
    <row r="124" spans="2:4" s="74" customFormat="1" ht="15">
      <c r="B124" s="412"/>
      <c r="C124" s="412"/>
      <c r="D124" s="412"/>
    </row>
    <row r="125" spans="2:4" s="74" customFormat="1" ht="15">
      <c r="B125" s="412"/>
      <c r="C125" s="412"/>
      <c r="D125" s="412"/>
    </row>
    <row r="126" spans="2:4" s="74" customFormat="1" ht="15">
      <c r="B126" s="412"/>
      <c r="C126" s="412"/>
      <c r="D126" s="412"/>
    </row>
    <row r="127" spans="2:4" s="74" customFormat="1" ht="15">
      <c r="B127" s="412"/>
      <c r="C127" s="412"/>
      <c r="D127" s="412"/>
    </row>
    <row r="128" spans="2:4" s="74" customFormat="1" ht="15">
      <c r="B128" s="412"/>
      <c r="C128" s="412"/>
      <c r="D128" s="412"/>
    </row>
    <row r="129" spans="2:4" s="74" customFormat="1" ht="15">
      <c r="B129" s="412"/>
      <c r="C129" s="412"/>
      <c r="D129" s="412"/>
    </row>
    <row r="130" spans="2:4" s="74" customFormat="1" ht="15">
      <c r="B130" s="412"/>
      <c r="C130" s="412"/>
      <c r="D130" s="412"/>
    </row>
    <row r="131" spans="2:4" s="74" customFormat="1" ht="15">
      <c r="B131" s="412"/>
      <c r="C131" s="412"/>
      <c r="D131" s="412"/>
    </row>
    <row r="132" spans="2:4" s="74" customFormat="1" ht="15">
      <c r="B132" s="412"/>
      <c r="C132" s="412"/>
      <c r="D132" s="412"/>
    </row>
    <row r="451" s="74" customFormat="1" ht="15">
      <c r="D451" s="112"/>
    </row>
  </sheetData>
  <sheetProtection/>
  <mergeCells count="14">
    <mergeCell ref="D111:D112"/>
    <mergeCell ref="B58:B59"/>
    <mergeCell ref="C58:C59"/>
    <mergeCell ref="D58:D59"/>
    <mergeCell ref="B116:D116"/>
    <mergeCell ref="B117:D117"/>
    <mergeCell ref="B11:B13"/>
    <mergeCell ref="C11:C13"/>
    <mergeCell ref="D11:D13"/>
    <mergeCell ref="B111:B112"/>
    <mergeCell ref="B78:B80"/>
    <mergeCell ref="C78:C80"/>
    <mergeCell ref="D78:D80"/>
    <mergeCell ref="C111:C112"/>
  </mergeCells>
  <printOptions/>
  <pageMargins left="1.1811023622047245" right="0.7086614173228347" top="0.7874015748031497" bottom="0.7480314960629921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Pisconte Pachas, Jose</cp:lastModifiedBy>
  <cp:lastPrinted>2019-01-04T21:44:00Z</cp:lastPrinted>
  <dcterms:created xsi:type="dcterms:W3CDTF">2012-08-14T20:42:27Z</dcterms:created>
  <dcterms:modified xsi:type="dcterms:W3CDTF">2021-01-26T14:03:21Z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