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externalReferences>
    <externalReference r:id="rId14"/>
  </externalReferences>
  <definedNames>
    <definedName name="_xlnm.Print_Area" localSheetId="8">'Acreedor'!$B$76:$D$126</definedName>
    <definedName name="_xlnm.Print_Area" localSheetId="9">'Deudor'!$B$5:$E$127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Cuadros'!$B$1:$K$50</definedName>
    <definedName name="_xlnm.Print_Area" localSheetId="3">'Resumen Graficos'!$A$1:$O$53</definedName>
    <definedName name="_xlnm.Print_Area" localSheetId="6">'Tipo Instrum.'!$B$1:$E$51</definedName>
    <definedName name="_xlnm.Print_Area" localSheetId="10">'Total de Proy Serv'!$B$52:$M$93</definedName>
    <definedName name="Nueox">#REF!</definedName>
    <definedName name="nuevo">'Total de Proy Serv'!$B$57</definedName>
  </definedNames>
  <calcPr fullCalcOnLoad="1"/>
</workbook>
</file>

<file path=xl/sharedStrings.xml><?xml version="1.0" encoding="utf-8"?>
<sst xmlns="http://schemas.openxmlformats.org/spreadsheetml/2006/main" count="545" uniqueCount="358">
  <si>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</si>
  <si>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</si>
  <si>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</si>
  <si>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</si>
  <si>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</si>
  <si>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</si>
  <si>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</si>
  <si>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</si>
  <si>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</si>
  <si>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</si>
  <si>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</si>
  <si>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</si>
  <si>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</si>
  <si>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</si>
  <si>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</si>
  <si>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</si>
  <si>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</si>
  <si>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</si>
  <si>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</si>
  <si>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</si>
  <si>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</si>
  <si>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</si>
  <si>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</si>
  <si>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</si>
  <si>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</si>
  <si>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</si>
  <si>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</si>
  <si>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</si>
  <si>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</si>
  <si>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</si>
  <si>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</si>
  <si>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</si>
  <si>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</si>
  <si>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</si>
  <si>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</si>
  <si>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</si>
  <si>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</si>
  <si>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</si>
  <si>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</si>
  <si>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</si>
  <si>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</si>
  <si>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</si>
  <si>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</si>
  <si>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</si>
  <si>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</si>
  <si>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</si>
  <si>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</si>
  <si>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</si>
  <si>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</si>
  <si>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</si>
  <si>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</si>
  <si>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</si>
  <si>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</si>
  <si>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</si>
  <si>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</si>
  <si>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</si>
  <si>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</si>
  <si>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</si>
  <si>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</si>
  <si>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</si>
  <si>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</si>
  <si>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</si>
  <si>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</si>
  <si>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</si>
  <si>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</si>
  <si>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</si>
  <si>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</si>
  <si>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</si>
  <si>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</si>
  <si>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</si>
  <si>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</si>
  <si>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</si>
  <si>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</si>
  <si>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</si>
  <si>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</si>
  <si>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</si>
  <si>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</si>
  <si>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</si>
  <si>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</si>
  <si>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</si>
  <si>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</si>
  <si>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</si>
  <si>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</si>
  <si>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</si>
  <si>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</si>
  <si>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</si>
  <si>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</si>
  <si>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</si>
  <si>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</si>
  <si>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</si>
  <si>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</si>
  <si>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</si>
  <si>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</si>
  <si>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</si>
  <si>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</si>
  <si>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</si>
  <si>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</si>
  <si>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</si>
  <si>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</si>
  <si>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</si>
  <si>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</si>
  <si>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</si>
  <si>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</si>
  <si>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</si>
  <si>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</si>
  <si>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</si>
  <si>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</si>
  <si>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</si>
  <si>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</si>
  <si>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</si>
  <si>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</si>
  <si>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</si>
  <si>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</si>
  <si>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</si>
  <si>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</si>
  <si>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</si>
  <si>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</si>
  <si>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</si>
  <si>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</si>
  <si>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</si>
  <si>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</si>
  <si>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</si>
  <si>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</si>
  <si>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</si>
  <si>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</si>
  <si>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</si>
  <si>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</si>
  <si>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</si>
  <si>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</si>
  <si>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</si>
  <si>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</si>
  <si>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</si>
  <si>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</si>
  <si>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</si>
  <si>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</si>
  <si>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</si>
  <si>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</si>
  <si>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</si>
  <si>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</si>
  <si>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</si>
  <si>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</si>
  <si>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</si>
  <si>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</si>
  <si>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</si>
  <si>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</si>
  <si>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</si>
  <si>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</si>
  <si>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</si>
  <si>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</si>
  <si>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</si>
  <si>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</si>
  <si>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</si>
  <si>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</si>
  <si>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</si>
  <si>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</si>
  <si>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</si>
  <si>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</si>
  <si>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</si>
  <si>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</si>
  <si>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</si>
  <si>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</si>
  <si>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</si>
  <si>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</si>
  <si>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</si>
  <si>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</si>
  <si>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</si>
  <si>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 xml:space="preserve">  Bco. Agropecuario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</si>
  <si>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</si>
  <si>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</si>
  <si>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</si>
  <si>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</si>
  <si>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</si>
  <si>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</si>
  <si>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</si>
  <si>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</si>
  <si>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</si>
  <si>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</si>
  <si>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</si>
  <si>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</si>
  <si>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</si>
  <si>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</si>
  <si>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</si>
  <si>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</si>
  <si>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</si>
  <si>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</si>
  <si>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</si>
  <si>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</si>
  <si>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</si>
  <si>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</si>
  <si>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</si>
  <si>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</si>
  <si>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</si>
  <si>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</si>
  <si>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</si>
  <si>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</si>
  <si>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</si>
  <si>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</si>
  <si>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</si>
  <si>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</si>
  <si>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</si>
  <si>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</si>
  <si>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</si>
  <si>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</si>
  <si>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</si>
  <si>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</si>
  <si>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</si>
  <si>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</si>
  <si>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</si>
  <si>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</si>
  <si>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</si>
  <si>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Huarmey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</si>
  <si>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</si>
  <si>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</si>
  <si>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</si>
  <si>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</si>
  <si>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</si>
  <si>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</si>
  <si>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</si>
  <si>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</si>
  <si>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</si>
  <si>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</si>
  <si>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</si>
  <si>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</si>
  <si>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</si>
  <si>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 xml:space="preserve">       Cooperativa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</si>
  <si>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</si>
  <si>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</si>
  <si>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</si>
  <si>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</si>
  <si>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a/</t>
  </si>
  <si>
    <t>Gobierno Regional de Puno</t>
  </si>
  <si>
    <t xml:space="preserve">       Bco. de Comercio</t>
  </si>
  <si>
    <t>Municipalidad Distrital de Majes</t>
  </si>
  <si>
    <t>Municipalidad Provincial del Callao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</si>
  <si>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</si>
  <si>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</si>
  <si>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</si>
  <si>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</si>
  <si>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Gobierno Regional de Moquegua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</si>
  <si>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</si>
  <si>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</si>
  <si>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</si>
  <si>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</si>
  <si>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Plazo / Sector Institucional</t>
  </si>
  <si>
    <t>Municipalidad Distrital de Huariaca</t>
  </si>
  <si>
    <t>POR TIPO DE DEUDA Y SECTOR INSTITUCIONAL</t>
  </si>
  <si>
    <t>SERVICIO PROYECTADO POR TIPO DE DEUDA</t>
  </si>
  <si>
    <t xml:space="preserve">1/  Deuda directa de la Municipalidad Metropolitana de Lima, con la garantía del Gobierno Nacional </t>
  </si>
  <si>
    <t xml:space="preserve">       Cooperativa Santo Cristo de Bagazán</t>
  </si>
  <si>
    <t>BBVA Continental-Scotiabank-Sindic.</t>
  </si>
  <si>
    <t>Bco. Interameric. Desarrollo (BID)</t>
  </si>
  <si>
    <t>Dirección de Programación, Presupuesto y Contabilidad -  Equipo de Trabajo de Estadística</t>
  </si>
  <si>
    <t xml:space="preserve">2/  Incluye deuda externa contratada por el Gobierno Nacional y trasladada a los Gobiernos Regionales </t>
  </si>
  <si>
    <t xml:space="preserve">1/ Incluye deuda externa contratada por el Gobierno Nacional y trasladada a los Gobiernos </t>
  </si>
  <si>
    <t>Gobierno Regional de La Libertad</t>
  </si>
  <si>
    <t>Municipalidad Distrital de la Brea</t>
  </si>
  <si>
    <t>Municipalidad Distrital de Ticlacayan</t>
  </si>
  <si>
    <t>Municipalidad Distrital de Pocollay</t>
  </si>
  <si>
    <t>Municipalidad Distrital de Atico</t>
  </si>
  <si>
    <t>Municipalidad Distrital de la Matanza</t>
  </si>
  <si>
    <t>Municipalidad Distrital de Ilabaya</t>
  </si>
  <si>
    <t>Municipalidad Provincial de Mariscal Nieto - Moquegua</t>
  </si>
  <si>
    <t>Municipalidad Distrital de Hualgayoc</t>
  </si>
  <si>
    <t>Municipalidad Distrital de Barranco</t>
  </si>
  <si>
    <t xml:space="preserve">       BBVA Banco Continental</t>
  </si>
  <si>
    <t>Municipalidad Provincial de Tarma</t>
  </si>
  <si>
    <t>Municipalidad Distrital de Pias</t>
  </si>
  <si>
    <t>Municipalidad Distrital de Acraquia</t>
  </si>
  <si>
    <t>Municipalidad Distrital de Huachis</t>
  </si>
  <si>
    <t>Considera deuda de corto plazo y deuda de mediano y largo plazo</t>
  </si>
  <si>
    <t>Municipalidad Provincial de Islay - Mollendo</t>
  </si>
  <si>
    <t>Municipalidad Provincial de Quispicanchis - Urcos</t>
  </si>
  <si>
    <t>Municipalidad Distrital de Caynarachi</t>
  </si>
  <si>
    <t>Municipalidad Distrital de Chinchero</t>
  </si>
  <si>
    <t>Municipalidad Distrital de Progreso</t>
  </si>
  <si>
    <t>Municipalidad Provincial de Chincheros</t>
  </si>
  <si>
    <t>Tipo de Deuda /                           Sector Institucional</t>
  </si>
  <si>
    <t>Tipo de Instrumento /         Sector Institucional</t>
  </si>
  <si>
    <t>Tipo de Moneda /           Sector Institucional</t>
  </si>
  <si>
    <t>Municipalidad Distrital de Culebras</t>
  </si>
  <si>
    <t>Municipalidad Distrital de Haquira</t>
  </si>
  <si>
    <t>Municipalidad Distrital de Acora</t>
  </si>
  <si>
    <t>Municipalidad Provincial de Oyon</t>
  </si>
  <si>
    <t>Municipalidad Distrital de Ventanilla</t>
  </si>
  <si>
    <t>Municipalidad Distrital de Nuevo Chimbote</t>
  </si>
  <si>
    <t>Municipalidad Distrital de Chavin</t>
  </si>
  <si>
    <t>Municipalidad Distrital de Cotabambas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</si>
  <si>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</si>
  <si>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</si>
  <si>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</si>
  <si>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</si>
  <si>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</si>
  <si>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</si>
  <si>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Municipalidad Distrital de Grocio Prado</t>
  </si>
  <si>
    <t>Municipalidad Provincial de Abancay</t>
  </si>
  <si>
    <t>Municipalidad Provincial de Grau - Chuquibambilla</t>
  </si>
  <si>
    <t>Municipalidad Distrital de Carumas</t>
  </si>
  <si>
    <t>Municipalidad Distrital de Mariscal Caceres</t>
  </si>
  <si>
    <t>Municipalidad Provincial de Jaen</t>
  </si>
  <si>
    <t>Municipalidad Distrital de LLumpa</t>
  </si>
  <si>
    <t>Municipalidad Provincial de Rodriguez de Mendoza - San Nicolas</t>
  </si>
  <si>
    <t>Municipalidad Distrital de Livitaca</t>
  </si>
  <si>
    <t>Municipalidad Distrital de Colcabamba</t>
  </si>
  <si>
    <t>Municipalidad Distrital de Miraflores</t>
  </si>
  <si>
    <t>Municipalidad Distrital de Lurigancho (chosica)</t>
  </si>
  <si>
    <t>Municipalidad Distrital de La Cabamba</t>
  </si>
  <si>
    <t>Municipalidad Distrital de Villa el Salvador</t>
  </si>
  <si>
    <t>Municipalidad Provincial de Otuzco</t>
  </si>
  <si>
    <t>Municipalidad Distrital de Antonio Raymondi</t>
  </si>
  <si>
    <t>Municipalidad Distrital de Vice</t>
  </si>
  <si>
    <t>Municipaldiad Distrital de Coyllurqui</t>
  </si>
  <si>
    <r>
      <t xml:space="preserve">  MEF </t>
    </r>
    <r>
      <rPr>
        <sz val="8"/>
        <rFont val="Arial"/>
        <family val="2"/>
      </rPr>
      <t xml:space="preserve"> 1/</t>
    </r>
  </si>
  <si>
    <t>Municipalidad Provincial de Sullana</t>
  </si>
  <si>
    <t>Municipalidad Provincial de Coronel Portillo</t>
  </si>
  <si>
    <t>5/ Comprende sólo el principal de la deuda FONAVI al 31/03/2014.</t>
  </si>
  <si>
    <t>Municipalidad Provincial de Morropón - Chulucanas</t>
  </si>
  <si>
    <t>Municipalidad Provincial de Huaraz</t>
  </si>
  <si>
    <t>Municipalidad Provincial de Cajamarca</t>
  </si>
  <si>
    <t>Municipalidad Provincial de Canchis - Sicuani</t>
  </si>
  <si>
    <t>Municipalidad Provincial de Ucayali - Contamana</t>
  </si>
  <si>
    <t>Municipalidad Distrital de Colquioc</t>
  </si>
  <si>
    <t>Municipalidad Distrital de Alto Pichigua</t>
  </si>
  <si>
    <t>Municpalidad Distrital de San Jeronimo</t>
  </si>
  <si>
    <t>Municipalidad Distrital de Pacllon</t>
  </si>
  <si>
    <t>Municipalidad Distrital de Islay</t>
  </si>
  <si>
    <t>Municipalidad Distrital de Wanchaq</t>
  </si>
  <si>
    <t>Municipalidad Distrital de Llusco</t>
  </si>
  <si>
    <t>Nota: - Préstamos vigentes.</t>
  </si>
  <si>
    <t>Municipalidad Distrital de Cayma</t>
  </si>
  <si>
    <t>Municipalidad Provincial de Urubamba</t>
  </si>
  <si>
    <t>Municipalidad Distrital de Yarinacocha</t>
  </si>
  <si>
    <t>Municipalidad Distrital de Huayopata</t>
  </si>
  <si>
    <t>Municipalidad Distrital de Suyo</t>
  </si>
  <si>
    <t>Municipalidad Distrital de Chupa</t>
  </si>
  <si>
    <t>Municipalidad Distrital de Rio Santiago</t>
  </si>
  <si>
    <t>Municipalidad Provincial de Churcampa</t>
  </si>
  <si>
    <t xml:space="preserve">          - Tipo de Cambio del 31 de octubre de 2016. </t>
  </si>
  <si>
    <t>a/   Servicio proyectado a partir del  mes de noviembre de 2016.</t>
  </si>
  <si>
    <t>Municipalidad Distrital de Jacobo Hunter</t>
  </si>
  <si>
    <t>Municipalidad Distrital de Quiquijana</t>
  </si>
  <si>
    <t>Municipalidad Distrital de Arapa</t>
  </si>
  <si>
    <t>Municipalidad Distrital de Trompeteros</t>
  </si>
  <si>
    <t>AL 30 DE NOVIEMBRE DE 2016</t>
  </si>
  <si>
    <t>Tipo de cambio venta bancario al final del mes de noviembre, según la Superintendencia de Banca y Seguros- SBS</t>
  </si>
  <si>
    <t>Al 30 de noviembre de 2016</t>
  </si>
  <si>
    <t>Período: De diciembre 2016 al 2040</t>
  </si>
  <si>
    <t xml:space="preserve">          - Tipo de Cambio del 30 de noviembre de 2016. </t>
  </si>
  <si>
    <t>a/   Servicio proyectado a partir del  mes de diciembre de 2016.</t>
  </si>
  <si>
    <t>0+</t>
  </si>
  <si>
    <t xml:space="preserve">Municipalidad Distrital de Asunción </t>
  </si>
  <si>
    <t xml:space="preserve">      menor  a US$ 300 mil, se agrupan en "Otros" e incluye a 93 entidades.</t>
  </si>
  <si>
    <t>Municipalidad Distrital de la Molina</t>
  </si>
  <si>
    <t>Municipalidad Distrital de Rio tambo</t>
  </si>
  <si>
    <t>Municipalidad Distrital de Pallpata</t>
  </si>
  <si>
    <t>Municipalidad Distrital de Coata</t>
  </si>
  <si>
    <t>Municipalidad Provincial de San Pablo</t>
  </si>
  <si>
    <t>Municipalidad Distrital de Llochegua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</si>
  <si>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US$ 200 mil, se agrupa en "otros" e incluye a 77 entidades.</t>
    </r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</si>
</sst>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0.00000000000000"/>
    <numFmt numFmtId="194" formatCode="\-"/>
    <numFmt numFmtId="195" formatCode="###,###,###,###.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0.000000000000000"/>
    <numFmt numFmtId="201" formatCode="###,###,###,###.00000000"/>
    <numFmt numFmtId="202" formatCode="###,###,###,###.000000000"/>
    <numFmt numFmtId="203" formatCode="###,###,###,###.000000000000"/>
    <numFmt numFmtId="204" formatCode="#,##0.000000;[Red]\-#,##0.000000"/>
    <numFmt numFmtId="205" formatCode="#,##0.00000000000;[Red]\-#,##0.00000000000"/>
    <numFmt numFmtId="206" formatCode="#,##0.000000000000;[Red]\-#,##0.000000000000"/>
    <numFmt numFmtId="207" formatCode="###,###,###,###.00000000000000"/>
    <numFmt numFmtId="208" formatCode="###,###,###,###.0000000000000"/>
    <numFmt numFmtId="209" formatCode="###,###,###,###.00000000000"/>
    <numFmt numFmtId="210" formatCode="###,###,###,###.0000000000"/>
    <numFmt numFmtId="211" formatCode="###,###,###,###.0000"/>
    <numFmt numFmtId="212" formatCode="[$-280A]dddd\,\ dd&quot; de &quot;mmmm&quot; de &quot;yyyy"/>
    <numFmt numFmtId="213" formatCode="[$-280A]hh:mm:ss\ AM/PM"/>
    <numFmt numFmtId="214" formatCode="#,##0.000;[Red]\-#,##0.000"/>
    <numFmt numFmtId="215" formatCode="#,##0.0000;[Red]\-#,##0.0000"/>
    <numFmt numFmtId="216" formatCode="_ * #,##0.000_ ;_ * \-#,##0.000_ ;_ * &quot;-&quot;??_ ;_ @_ "/>
    <numFmt numFmtId="217" formatCode="_ * #,##0.0_ ;_ * \-#,##0.0_ ;_ * &quot;-&quot;?_ ;_ @_ 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  <numFmt numFmtId="221" formatCode="_ * #,##0.0000000_ ;_ * \-#,##0.0000000_ ;_ * &quot;-&quot;??_ ;_ @_ "/>
    <numFmt numFmtId="222" formatCode="_ * #,##0.00000000_ ;_ * \-#,##0.00000000_ ;_ * &quot;-&quot;??_ ;_ @_ "/>
    <numFmt numFmtId="223" formatCode="_ * #,##0.000000000_ ;_ * \-#,##0.000000000_ ;_ * &quot;-&quot;??_ ;_ @_ "/>
    <numFmt numFmtId="224" formatCode="_ * #,##0.0000000000_ ;_ * \-#,##0.0000000000_ ;_ * &quot;-&quot;??_ ;_ @_ "/>
    <numFmt numFmtId="225" formatCode="#,##0.0000000000000;[Red]\-#,##0.0000000000000"/>
    <numFmt numFmtId="226" formatCode="#,##0.00000000000000;[Red]\-#,##0.0000000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single"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5.7"/>
      <color indexed="8"/>
      <name val="Arial"/>
      <family val="2"/>
    </font>
    <font>
      <b/>
      <sz val="6.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64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20" fillId="32" borderId="0" xfId="46" applyFont="1" applyFill="1" applyAlignment="1" applyProtection="1">
      <alignment vertical="center"/>
      <protection/>
    </xf>
    <xf numFmtId="0" fontId="10" fillId="32" borderId="0" xfId="0" applyFont="1" applyFill="1" applyAlignment="1">
      <alignment vertical="center"/>
    </xf>
    <xf numFmtId="14" fontId="20" fillId="32" borderId="0" xfId="46" applyNumberFormat="1" applyFont="1" applyFill="1" applyAlignment="1" applyProtection="1">
      <alignment horizontal="left" vertical="center"/>
      <protection/>
    </xf>
    <xf numFmtId="0" fontId="20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1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38" fontId="13" fillId="32" borderId="12" xfId="49" applyNumberFormat="1" applyFont="1" applyFill="1" applyBorder="1" applyAlignment="1">
      <alignment horizontal="right" vertical="center" indent="4"/>
    </xf>
    <xf numFmtId="38" fontId="13" fillId="32" borderId="12" xfId="49" applyNumberFormat="1" applyFont="1" applyFill="1" applyBorder="1" applyAlignment="1">
      <alignment horizontal="right" vertical="center" indent="3"/>
    </xf>
    <xf numFmtId="0" fontId="12" fillId="32" borderId="13" xfId="0" applyFont="1" applyFill="1" applyBorder="1" applyAlignment="1">
      <alignment horizontal="left" vertical="center" indent="2"/>
    </xf>
    <xf numFmtId="38" fontId="12" fillId="32" borderId="12" xfId="49" applyNumberFormat="1" applyFont="1" applyFill="1" applyBorder="1" applyAlignment="1">
      <alignment horizontal="right" vertical="center" indent="4"/>
    </xf>
    <xf numFmtId="38" fontId="12" fillId="32" borderId="12" xfId="49" applyNumberFormat="1" applyFont="1" applyFill="1" applyBorder="1" applyAlignment="1">
      <alignment horizontal="right" vertical="center" indent="3"/>
    </xf>
    <xf numFmtId="38" fontId="10" fillId="32" borderId="12" xfId="49" applyNumberFormat="1" applyFont="1" applyFill="1" applyBorder="1" applyAlignment="1">
      <alignment horizontal="right" vertical="center" indent="4"/>
    </xf>
    <xf numFmtId="38" fontId="10" fillId="32" borderId="12" xfId="49" applyNumberFormat="1" applyFont="1" applyFill="1" applyBorder="1" applyAlignment="1">
      <alignment horizontal="right" vertical="center" indent="3"/>
    </xf>
    <xf numFmtId="0" fontId="10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3" fillId="32" borderId="13" xfId="0" applyFont="1" applyFill="1" applyBorder="1" applyAlignment="1">
      <alignment horizontal="left" vertical="center" wrapText="1" readingOrder="1"/>
    </xf>
    <xf numFmtId="164" fontId="13" fillId="32" borderId="13" xfId="0" applyNumberFormat="1" applyFont="1" applyFill="1" applyBorder="1" applyAlignment="1">
      <alignment horizontal="right" vertical="center" indent="3" readingOrder="1"/>
    </xf>
    <xf numFmtId="0" fontId="12" fillId="32" borderId="13" xfId="0" applyFont="1" applyFill="1" applyBorder="1" applyAlignment="1">
      <alignment horizontal="left" vertical="center" wrapText="1" readingOrder="1"/>
    </xf>
    <xf numFmtId="164" fontId="12" fillId="32" borderId="13" xfId="0" applyNumberFormat="1" applyFont="1" applyFill="1" applyBorder="1" applyAlignment="1">
      <alignment horizontal="right" vertical="center" indent="3" readingOrder="1"/>
    </xf>
    <xf numFmtId="0" fontId="8" fillId="32" borderId="13" xfId="0" applyFont="1" applyFill="1" applyBorder="1" applyAlignment="1">
      <alignment horizontal="left" vertical="center" wrapText="1" readingOrder="1"/>
    </xf>
    <xf numFmtId="164" fontId="11" fillId="32" borderId="13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2" fillId="32" borderId="13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4" fontId="12" fillId="32" borderId="13" xfId="0" applyNumberFormat="1" applyFont="1" applyFill="1" applyBorder="1" applyAlignment="1">
      <alignment horizontal="right" indent="4" readingOrder="1"/>
    </xf>
    <xf numFmtId="164" fontId="13" fillId="32" borderId="13" xfId="0" applyNumberFormat="1" applyFont="1" applyFill="1" applyBorder="1" applyAlignment="1">
      <alignment horizontal="right" vertical="center" indent="4" readingOrder="1"/>
    </xf>
    <xf numFmtId="164" fontId="12" fillId="32" borderId="15" xfId="0" applyNumberFormat="1" applyFont="1" applyFill="1" applyBorder="1" applyAlignment="1">
      <alignment horizontal="right" textRotation="255" readingOrder="1"/>
    </xf>
    <xf numFmtId="164" fontId="11" fillId="32" borderId="13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3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3" fillId="32" borderId="15" xfId="0" applyFont="1" applyFill="1" applyBorder="1" applyAlignment="1">
      <alignment horizontal="left" vertical="center" wrapText="1" indent="1" readingOrder="1"/>
    </xf>
    <xf numFmtId="165" fontId="13" fillId="32" borderId="13" xfId="0" applyNumberFormat="1" applyFont="1" applyFill="1" applyBorder="1" applyAlignment="1">
      <alignment horizontal="right" indent="3" readingOrder="1"/>
    </xf>
    <xf numFmtId="0" fontId="12" fillId="32" borderId="15" xfId="0" applyFont="1" applyFill="1" applyBorder="1" applyAlignment="1">
      <alignment horizontal="left" vertical="center" wrapText="1" indent="3" readingOrder="1"/>
    </xf>
    <xf numFmtId="165" fontId="12" fillId="32" borderId="13" xfId="0" applyNumberFormat="1" applyFont="1" applyFill="1" applyBorder="1" applyAlignment="1">
      <alignment horizontal="right" indent="3" readingOrder="1"/>
    </xf>
    <xf numFmtId="0" fontId="25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2" fillId="32" borderId="0" xfId="0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43" fontId="23" fillId="32" borderId="0" xfId="49" applyFont="1" applyFill="1" applyBorder="1" applyAlignment="1">
      <alignment vertical="center"/>
    </xf>
    <xf numFmtId="0" fontId="23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26" fillId="32" borderId="0" xfId="0" applyFont="1" applyFill="1" applyAlignment="1">
      <alignment/>
    </xf>
    <xf numFmtId="0" fontId="13" fillId="32" borderId="13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3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3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2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38" fontId="12" fillId="33" borderId="0" xfId="0" applyNumberFormat="1" applyFont="1" applyFill="1" applyAlignment="1">
      <alignment/>
    </xf>
    <xf numFmtId="0" fontId="12" fillId="33" borderId="15" xfId="0" applyFont="1" applyFill="1" applyBorder="1" applyAlignment="1">
      <alignment horizontal="left" indent="3"/>
    </xf>
    <xf numFmtId="38" fontId="12" fillId="33" borderId="13" xfId="49" applyNumberFormat="1" applyFont="1" applyFill="1" applyBorder="1" applyAlignment="1">
      <alignment horizontal="right" vertical="center" indent="4"/>
    </xf>
    <xf numFmtId="38" fontId="12" fillId="33" borderId="12" xfId="49" applyNumberFormat="1" applyFont="1" applyFill="1" applyBorder="1" applyAlignment="1">
      <alignment horizontal="right" vertical="center" indent="4"/>
    </xf>
    <xf numFmtId="0" fontId="78" fillId="32" borderId="0" xfId="46" applyFont="1" applyFill="1" applyAlignment="1" applyProtection="1">
      <alignment vertical="center"/>
      <protection/>
    </xf>
    <xf numFmtId="194" fontId="13" fillId="32" borderId="12" xfId="49" applyNumberFormat="1" applyFont="1" applyFill="1" applyBorder="1" applyAlignment="1">
      <alignment horizontal="right" vertical="center" indent="4"/>
    </xf>
    <xf numFmtId="194" fontId="13" fillId="32" borderId="13" xfId="0" applyNumberFormat="1" applyFont="1" applyFill="1" applyBorder="1" applyAlignment="1">
      <alignment horizontal="right" vertical="center" indent="4" readingOrder="1"/>
    </xf>
    <xf numFmtId="194" fontId="11" fillId="32" borderId="13" xfId="0" applyNumberFormat="1" applyFont="1" applyFill="1" applyBorder="1" applyAlignment="1">
      <alignment horizontal="right" indent="3" readingOrder="1"/>
    </xf>
    <xf numFmtId="194" fontId="11" fillId="32" borderId="12" xfId="0" applyNumberFormat="1" applyFont="1" applyFill="1" applyBorder="1" applyAlignment="1">
      <alignment horizontal="right" indent="3" readingOrder="1"/>
    </xf>
    <xf numFmtId="165" fontId="13" fillId="32" borderId="13" xfId="0" applyNumberFormat="1" applyFont="1" applyFill="1" applyBorder="1" applyAlignment="1">
      <alignment horizontal="right" indent="4" readingOrder="1"/>
    </xf>
    <xf numFmtId="165" fontId="12" fillId="32" borderId="13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4" fontId="13" fillId="32" borderId="13" xfId="0" applyNumberFormat="1" applyFont="1" applyFill="1" applyBorder="1" applyAlignment="1">
      <alignment horizontal="right" indent="4" readingOrder="1"/>
    </xf>
    <xf numFmtId="165" fontId="11" fillId="32" borderId="12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2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5" xfId="0" applyFont="1" applyFill="1" applyBorder="1" applyAlignment="1">
      <alignment textRotation="255" readingOrder="1"/>
    </xf>
    <xf numFmtId="43" fontId="17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3" xfId="49" applyNumberFormat="1" applyFont="1" applyFill="1" applyBorder="1" applyAlignment="1">
      <alignment horizontal="right" vertical="center" indent="4"/>
    </xf>
    <xf numFmtId="0" fontId="2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" fontId="5" fillId="33" borderId="15" xfId="0" applyNumberFormat="1" applyFont="1" applyFill="1" applyBorder="1" applyAlignment="1">
      <alignment horizontal="right" vertical="center" indent="4" readingOrder="1"/>
    </xf>
    <xf numFmtId="194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3" xfId="0" applyNumberFormat="1" applyFont="1" applyFill="1" applyBorder="1" applyAlignment="1">
      <alignment horizontal="right" vertical="center" indent="4" readingOrder="1"/>
    </xf>
    <xf numFmtId="164" fontId="11" fillId="33" borderId="13" xfId="0" applyNumberFormat="1" applyFont="1" applyFill="1" applyBorder="1" applyAlignment="1">
      <alignment horizontal="right" vertical="center" indent="4" readingOrder="1"/>
    </xf>
    <xf numFmtId="0" fontId="12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3" xfId="49" applyNumberFormat="1" applyFont="1" applyFill="1" applyBorder="1" applyAlignment="1">
      <alignment horizontal="right" vertical="center" indent="2"/>
    </xf>
    <xf numFmtId="191" fontId="12" fillId="33" borderId="0" xfId="0" applyNumberFormat="1" applyFont="1" applyFill="1" applyAlignment="1">
      <alignment/>
    </xf>
    <xf numFmtId="184" fontId="12" fillId="33" borderId="0" xfId="0" applyNumberFormat="1" applyFont="1" applyFill="1" applyAlignment="1">
      <alignment/>
    </xf>
    <xf numFmtId="38" fontId="5" fillId="33" borderId="13" xfId="49" applyNumberFormat="1" applyFont="1" applyFill="1" applyBorder="1" applyAlignment="1">
      <alignment horizontal="right" vertical="center" indent="5"/>
    </xf>
    <xf numFmtId="38" fontId="12" fillId="33" borderId="13" xfId="49" applyNumberFormat="1" applyFont="1" applyFill="1" applyBorder="1" applyAlignment="1">
      <alignment horizontal="right" vertical="center" indent="5"/>
    </xf>
    <xf numFmtId="0" fontId="68" fillId="32" borderId="0" xfId="46" applyFill="1" applyAlignment="1" applyProtection="1">
      <alignment/>
      <protection/>
    </xf>
    <xf numFmtId="164" fontId="17" fillId="33" borderId="0" xfId="0" applyNumberFormat="1" applyFont="1" applyFill="1" applyAlignment="1">
      <alignment/>
    </xf>
    <xf numFmtId="185" fontId="23" fillId="32" borderId="0" xfId="49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2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2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4" fontId="12" fillId="32" borderId="13" xfId="0" applyNumberFormat="1" applyFont="1" applyFill="1" applyBorder="1" applyAlignment="1">
      <alignment horizontal="right" indent="4" readingOrder="1"/>
    </xf>
    <xf numFmtId="0" fontId="10" fillId="33" borderId="13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3" xfId="0" applyNumberFormat="1" applyFont="1" applyFill="1" applyBorder="1" applyAlignment="1">
      <alignment horizontal="right" vertical="center" indent="4" readingOrder="1"/>
    </xf>
    <xf numFmtId="194" fontId="5" fillId="33" borderId="13" xfId="0" applyNumberFormat="1" applyFont="1" applyFill="1" applyBorder="1" applyAlignment="1">
      <alignment horizontal="right" vertical="center" indent="4" readingOrder="1"/>
    </xf>
    <xf numFmtId="164" fontId="10" fillId="33" borderId="13" xfId="0" applyNumberFormat="1" applyFont="1" applyFill="1" applyBorder="1" applyAlignment="1">
      <alignment horizontal="right" vertical="center" indent="4" readingOrder="1"/>
    </xf>
    <xf numFmtId="43" fontId="17" fillId="33" borderId="0" xfId="0" applyNumberFormat="1" applyFont="1" applyFill="1" applyAlignment="1">
      <alignment/>
    </xf>
    <xf numFmtId="178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0" fontId="8" fillId="33" borderId="0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5" xfId="0" applyFont="1" applyFill="1" applyBorder="1" applyAlignment="1">
      <alignment horizontal="left" vertical="center" wrapText="1" indent="1" readingOrder="1"/>
    </xf>
    <xf numFmtId="165" fontId="13" fillId="33" borderId="13" xfId="0" applyNumberFormat="1" applyFont="1" applyFill="1" applyBorder="1" applyAlignment="1">
      <alignment horizontal="right" indent="3" readingOrder="1"/>
    </xf>
    <xf numFmtId="0" fontId="12" fillId="33" borderId="15" xfId="0" applyFont="1" applyFill="1" applyBorder="1" applyAlignment="1">
      <alignment horizontal="left" vertical="center" wrapText="1" indent="3" readingOrder="1"/>
    </xf>
    <xf numFmtId="165" fontId="12" fillId="33" borderId="13" xfId="0" applyNumberFormat="1" applyFont="1" applyFill="1" applyBorder="1" applyAlignment="1">
      <alignment horizontal="right" indent="3" readingOrder="1"/>
    </xf>
    <xf numFmtId="0" fontId="2" fillId="33" borderId="0" xfId="56" applyFont="1" applyFill="1" applyAlignment="1">
      <alignment vertical="center"/>
      <protection/>
    </xf>
    <xf numFmtId="164" fontId="12" fillId="33" borderId="0" xfId="0" applyNumberFormat="1" applyFont="1" applyFill="1" applyAlignment="1">
      <alignment/>
    </xf>
    <xf numFmtId="0" fontId="27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2" fillId="33" borderId="0" xfId="0" applyNumberFormat="1" applyFont="1" applyFill="1" applyAlignment="1">
      <alignment horizontal="right" indent="4"/>
    </xf>
    <xf numFmtId="0" fontId="79" fillId="33" borderId="0" xfId="46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2" fillId="33" borderId="0" xfId="0" applyNumberFormat="1" applyFont="1" applyFill="1" applyAlignment="1">
      <alignment vertical="center"/>
    </xf>
    <xf numFmtId="164" fontId="13" fillId="33" borderId="16" xfId="49" applyNumberFormat="1" applyFont="1" applyFill="1" applyBorder="1" applyAlignment="1">
      <alignment horizontal="right"/>
    </xf>
    <xf numFmtId="164" fontId="13" fillId="33" borderId="24" xfId="49" applyNumberFormat="1" applyFont="1" applyFill="1" applyBorder="1" applyAlignment="1">
      <alignment horizontal="right" indent="1"/>
    </xf>
    <xf numFmtId="164" fontId="13" fillId="33" borderId="17" xfId="49" applyNumberFormat="1" applyFont="1" applyFill="1" applyBorder="1" applyAlignment="1">
      <alignment horizontal="right" indent="1"/>
    </xf>
    <xf numFmtId="164" fontId="13" fillId="33" borderId="16" xfId="49" applyNumberFormat="1" applyFont="1" applyFill="1" applyBorder="1" applyAlignment="1">
      <alignment horizontal="right" indent="1"/>
    </xf>
    <xf numFmtId="0" fontId="13" fillId="33" borderId="18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right" indent="4"/>
      <protection/>
    </xf>
    <xf numFmtId="1" fontId="13" fillId="33" borderId="11" xfId="0" applyNumberFormat="1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center"/>
      <protection/>
    </xf>
    <xf numFmtId="164" fontId="5" fillId="33" borderId="15" xfId="49" applyNumberFormat="1" applyFont="1" applyFill="1" applyBorder="1" applyAlignment="1">
      <alignment horizontal="center"/>
    </xf>
    <xf numFmtId="164" fontId="5" fillId="33" borderId="12" xfId="49" applyNumberFormat="1" applyFont="1" applyFill="1" applyBorder="1" applyAlignment="1">
      <alignment horizontal="center"/>
    </xf>
    <xf numFmtId="194" fontId="12" fillId="33" borderId="15" xfId="49" applyNumberFormat="1" applyFont="1" applyFill="1" applyBorder="1" applyAlignment="1">
      <alignment/>
    </xf>
    <xf numFmtId="194" fontId="12" fillId="33" borderId="0" xfId="49" applyNumberFormat="1" applyFont="1" applyFill="1" applyBorder="1" applyAlignment="1">
      <alignment horizontal="right" indent="1"/>
    </xf>
    <xf numFmtId="194" fontId="12" fillId="33" borderId="12" xfId="49" applyNumberFormat="1" applyFont="1" applyFill="1" applyBorder="1" applyAlignment="1">
      <alignment horizontal="right" indent="1"/>
    </xf>
    <xf numFmtId="164" fontId="12" fillId="33" borderId="15" xfId="49" applyNumberFormat="1" applyFont="1" applyFill="1" applyBorder="1" applyAlignment="1">
      <alignment horizontal="right" indent="1"/>
    </xf>
    <xf numFmtId="164" fontId="12" fillId="33" borderId="0" xfId="49" applyNumberFormat="1" applyFont="1" applyFill="1" applyBorder="1" applyAlignment="1">
      <alignment horizontal="right" indent="1"/>
    </xf>
    <xf numFmtId="164" fontId="12" fillId="33" borderId="12" xfId="49" applyNumberFormat="1" applyFont="1" applyFill="1" applyBorder="1" applyAlignment="1">
      <alignment horizontal="right" indent="1"/>
    </xf>
    <xf numFmtId="173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4" fontId="12" fillId="33" borderId="15" xfId="49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17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24" xfId="0" applyNumberFormat="1" applyFont="1" applyFill="1" applyBorder="1" applyAlignment="1">
      <alignment horizontal="right" indent="4"/>
    </xf>
    <xf numFmtId="164" fontId="12" fillId="33" borderId="17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right"/>
    </xf>
    <xf numFmtId="164" fontId="12" fillId="33" borderId="16" xfId="0" applyNumberFormat="1" applyFont="1" applyFill="1" applyBorder="1" applyAlignment="1">
      <alignment horizontal="center"/>
    </xf>
    <xf numFmtId="164" fontId="12" fillId="33" borderId="24" xfId="0" applyNumberFormat="1" applyFont="1" applyFill="1" applyBorder="1" applyAlignment="1">
      <alignment horizontal="center"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2" fillId="33" borderId="0" xfId="0" applyNumberFormat="1" applyFont="1" applyFill="1" applyAlignment="1">
      <alignment horizontal="center"/>
    </xf>
    <xf numFmtId="0" fontId="13" fillId="33" borderId="18" xfId="0" applyFont="1" applyFill="1" applyBorder="1" applyAlignment="1" applyProtection="1">
      <alignment/>
      <protection/>
    </xf>
    <xf numFmtId="185" fontId="12" fillId="33" borderId="0" xfId="0" applyNumberFormat="1" applyFont="1" applyFill="1" applyAlignment="1">
      <alignment horizontal="center"/>
    </xf>
    <xf numFmtId="172" fontId="12" fillId="33" borderId="0" xfId="0" applyNumberFormat="1" applyFont="1" applyFill="1" applyAlignment="1">
      <alignment horizontal="center"/>
    </xf>
    <xf numFmtId="187" fontId="17" fillId="33" borderId="0" xfId="0" applyNumberFormat="1" applyFont="1" applyFill="1" applyAlignment="1">
      <alignment/>
    </xf>
    <xf numFmtId="164" fontId="13" fillId="33" borderId="2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right" vertical="center" indent="3" readingOrder="1"/>
    </xf>
    <xf numFmtId="164" fontId="12" fillId="33" borderId="13" xfId="0" applyNumberFormat="1" applyFont="1" applyFill="1" applyBorder="1" applyAlignment="1">
      <alignment horizontal="right" vertical="center" indent="3" readingOrder="1"/>
    </xf>
    <xf numFmtId="194" fontId="11" fillId="33" borderId="15" xfId="0" applyNumberFormat="1" applyFont="1" applyFill="1" applyBorder="1" applyAlignment="1">
      <alignment horizontal="right" vertical="center" indent="3" readingOrder="1"/>
    </xf>
    <xf numFmtId="19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2" fillId="33" borderId="24" xfId="0" applyNumberFormat="1" applyFont="1" applyFill="1" applyBorder="1" applyAlignment="1">
      <alignment/>
    </xf>
    <xf numFmtId="202" fontId="11" fillId="33" borderId="0" xfId="0" applyNumberFormat="1" applyFont="1" applyFill="1" applyAlignment="1">
      <alignment horizontal="center"/>
    </xf>
    <xf numFmtId="188" fontId="2" fillId="33" borderId="0" xfId="0" applyNumberFormat="1" applyFont="1" applyFill="1" applyAlignment="1">
      <alignment horizontal="right" vertical="center" wrapText="1"/>
    </xf>
    <xf numFmtId="164" fontId="12" fillId="32" borderId="13" xfId="0" applyNumberFormat="1" applyFont="1" applyFill="1" applyBorder="1" applyAlignment="1">
      <alignment horizontal="right" vertical="center" indent="4" readingOrder="1"/>
    </xf>
    <xf numFmtId="0" fontId="2" fillId="33" borderId="26" xfId="0" applyFont="1" applyFill="1" applyBorder="1" applyAlignment="1">
      <alignment horizontal="left" vertical="center" indent="1"/>
    </xf>
    <xf numFmtId="185" fontId="2" fillId="33" borderId="0" xfId="0" applyNumberFormat="1" applyFont="1" applyFill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25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76" fontId="17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0" fillId="33" borderId="0" xfId="49" applyFont="1" applyFill="1" applyAlignment="1">
      <alignment horizontal="center"/>
    </xf>
    <xf numFmtId="43" fontId="8" fillId="0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5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0" fontId="17" fillId="33" borderId="0" xfId="0" applyNumberFormat="1" applyFont="1" applyFill="1" applyAlignment="1">
      <alignment/>
    </xf>
    <xf numFmtId="179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76" fontId="6" fillId="33" borderId="0" xfId="49" applyNumberFormat="1" applyFont="1" applyFill="1" applyBorder="1" applyAlignment="1">
      <alignment vertical="center"/>
    </xf>
    <xf numFmtId="164" fontId="11" fillId="33" borderId="0" xfId="0" applyNumberFormat="1" applyFont="1" applyFill="1" applyBorder="1" applyAlignment="1">
      <alignment horizontal="right" vertical="center" indent="3" readingOrder="1"/>
    </xf>
    <xf numFmtId="176" fontId="17" fillId="33" borderId="0" xfId="0" applyNumberFormat="1" applyFont="1" applyFill="1" applyAlignment="1">
      <alignment/>
    </xf>
    <xf numFmtId="201" fontId="17" fillId="33" borderId="0" xfId="0" applyNumberFormat="1" applyFont="1" applyFill="1" applyAlignment="1">
      <alignment/>
    </xf>
    <xf numFmtId="197" fontId="17" fillId="33" borderId="0" xfId="0" applyNumberFormat="1" applyFont="1" applyFill="1" applyAlignment="1">
      <alignment/>
    </xf>
    <xf numFmtId="1" fontId="17" fillId="33" borderId="0" xfId="0" applyNumberFormat="1" applyFont="1" applyFill="1" applyAlignment="1">
      <alignment/>
    </xf>
    <xf numFmtId="187" fontId="2" fillId="33" borderId="0" xfId="49" applyNumberFormat="1" applyFont="1" applyFill="1" applyAlignment="1">
      <alignment vertical="center"/>
    </xf>
    <xf numFmtId="186" fontId="10" fillId="33" borderId="0" xfId="0" applyNumberFormat="1" applyFont="1" applyFill="1" applyBorder="1" applyAlignment="1">
      <alignment horizontal="right" vertical="center" indent="1" readingOrder="1"/>
    </xf>
    <xf numFmtId="176" fontId="11" fillId="33" borderId="0" xfId="0" applyNumberFormat="1" applyFont="1" applyFill="1" applyAlignment="1">
      <alignment horizontal="center"/>
    </xf>
    <xf numFmtId="186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2" fontId="11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/>
    </xf>
    <xf numFmtId="204" fontId="12" fillId="33" borderId="0" xfId="0" applyNumberFormat="1" applyFont="1" applyFill="1" applyAlignment="1">
      <alignment/>
    </xf>
    <xf numFmtId="186" fontId="17" fillId="32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5" fontId="11" fillId="33" borderId="0" xfId="0" applyNumberFormat="1" applyFont="1" applyFill="1" applyAlignment="1">
      <alignment horizontal="right" vertical="center"/>
    </xf>
    <xf numFmtId="190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5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0" fontId="13" fillId="33" borderId="13" xfId="0" applyFont="1" applyFill="1" applyBorder="1" applyAlignment="1">
      <alignment horizontal="left" vertical="center" wrapText="1" readingOrder="1"/>
    </xf>
    <xf numFmtId="194" fontId="13" fillId="33" borderId="13" xfId="0" applyNumberFormat="1" applyFont="1" applyFill="1" applyBorder="1" applyAlignment="1">
      <alignment horizontal="right" vertical="center" indent="3" readingOrder="1"/>
    </xf>
    <xf numFmtId="0" fontId="13" fillId="33" borderId="13" xfId="0" applyNumberFormat="1" applyFont="1" applyFill="1" applyBorder="1" applyAlignment="1">
      <alignment horizontal="right" vertical="center" indent="3" readingOrder="1"/>
    </xf>
    <xf numFmtId="0" fontId="12" fillId="33" borderId="13" xfId="0" applyFont="1" applyFill="1" applyBorder="1" applyAlignment="1">
      <alignment horizontal="left" vertical="center" wrapText="1" readingOrder="1"/>
    </xf>
    <xf numFmtId="0" fontId="12" fillId="33" borderId="13" xfId="0" applyNumberFormat="1" applyFont="1" applyFill="1" applyBorder="1" applyAlignment="1">
      <alignment horizontal="right" indent="3" readingOrder="1"/>
    </xf>
    <xf numFmtId="164" fontId="12" fillId="33" borderId="13" xfId="0" applyNumberFormat="1" applyFont="1" applyFill="1" applyBorder="1" applyAlignment="1">
      <alignment horizontal="right" indent="3" readingOrder="1"/>
    </xf>
    <xf numFmtId="164" fontId="13" fillId="33" borderId="13" xfId="0" applyNumberFormat="1" applyFont="1" applyFill="1" applyBorder="1" applyAlignment="1">
      <alignment horizontal="right" vertical="center" indent="3" readingOrder="1"/>
    </xf>
    <xf numFmtId="177" fontId="17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/>
    </xf>
    <xf numFmtId="38" fontId="13" fillId="33" borderId="12" xfId="49" applyNumberFormat="1" applyFont="1" applyFill="1" applyBorder="1" applyAlignment="1">
      <alignment horizontal="right" vertical="center" indent="3"/>
    </xf>
    <xf numFmtId="0" fontId="10" fillId="33" borderId="12" xfId="0" applyFont="1" applyFill="1" applyBorder="1" applyAlignment="1">
      <alignment horizontal="center" vertical="center" wrapText="1" readingOrder="1"/>
    </xf>
    <xf numFmtId="186" fontId="2" fillId="33" borderId="0" xfId="0" applyNumberFormat="1" applyFont="1" applyFill="1" applyAlignment="1">
      <alignment vertical="center"/>
    </xf>
    <xf numFmtId="177" fontId="12" fillId="33" borderId="0" xfId="0" applyNumberFormat="1" applyFont="1" applyFill="1" applyAlignment="1">
      <alignment horizontal="center"/>
    </xf>
    <xf numFmtId="173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46" applyFont="1" applyFill="1" applyAlignment="1" applyProtection="1">
      <alignment vertical="center"/>
      <protection/>
    </xf>
    <xf numFmtId="0" fontId="20" fillId="33" borderId="0" xfId="46" applyFont="1" applyFill="1" applyAlignment="1" applyProtection="1">
      <alignment/>
      <protection/>
    </xf>
    <xf numFmtId="0" fontId="17" fillId="32" borderId="0" xfId="0" applyNumberFormat="1" applyFont="1" applyFill="1" applyAlignment="1">
      <alignment/>
    </xf>
    <xf numFmtId="178" fontId="81" fillId="33" borderId="0" xfId="49" applyNumberFormat="1" applyFont="1" applyFill="1" applyAlignment="1">
      <alignment horizontal="center"/>
    </xf>
    <xf numFmtId="188" fontId="17" fillId="33" borderId="0" xfId="0" applyNumberFormat="1" applyFont="1" applyFill="1" applyAlignment="1">
      <alignment/>
    </xf>
    <xf numFmtId="164" fontId="81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5" fontId="17" fillId="32" borderId="0" xfId="0" applyNumberFormat="1" applyFont="1" applyFill="1" applyAlignment="1">
      <alignment/>
    </xf>
    <xf numFmtId="165" fontId="17" fillId="32" borderId="0" xfId="0" applyNumberFormat="1" applyFont="1" applyFill="1" applyBorder="1" applyAlignment="1">
      <alignment/>
    </xf>
    <xf numFmtId="174" fontId="17" fillId="32" borderId="0" xfId="0" applyNumberFormat="1" applyFont="1" applyFill="1" applyBorder="1" applyAlignment="1">
      <alignment/>
    </xf>
    <xf numFmtId="165" fontId="12" fillId="32" borderId="0" xfId="0" applyNumberFormat="1" applyFont="1" applyFill="1" applyBorder="1" applyAlignment="1">
      <alignment horizontal="right" indent="3" readingOrder="1"/>
    </xf>
    <xf numFmtId="187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5" fontId="12" fillId="33" borderId="0" xfId="0" applyNumberFormat="1" applyFont="1" applyFill="1" applyAlignment="1">
      <alignment/>
    </xf>
    <xf numFmtId="200" fontId="17" fillId="32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81" fillId="33" borderId="0" xfId="0" applyFont="1" applyFill="1" applyBorder="1" applyAlignment="1">
      <alignment/>
    </xf>
    <xf numFmtId="0" fontId="81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/>
    </xf>
    <xf numFmtId="0" fontId="81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99" fontId="17" fillId="33" borderId="0" xfId="0" applyNumberFormat="1" applyFont="1" applyFill="1" applyAlignment="1">
      <alignment/>
    </xf>
    <xf numFmtId="43" fontId="2" fillId="32" borderId="0" xfId="49" applyFont="1" applyFill="1" applyBorder="1" applyAlignment="1">
      <alignment vertical="center"/>
    </xf>
    <xf numFmtId="186" fontId="2" fillId="32" borderId="0" xfId="49" applyNumberFormat="1" applyFont="1" applyFill="1" applyBorder="1" applyAlignment="1">
      <alignment vertical="center"/>
    </xf>
    <xf numFmtId="193" fontId="49" fillId="0" borderId="0" xfId="0" applyNumberFormat="1" applyFont="1" applyAlignment="1">
      <alignment/>
    </xf>
    <xf numFmtId="176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166" fontId="6" fillId="33" borderId="26" xfId="49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43" fontId="9" fillId="33" borderId="0" xfId="49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166" fontId="2" fillId="33" borderId="0" xfId="0" applyNumberFormat="1" applyFont="1" applyFill="1" applyBorder="1" applyAlignment="1">
      <alignment vertical="center"/>
    </xf>
    <xf numFmtId="167" fontId="2" fillId="33" borderId="20" xfId="0" applyNumberFormat="1" applyFont="1" applyFill="1" applyBorder="1" applyAlignment="1">
      <alignment horizontal="center" vertical="center"/>
    </xf>
    <xf numFmtId="38" fontId="2" fillId="33" borderId="19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66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66" fontId="2" fillId="33" borderId="0" xfId="0" applyNumberFormat="1" applyFont="1" applyFill="1" applyBorder="1" applyAlignment="1">
      <alignment vertical="top"/>
    </xf>
    <xf numFmtId="167" fontId="2" fillId="33" borderId="20" xfId="0" applyNumberFormat="1" applyFont="1" applyFill="1" applyBorder="1" applyAlignment="1">
      <alignment horizontal="center" vertical="top"/>
    </xf>
    <xf numFmtId="166" fontId="6" fillId="33" borderId="0" xfId="0" applyNumberFormat="1" applyFont="1" applyFill="1" applyBorder="1" applyAlignment="1">
      <alignment horizontal="right" vertical="center"/>
    </xf>
    <xf numFmtId="168" fontId="9" fillId="32" borderId="0" xfId="49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2" fillId="33" borderId="0" xfId="49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78" fontId="9" fillId="32" borderId="0" xfId="0" applyNumberFormat="1" applyFont="1" applyFill="1" applyBorder="1" applyAlignment="1">
      <alignment vertical="center"/>
    </xf>
    <xf numFmtId="166" fontId="6" fillId="33" borderId="22" xfId="0" applyNumberFormat="1" applyFont="1" applyFill="1" applyBorder="1" applyAlignment="1">
      <alignment vertical="center"/>
    </xf>
    <xf numFmtId="167" fontId="6" fillId="33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1"/>
    </xf>
    <xf numFmtId="0" fontId="8" fillId="33" borderId="0" xfId="0" applyFont="1" applyFill="1" applyBorder="1" applyAlignment="1">
      <alignment vertical="top"/>
    </xf>
    <xf numFmtId="0" fontId="2" fillId="33" borderId="22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74" fontId="6" fillId="33" borderId="20" xfId="49" applyNumberFormat="1" applyFont="1" applyFill="1" applyBorder="1" applyAlignment="1">
      <alignment horizontal="center" vertical="center"/>
    </xf>
    <xf numFmtId="185" fontId="9" fillId="33" borderId="0" xfId="49" applyNumberFormat="1" applyFont="1" applyFill="1" applyBorder="1" applyAlignment="1">
      <alignment vertical="center"/>
    </xf>
    <xf numFmtId="186" fontId="2" fillId="32" borderId="0" xfId="0" applyNumberFormat="1" applyFont="1" applyFill="1" applyBorder="1" applyAlignment="1">
      <alignment vertical="center"/>
    </xf>
    <xf numFmtId="168" fontId="11" fillId="32" borderId="0" xfId="49" applyNumberFormat="1" applyFont="1" applyFill="1" applyBorder="1" applyAlignment="1">
      <alignment vertical="center"/>
    </xf>
    <xf numFmtId="167" fontId="2" fillId="33" borderId="0" xfId="59" applyNumberFormat="1" applyFont="1" applyFill="1" applyBorder="1" applyAlignment="1">
      <alignment horizontal="left" vertical="center" indent="5"/>
    </xf>
    <xf numFmtId="186" fontId="9" fillId="32" borderId="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166" fontId="2" fillId="33" borderId="22" xfId="49" applyNumberFormat="1" applyFont="1" applyFill="1" applyBorder="1" applyAlignment="1">
      <alignment vertical="center"/>
    </xf>
    <xf numFmtId="174" fontId="6" fillId="33" borderId="23" xfId="49" applyNumberFormat="1" applyFont="1" applyFill="1" applyBorder="1" applyAlignment="1">
      <alignment horizontal="center" vertical="center"/>
    </xf>
    <xf numFmtId="169" fontId="2" fillId="32" borderId="0" xfId="49" applyNumberFormat="1" applyFont="1" applyFill="1" applyBorder="1" applyAlignment="1">
      <alignment horizontal="right" vertical="center"/>
    </xf>
    <xf numFmtId="169" fontId="2" fillId="32" borderId="0" xfId="49" applyNumberFormat="1" applyFont="1" applyFill="1" applyBorder="1" applyAlignment="1">
      <alignment horizontal="right" vertical="justify"/>
    </xf>
    <xf numFmtId="169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183" fontId="12" fillId="33" borderId="0" xfId="0" applyNumberFormat="1" applyFont="1" applyFill="1" applyBorder="1" applyAlignment="1">
      <alignment/>
    </xf>
    <xf numFmtId="196" fontId="12" fillId="33" borderId="0" xfId="0" applyNumberFormat="1" applyFont="1" applyFill="1" applyBorder="1" applyAlignment="1">
      <alignment horizontal="left" indent="3"/>
    </xf>
    <xf numFmtId="205" fontId="12" fillId="33" borderId="0" xfId="0" applyNumberFormat="1" applyFont="1" applyFill="1" applyAlignment="1">
      <alignment/>
    </xf>
    <xf numFmtId="0" fontId="6" fillId="33" borderId="0" xfId="0" applyFont="1" applyFill="1" applyAlignment="1">
      <alignment vertical="top"/>
    </xf>
    <xf numFmtId="0" fontId="60" fillId="33" borderId="0" xfId="0" applyFont="1" applyFill="1" applyAlignment="1">
      <alignment/>
    </xf>
    <xf numFmtId="0" fontId="60" fillId="32" borderId="0" xfId="0" applyFont="1" applyFill="1" applyAlignment="1">
      <alignment/>
    </xf>
    <xf numFmtId="226" fontId="12" fillId="33" borderId="0" xfId="0" applyNumberFormat="1" applyFont="1" applyFill="1" applyBorder="1" applyAlignment="1">
      <alignment vertical="center"/>
    </xf>
    <xf numFmtId="186" fontId="6" fillId="33" borderId="0" xfId="49" applyNumberFormat="1" applyFont="1" applyFill="1" applyBorder="1" applyAlignment="1">
      <alignment vertical="center"/>
    </xf>
    <xf numFmtId="178" fontId="28" fillId="33" borderId="0" xfId="0" applyNumberFormat="1" applyFont="1" applyFill="1" applyBorder="1" applyAlignment="1">
      <alignment vertical="center" wrapText="1"/>
    </xf>
    <xf numFmtId="186" fontId="2" fillId="33" borderId="22" xfId="0" applyNumberFormat="1" applyFont="1" applyFill="1" applyBorder="1" applyAlignment="1">
      <alignment vertical="center"/>
    </xf>
    <xf numFmtId="166" fontId="2" fillId="33" borderId="22" xfId="0" applyNumberFormat="1" applyFont="1" applyFill="1" applyBorder="1" applyAlignment="1">
      <alignment vertical="center"/>
    </xf>
    <xf numFmtId="167" fontId="2" fillId="33" borderId="22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 vertical="center"/>
    </xf>
    <xf numFmtId="0" fontId="17" fillId="32" borderId="15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85" fontId="60" fillId="33" borderId="0" xfId="0" applyNumberFormat="1" applyFont="1" applyFill="1" applyAlignment="1">
      <alignment/>
    </xf>
    <xf numFmtId="194" fontId="17" fillId="33" borderId="0" xfId="0" applyNumberFormat="1" applyFont="1" applyFill="1" applyAlignment="1">
      <alignment/>
    </xf>
    <xf numFmtId="181" fontId="17" fillId="33" borderId="0" xfId="0" applyNumberFormat="1" applyFont="1" applyFill="1" applyAlignment="1">
      <alignment/>
    </xf>
    <xf numFmtId="189" fontId="17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5" fillId="33" borderId="0" xfId="56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164" fontId="13" fillId="33" borderId="2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60" fillId="33" borderId="0" xfId="0" applyNumberFormat="1" applyFont="1" applyFill="1" applyAlignment="1">
      <alignment/>
    </xf>
    <xf numFmtId="186" fontId="60" fillId="33" borderId="0" xfId="0" applyNumberFormat="1" applyFont="1" applyFill="1" applyAlignment="1">
      <alignment/>
    </xf>
    <xf numFmtId="174" fontId="60" fillId="33" borderId="0" xfId="0" applyNumberFormat="1" applyFont="1" applyFill="1" applyAlignment="1">
      <alignment/>
    </xf>
    <xf numFmtId="186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79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180" fontId="12" fillId="32" borderId="0" xfId="0" applyNumberFormat="1" applyFont="1" applyFill="1" applyBorder="1" applyAlignment="1">
      <alignment horizontal="right" indent="3" readingOrder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25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left" vertical="center" wrapText="1"/>
      <protection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10" fillId="33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4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15" fontId="13" fillId="33" borderId="14" xfId="0" applyNumberFormat="1" applyFont="1" applyFill="1" applyBorder="1" applyAlignment="1" applyProtection="1">
      <alignment horizontal="center" vertical="center" wrapText="1"/>
      <protection/>
    </xf>
    <xf numFmtId="38" fontId="13" fillId="32" borderId="11" xfId="49" applyNumberFormat="1" applyFont="1" applyFill="1" applyBorder="1" applyAlignment="1">
      <alignment horizontal="right" vertical="center" indent="4"/>
    </xf>
    <xf numFmtId="38" fontId="13" fillId="32" borderId="17" xfId="49" applyNumberFormat="1" applyFont="1" applyFill="1" applyBorder="1" applyAlignment="1">
      <alignment horizontal="right" vertical="center" indent="4"/>
    </xf>
    <xf numFmtId="38" fontId="13" fillId="32" borderId="11" xfId="49" applyNumberFormat="1" applyFont="1" applyFill="1" applyBorder="1" applyAlignment="1">
      <alignment horizontal="right" vertical="center" indent="3"/>
    </xf>
    <xf numFmtId="38" fontId="13" fillId="32" borderId="17" xfId="49" applyNumberFormat="1" applyFont="1" applyFill="1" applyBorder="1" applyAlignment="1">
      <alignment horizontal="right" vertical="center" indent="3"/>
    </xf>
    <xf numFmtId="164" fontId="13" fillId="32" borderId="10" xfId="0" applyNumberFormat="1" applyFont="1" applyFill="1" applyBorder="1" applyAlignment="1">
      <alignment horizontal="right" vertical="center" indent="3" readingOrder="1"/>
    </xf>
    <xf numFmtId="164" fontId="13" fillId="32" borderId="14" xfId="0" applyNumberFormat="1" applyFont="1" applyFill="1" applyBorder="1" applyAlignment="1">
      <alignment horizontal="right" vertical="center" indent="3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15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64" fontId="13" fillId="33" borderId="10" xfId="0" applyNumberFormat="1" applyFont="1" applyFill="1" applyBorder="1" applyAlignment="1">
      <alignment horizontal="right" vertical="center" indent="4" readingOrder="1"/>
    </xf>
    <xf numFmtId="164" fontId="13" fillId="33" borderId="14" xfId="0" applyNumberFormat="1" applyFont="1" applyFill="1" applyBorder="1" applyAlignment="1">
      <alignment horizontal="right" vertical="center" indent="4" readingOrder="1"/>
    </xf>
    <xf numFmtId="165" fontId="13" fillId="32" borderId="10" xfId="0" applyNumberFormat="1" applyFont="1" applyFill="1" applyBorder="1" applyAlignment="1">
      <alignment horizontal="right" vertical="center" indent="4" readingOrder="1"/>
    </xf>
    <xf numFmtId="165" fontId="13" fillId="32" borderId="14" xfId="0" applyNumberFormat="1" applyFont="1" applyFill="1" applyBorder="1" applyAlignment="1">
      <alignment horizontal="right" vertical="center" indent="4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3" fillId="32" borderId="10" xfId="0" applyNumberFormat="1" applyFont="1" applyFill="1" applyBorder="1" applyAlignment="1">
      <alignment horizontal="right" vertical="center" indent="3" readingOrder="1"/>
    </xf>
    <xf numFmtId="165" fontId="13" fillId="32" borderId="14" xfId="0" applyNumberFormat="1" applyFont="1" applyFill="1" applyBorder="1" applyAlignment="1">
      <alignment horizontal="right" vertical="center" indent="3" readingOrder="1"/>
    </xf>
    <xf numFmtId="0" fontId="13" fillId="33" borderId="18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164" fontId="13" fillId="33" borderId="10" xfId="0" applyNumberFormat="1" applyFont="1" applyFill="1" applyBorder="1" applyAlignment="1">
      <alignment horizontal="center" vertical="center" readingOrder="1"/>
    </xf>
    <xf numFmtId="164" fontId="13" fillId="33" borderId="14" xfId="0" applyNumberFormat="1" applyFont="1" applyFill="1" applyBorder="1" applyAlignment="1">
      <alignment horizontal="center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4" xfId="0" applyFont="1" applyFill="1" applyBorder="1" applyAlignment="1">
      <alignment horizontal="left" vertical="center" readingOrder="1"/>
    </xf>
    <xf numFmtId="0" fontId="11" fillId="33" borderId="0" xfId="0" applyFont="1" applyFill="1" applyAlignment="1">
      <alignment horizontal="left" vertic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4"/>
    </xf>
    <xf numFmtId="38" fontId="13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3" fillId="33" borderId="11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right" vertical="center" indent="1"/>
    </xf>
    <xf numFmtId="164" fontId="13" fillId="33" borderId="17" xfId="0" applyNumberFormat="1" applyFont="1" applyFill="1" applyBorder="1" applyAlignment="1">
      <alignment horizontal="right" vertical="center" indent="1"/>
    </xf>
    <xf numFmtId="164" fontId="13" fillId="33" borderId="32" xfId="0" applyNumberFormat="1" applyFont="1" applyFill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vertical="center"/>
    </xf>
    <xf numFmtId="164" fontId="13" fillId="33" borderId="16" xfId="0" applyNumberFormat="1" applyFont="1" applyFill="1" applyBorder="1" applyAlignment="1">
      <alignment vertical="center"/>
    </xf>
    <xf numFmtId="164" fontId="13" fillId="33" borderId="2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horizontal="right" vertical="center"/>
    </xf>
    <xf numFmtId="164" fontId="13" fillId="33" borderId="16" xfId="0" applyNumberFormat="1" applyFont="1" applyFill="1" applyBorder="1" applyAlignment="1">
      <alignment horizontal="right" vertical="center"/>
    </xf>
    <xf numFmtId="164" fontId="13" fillId="33" borderId="25" xfId="0" applyNumberFormat="1" applyFont="1" applyFill="1" applyBorder="1" applyAlignment="1">
      <alignment horizontal="right" vertical="center" indent="1"/>
    </xf>
    <xf numFmtId="164" fontId="13" fillId="33" borderId="24" xfId="0" applyNumberFormat="1" applyFont="1" applyFill="1" applyBorder="1" applyAlignment="1">
      <alignment horizontal="right" vertical="center" indent="1"/>
    </xf>
    <xf numFmtId="164" fontId="13" fillId="33" borderId="18" xfId="0" applyNumberFormat="1" applyFont="1" applyFill="1" applyBorder="1" applyAlignment="1">
      <alignment horizontal="right" vertical="center" indent="1"/>
    </xf>
    <xf numFmtId="164" fontId="13" fillId="33" borderId="16" xfId="0" applyNumberFormat="1" applyFont="1" applyFill="1" applyBorder="1" applyAlignment="1">
      <alignment horizontal="right" vertical="center" indent="1"/>
    </xf>
    <xf numFmtId="164" fontId="13" fillId="33" borderId="25" xfId="0" applyNumberFormat="1" applyFont="1" applyFill="1" applyBorder="1" applyAlignment="1">
      <alignment horizontal="right" vertical="center"/>
    </xf>
    <xf numFmtId="164" fontId="13" fillId="33" borderId="24" xfId="0" applyNumberFormat="1" applyFont="1" applyFill="1" applyBorder="1" applyAlignment="1">
      <alignment horizontal="right" vertical="center"/>
    </xf>
    <xf numFmtId="185" fontId="82" fillId="33" borderId="0" xfId="49" applyNumberFormat="1" applyFont="1" applyFill="1" applyBorder="1" applyAlignment="1">
      <alignment vertical="center"/>
    </xf>
    <xf numFmtId="177" fontId="82" fillId="33" borderId="0" xfId="49" applyNumberFormat="1" applyFont="1" applyFill="1" applyBorder="1" applyAlignment="1">
      <alignment vertical="center"/>
    </xf>
    <xf numFmtId="176" fontId="83" fillId="33" borderId="0" xfId="0" applyNumberFormat="1" applyFont="1" applyFill="1" applyBorder="1" applyAlignment="1">
      <alignment vertical="center"/>
    </xf>
    <xf numFmtId="179" fontId="82" fillId="33" borderId="0" xfId="49" applyNumberFormat="1" applyFont="1" applyFill="1" applyBorder="1" applyAlignment="1">
      <alignment vertical="center"/>
    </xf>
    <xf numFmtId="178" fontId="82" fillId="33" borderId="0" xfId="49" applyNumberFormat="1" applyFont="1" applyFill="1" applyBorder="1" applyAlignment="1">
      <alignment vertical="center"/>
    </xf>
    <xf numFmtId="178" fontId="83" fillId="33" borderId="0" xfId="0" applyNumberFormat="1" applyFont="1" applyFill="1" applyBorder="1" applyAlignment="1">
      <alignment vertical="center"/>
    </xf>
    <xf numFmtId="177" fontId="83" fillId="32" borderId="0" xfId="0" applyNumberFormat="1" applyFont="1" applyFill="1" applyBorder="1" applyAlignment="1">
      <alignment vertical="center"/>
    </xf>
    <xf numFmtId="186" fontId="83" fillId="32" borderId="0" xfId="0" applyNumberFormat="1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185" fontId="83" fillId="32" borderId="0" xfId="0" applyNumberFormat="1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84" fillId="32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/>
    </xf>
    <xf numFmtId="173" fontId="85" fillId="33" borderId="0" xfId="0" applyNumberFormat="1" applyFont="1" applyFill="1" applyAlignment="1">
      <alignment horizontal="right"/>
    </xf>
    <xf numFmtId="175" fontId="60" fillId="33" borderId="0" xfId="0" applyNumberFormat="1" applyFont="1" applyFill="1" applyBorder="1" applyAlignment="1">
      <alignment horizontal="left"/>
    </xf>
    <xf numFmtId="204" fontId="60" fillId="33" borderId="0" xfId="0" applyNumberFormat="1" applyFont="1" applyFill="1" applyBorder="1" applyAlignment="1">
      <alignment horizontal="left"/>
    </xf>
    <xf numFmtId="38" fontId="81" fillId="33" borderId="0" xfId="49" applyNumberFormat="1" applyFont="1" applyFill="1" applyBorder="1" applyAlignment="1">
      <alignment vertical="center"/>
    </xf>
    <xf numFmtId="182" fontId="60" fillId="33" borderId="0" xfId="0" applyNumberFormat="1" applyFont="1" applyFill="1" applyBorder="1" applyAlignment="1">
      <alignment horizontal="left"/>
    </xf>
    <xf numFmtId="177" fontId="81" fillId="33" borderId="0" xfId="0" applyNumberFormat="1" applyFont="1" applyFill="1" applyBorder="1" applyAlignment="1">
      <alignment horizontal="left"/>
    </xf>
    <xf numFmtId="177" fontId="60" fillId="33" borderId="0" xfId="0" applyNumberFormat="1" applyFont="1" applyFill="1" applyBorder="1" applyAlignment="1">
      <alignment horizontal="left"/>
    </xf>
    <xf numFmtId="38" fontId="60" fillId="33" borderId="0" xfId="0" applyNumberFormat="1" applyFont="1" applyFill="1" applyBorder="1" applyAlignment="1">
      <alignment horizontal="center"/>
    </xf>
    <xf numFmtId="196" fontId="60" fillId="33" borderId="0" xfId="0" applyNumberFormat="1" applyFont="1" applyFill="1" applyBorder="1" applyAlignment="1">
      <alignment horizontal="left"/>
    </xf>
    <xf numFmtId="191" fontId="60" fillId="33" borderId="0" xfId="0" applyNumberFormat="1" applyFont="1" applyFill="1" applyAlignment="1">
      <alignment/>
    </xf>
    <xf numFmtId="38" fontId="60" fillId="32" borderId="0" xfId="0" applyNumberFormat="1" applyFont="1" applyFill="1" applyAlignment="1">
      <alignment/>
    </xf>
    <xf numFmtId="183" fontId="60" fillId="32" borderId="0" xfId="0" applyNumberFormat="1" applyFont="1" applyFill="1" applyAlignment="1">
      <alignment/>
    </xf>
    <xf numFmtId="190" fontId="60" fillId="32" borderId="0" xfId="0" applyNumberFormat="1" applyFont="1" applyFill="1" applyAlignment="1">
      <alignment/>
    </xf>
    <xf numFmtId="183" fontId="60" fillId="33" borderId="0" xfId="0" applyNumberFormat="1" applyFont="1" applyFill="1" applyAlignment="1">
      <alignment/>
    </xf>
    <xf numFmtId="192" fontId="60" fillId="32" borderId="0" xfId="0" applyNumberFormat="1" applyFont="1" applyFill="1" applyAlignment="1">
      <alignment/>
    </xf>
    <xf numFmtId="164" fontId="60" fillId="32" borderId="0" xfId="49" applyNumberFormat="1" applyFont="1" applyFill="1" applyAlignment="1">
      <alignment/>
    </xf>
    <xf numFmtId="179" fontId="60" fillId="33" borderId="0" xfId="0" applyNumberFormat="1" applyFont="1" applyFill="1" applyAlignment="1">
      <alignment/>
    </xf>
    <xf numFmtId="172" fontId="60" fillId="33" borderId="0" xfId="0" applyNumberFormat="1" applyFont="1" applyFill="1" applyAlignment="1">
      <alignment/>
    </xf>
    <xf numFmtId="178" fontId="60" fillId="33" borderId="0" xfId="0" applyNumberFormat="1" applyFont="1" applyFill="1" applyAlignment="1">
      <alignment/>
    </xf>
    <xf numFmtId="177" fontId="60" fillId="32" borderId="0" xfId="0" applyNumberFormat="1" applyFont="1" applyFill="1" applyAlignment="1">
      <alignment/>
    </xf>
    <xf numFmtId="186" fontId="60" fillId="32" borderId="0" xfId="0" applyNumberFormat="1" applyFont="1" applyFill="1" applyAlignment="1">
      <alignment/>
    </xf>
    <xf numFmtId="176" fontId="60" fillId="32" borderId="0" xfId="0" applyNumberFormat="1" applyFont="1" applyFill="1" applyAlignment="1">
      <alignment/>
    </xf>
    <xf numFmtId="165" fontId="83" fillId="32" borderId="0" xfId="0" applyNumberFormat="1" applyFont="1" applyFill="1" applyBorder="1" applyAlignment="1">
      <alignment horizontal="left" vertical="center" wrapText="1" readingOrder="1"/>
    </xf>
    <xf numFmtId="186" fontId="83" fillId="32" borderId="0" xfId="0" applyNumberFormat="1" applyFont="1" applyFill="1" applyBorder="1" applyAlignment="1">
      <alignment horizontal="left" vertical="center" wrapText="1" readingOrder="1"/>
    </xf>
    <xf numFmtId="0" fontId="83" fillId="33" borderId="0" xfId="0" applyFont="1" applyFill="1" applyAlignment="1">
      <alignment horizontal="left"/>
    </xf>
    <xf numFmtId="0" fontId="83" fillId="33" borderId="0" xfId="0" applyFont="1" applyFill="1" applyAlignment="1">
      <alignment/>
    </xf>
    <xf numFmtId="0" fontId="60" fillId="33" borderId="0" xfId="0" applyNumberFormat="1" applyFont="1" applyFill="1" applyAlignment="1">
      <alignment/>
    </xf>
    <xf numFmtId="176" fontId="60" fillId="33" borderId="0" xfId="0" applyNumberFormat="1" applyFont="1" applyFill="1" applyAlignment="1">
      <alignment/>
    </xf>
    <xf numFmtId="207" fontId="60" fillId="33" borderId="0" xfId="0" applyNumberFormat="1" applyFont="1" applyFill="1" applyAlignment="1">
      <alignment/>
    </xf>
    <xf numFmtId="199" fontId="60" fillId="33" borderId="0" xfId="0" applyNumberFormat="1" applyFont="1" applyFill="1" applyAlignment="1">
      <alignment/>
    </xf>
    <xf numFmtId="180" fontId="60" fillId="33" borderId="0" xfId="0" applyNumberFormat="1" applyFont="1" applyFill="1" applyAlignment="1">
      <alignment/>
    </xf>
    <xf numFmtId="195" fontId="60" fillId="33" borderId="0" xfId="0" applyNumberFormat="1" applyFont="1" applyFill="1" applyAlignment="1">
      <alignment/>
    </xf>
    <xf numFmtId="177" fontId="60" fillId="33" borderId="0" xfId="0" applyNumberFormat="1" applyFont="1" applyFill="1" applyAlignment="1">
      <alignment/>
    </xf>
    <xf numFmtId="187" fontId="60" fillId="33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191" fontId="81" fillId="33" borderId="0" xfId="49" applyNumberFormat="1" applyFont="1" applyFill="1" applyBorder="1" applyAlignment="1">
      <alignment horizontal="right" vertical="center" indent="4"/>
    </xf>
    <xf numFmtId="183" fontId="81" fillId="33" borderId="0" xfId="49" applyNumberFormat="1" applyFont="1" applyFill="1" applyBorder="1" applyAlignment="1">
      <alignment vertical="center"/>
    </xf>
    <xf numFmtId="0" fontId="86" fillId="33" borderId="0" xfId="0" applyFont="1" applyFill="1" applyAlignment="1">
      <alignment/>
    </xf>
    <xf numFmtId="206" fontId="81" fillId="33" borderId="0" xfId="0" applyNumberFormat="1" applyFont="1" applyFill="1" applyAlignment="1">
      <alignment/>
    </xf>
    <xf numFmtId="191" fontId="81" fillId="33" borderId="0" xfId="0" applyNumberFormat="1" applyFont="1" applyFill="1" applyAlignment="1">
      <alignment/>
    </xf>
    <xf numFmtId="176" fontId="81" fillId="33" borderId="0" xfId="0" applyNumberFormat="1" applyFont="1" applyFill="1" applyAlignment="1">
      <alignment/>
    </xf>
    <xf numFmtId="192" fontId="81" fillId="33" borderId="0" xfId="0" applyNumberFormat="1" applyFont="1" applyFill="1" applyAlignment="1">
      <alignment/>
    </xf>
    <xf numFmtId="185" fontId="83" fillId="33" borderId="0" xfId="0" applyNumberFormat="1" applyFont="1" applyFill="1" applyAlignment="1">
      <alignment horizontal="center"/>
    </xf>
    <xf numFmtId="0" fontId="81" fillId="33" borderId="0" xfId="0" applyNumberFormat="1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0.9650908087199436</c:v>
                </c:pt>
                <c:pt idx="1">
                  <c:v>0.034909191280056415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Cuadros'!$H$21:$H$34</c:f>
              <c:strCache>
                <c:ptCount val="14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Bco. Scotiabank</c:v>
                </c:pt>
                <c:pt idx="5">
                  <c:v>  Bco. Agropecuario</c:v>
                </c:pt>
                <c:pt idx="6">
                  <c:v>  Bco. de Comercio</c:v>
                </c:pt>
                <c:pt idx="7">
                  <c:v>  BBVA B. Continental</c:v>
                </c:pt>
                <c:pt idx="8">
                  <c:v>  Bco. Internacional del Perú</c:v>
                </c:pt>
                <c:pt idx="9">
                  <c:v>  Caja Metropolitano de Lima</c:v>
                </c:pt>
                <c:pt idx="10">
                  <c:v>  Bco. Financiero</c:v>
                </c:pt>
                <c:pt idx="11">
                  <c:v>  Bco. de Crédito</c:v>
                </c:pt>
                <c:pt idx="12">
                  <c:v>  Bco. de la Nación</c:v>
                </c:pt>
                <c:pt idx="13">
                  <c:v>  Bonistas</c:v>
                </c:pt>
              </c:strCache>
            </c:strRef>
          </c:cat>
          <c:val>
            <c:numRef>
              <c:f>'Resumen Cuadros'!$K$21:$K$34</c:f>
              <c:numCache>
                <c:ptCount val="14"/>
                <c:pt idx="0">
                  <c:v>0.8900601165882097</c:v>
                </c:pt>
                <c:pt idx="1">
                  <c:v>0.04724908340821801</c:v>
                </c:pt>
                <c:pt idx="2">
                  <c:v>0.025252766750596053</c:v>
                </c:pt>
                <c:pt idx="3">
                  <c:v>0.009656424529460363</c:v>
                </c:pt>
                <c:pt idx="4">
                  <c:v>0.004902642194703298</c:v>
                </c:pt>
                <c:pt idx="5">
                  <c:v>0.0039347004673038295</c:v>
                </c:pt>
                <c:pt idx="6">
                  <c:v>0.003682992109930435</c:v>
                </c:pt>
                <c:pt idx="7">
                  <c:v>0.003604466734381095</c:v>
                </c:pt>
                <c:pt idx="8">
                  <c:v>9.891099367722012E-05</c:v>
                </c:pt>
                <c:pt idx="9">
                  <c:v>9.569925454607158E-05</c:v>
                </c:pt>
                <c:pt idx="10">
                  <c:v>0.0001332743671222403</c:v>
                </c:pt>
                <c:pt idx="11">
                  <c:v>0</c:v>
                </c:pt>
                <c:pt idx="12">
                  <c:v>0.011328922601851732</c:v>
                </c:pt>
                <c:pt idx="13">
                  <c:v>0</c:v>
                </c:pt>
              </c:numCache>
            </c:numRef>
          </c:val>
        </c:ser>
        <c:gapWidth val="100"/>
        <c:axId val="18246369"/>
        <c:axId val="29999594"/>
      </c:barChart>
      <c:catAx>
        <c:axId val="18246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8246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0.6304251492771614</c:v>
                </c:pt>
                <c:pt idx="1">
                  <c:v>0.3695748507228386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'Resumen Cuadros'!$B$34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Cuadros'!$B$36:$B$39</c:f>
              <c:strCache>
                <c:ptCount val="4"/>
                <c:pt idx="0">
                  <c:v>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Cuadros'!$E$36:$E$39</c:f>
              <c:numCache>
                <c:ptCount val="4"/>
                <c:pt idx="0">
                  <c:v>0.6662846669891469</c:v>
                </c:pt>
                <c:pt idx="1">
                  <c:v>0.1005820153324081</c:v>
                </c:pt>
                <c:pt idx="2">
                  <c:v>0.22232722745968134</c:v>
                </c:pt>
                <c:pt idx="3">
                  <c:v>0.010806090218763732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Cuadros'!$E$47:$E$48</c:f>
              <c:numCache>
                <c:ptCount val="2"/>
                <c:pt idx="0">
                  <c:v>0.9728549465496152</c:v>
                </c:pt>
                <c:pt idx="1">
                  <c:v>0.027145053450384784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3,5%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0.8900601165882097</c:v>
                </c:pt>
                <c:pt idx="1">
                  <c:v>0.07503069213173393</c:v>
                </c:pt>
                <c:pt idx="2">
                  <c:v>0.034909191280056415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Cuadros'!$I$42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Cuadros'!$H$43:$H$50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'Resumen Cuadros'!$I$43:$I$50</c:f>
              <c:numCache>
                <c:ptCount val="8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</c:numCache>
            </c:numRef>
          </c:val>
        </c:ser>
        <c:ser>
          <c:idx val="1"/>
          <c:order val="1"/>
          <c:tx>
            <c:strRef>
              <c:f>'Resumen Cuadros'!$J$42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Cuadros'!$H$43:$H$50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'Resumen Cuadros'!$J$43:$J$50</c:f>
              <c:numCache>
                <c:ptCount val="8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1077.2363985499999</c:v>
                </c:pt>
              </c:numCache>
            </c:numRef>
          </c:val>
        </c:ser>
        <c:overlap val="-25"/>
        <c:axId val="1560891"/>
        <c:axId val="14048020"/>
      </c:barChart>
      <c:catAx>
        <c:axId val="1560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</c:scaling>
        <c:axPos val="l"/>
        <c:delete val="1"/>
        <c:majorTickMark val="out"/>
        <c:minorTickMark val="none"/>
        <c:tickLblPos val="nextTo"/>
        <c:crossAx val="1560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Serv'!$B$15:$C$42</c:f>
              <c:multiLvlStrCache/>
            </c:multiLvlStrRef>
          </c:cat>
          <c:val>
            <c:numRef>
              <c:f>'Total de Proy Serv'!$J$15:$J$39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Serv'!$M$15:$M$39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Serv'!$G$15:$G$39</c:f>
              <c:numCache/>
            </c:numRef>
          </c:val>
          <c:smooth val="0"/>
        </c:ser>
        <c:marker val="1"/>
        <c:axId val="59323317"/>
        <c:axId val="64147806"/>
      </c:lineChart>
      <c:catAx>
        <c:axId val="5932331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47806"/>
        <c:crosses val="autoZero"/>
        <c:auto val="1"/>
        <c:lblOffset val="100"/>
        <c:tickLblSkip val="2"/>
        <c:tickMarkSkip val="2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2331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575"/>
          <c:w val="0.20325"/>
          <c:h val="0.241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3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8</xdr:col>
      <xdr:colOff>962025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086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21</xdr:col>
      <xdr:colOff>676275</xdr:colOff>
      <xdr:row>26</xdr:row>
      <xdr:rowOff>76200</xdr:rowOff>
    </xdr:to>
    <xdr:graphicFrame>
      <xdr:nvGraphicFramePr>
        <xdr:cNvPr id="2" name="4 Gráfico"/>
        <xdr:cNvGraphicFramePr/>
      </xdr:nvGraphicFramePr>
      <xdr:xfrm>
        <a:off x="10563225" y="2257425"/>
        <a:ext cx="66008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1028700</xdr:colOff>
      <xdr:row>0</xdr:row>
      <xdr:rowOff>0</xdr:rowOff>
    </xdr:from>
    <xdr:to>
      <xdr:col>9</xdr:col>
      <xdr:colOff>495300</xdr:colOff>
      <xdr:row>2</xdr:row>
      <xdr:rowOff>66675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0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676275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134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47625</xdr:rowOff>
    </xdr:from>
    <xdr:to>
      <xdr:col>7</xdr:col>
      <xdr:colOff>228600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7625"/>
          <a:ext cx="4286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5</xdr:col>
      <xdr:colOff>76200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00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57150</xdr:rowOff>
    </xdr:from>
    <xdr:to>
      <xdr:col>5</xdr:col>
      <xdr:colOff>457200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9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28575</xdr:colOff>
      <xdr:row>2</xdr:row>
      <xdr:rowOff>28575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0"/>
          <a:ext cx="457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657225</xdr:colOff>
      <xdr:row>38</xdr:row>
      <xdr:rowOff>200025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344025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5</xdr:col>
      <xdr:colOff>971550</xdr:colOff>
      <xdr:row>52</xdr:row>
      <xdr:rowOff>133350</xdr:rowOff>
    </xdr:to>
    <xdr:graphicFrame>
      <xdr:nvGraphicFramePr>
        <xdr:cNvPr id="10" name="11 Gráfico"/>
        <xdr:cNvGraphicFramePr/>
      </xdr:nvGraphicFramePr>
      <xdr:xfrm>
        <a:off x="371475" y="9744075"/>
        <a:ext cx="518160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28575</xdr:rowOff>
    </xdr:from>
    <xdr:to>
      <xdr:col>3</xdr:col>
      <xdr:colOff>1028700</xdr:colOff>
      <xdr:row>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8575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maguina\Desktop\2016-GRYGL\11.%20Noviembre\Archivo_portales\GSN_PORTAL_ADEUDADO_30_11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5"/>
      <sheetName val="SQL Results"/>
      <sheetName val="SQL Statement"/>
      <sheetName val="Hoja3"/>
      <sheetName val="Neteado"/>
    </sheetNames>
    <sheetDataSet>
      <sheetData sheetId="1">
        <row r="635">
          <cell r="H635">
            <v>394037.3448299998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76" t="s">
        <v>12</v>
      </c>
      <c r="C6" s="476"/>
      <c r="D6" s="476"/>
      <c r="E6" s="476"/>
      <c r="F6" s="476"/>
      <c r="G6" s="476"/>
      <c r="H6" s="476"/>
      <c r="I6" s="476"/>
      <c r="J6" s="476"/>
      <c r="K6" s="184"/>
      <c r="L6" s="184"/>
    </row>
    <row r="7" spans="2:12" ht="24.75" customHeight="1">
      <c r="B7" s="477" t="s">
        <v>342</v>
      </c>
      <c r="C7" s="477"/>
      <c r="D7" s="477"/>
      <c r="E7" s="477"/>
      <c r="F7" s="477"/>
      <c r="G7" s="477"/>
      <c r="H7" s="477"/>
      <c r="I7" s="477"/>
      <c r="J7" s="477"/>
      <c r="K7" s="184"/>
      <c r="L7" s="184"/>
    </row>
    <row r="8" spans="2:12" ht="19.5" customHeight="1">
      <c r="B8" s="350"/>
      <c r="C8" s="350"/>
      <c r="D8" s="108"/>
      <c r="E8" s="351"/>
      <c r="F8" s="351"/>
      <c r="G8" s="352"/>
      <c r="H8" s="352"/>
      <c r="I8" s="184"/>
      <c r="J8" s="184"/>
      <c r="K8" s="184"/>
      <c r="L8" s="184"/>
    </row>
    <row r="9" spans="2:12" ht="19.5" customHeight="1">
      <c r="B9" s="128"/>
      <c r="C9" s="128"/>
      <c r="D9" s="353" t="s">
        <v>66</v>
      </c>
      <c r="E9" s="351"/>
      <c r="F9" s="351"/>
      <c r="G9" s="352"/>
      <c r="H9" s="352"/>
      <c r="I9" s="184"/>
      <c r="J9" s="184"/>
      <c r="K9" s="184"/>
      <c r="L9" s="184"/>
    </row>
    <row r="10" spans="2:12" ht="19.5" customHeight="1">
      <c r="B10" s="184"/>
      <c r="C10" s="128"/>
      <c r="D10" s="354" t="s">
        <v>59</v>
      </c>
      <c r="E10" s="351"/>
      <c r="F10" s="351"/>
      <c r="G10" s="352"/>
      <c r="H10" s="352"/>
      <c r="I10" s="184"/>
      <c r="J10" s="184"/>
      <c r="K10" s="184"/>
      <c r="L10" s="184"/>
    </row>
    <row r="11" spans="2:10" ht="19.5" customHeight="1">
      <c r="B11" s="184"/>
      <c r="C11" s="128"/>
      <c r="D11" s="353" t="s">
        <v>60</v>
      </c>
      <c r="E11" s="351"/>
      <c r="F11" s="351"/>
      <c r="G11" s="352"/>
      <c r="H11" s="352"/>
      <c r="I11" s="184"/>
      <c r="J11" s="184"/>
    </row>
    <row r="12" spans="2:10" ht="9.75" customHeight="1">
      <c r="B12" s="184"/>
      <c r="C12" s="128"/>
      <c r="D12" s="353"/>
      <c r="E12" s="351"/>
      <c r="F12" s="351"/>
      <c r="G12" s="352"/>
      <c r="H12" s="352"/>
      <c r="I12" s="184"/>
      <c r="J12" s="184"/>
    </row>
    <row r="13" spans="2:8" ht="19.5" customHeight="1">
      <c r="B13" s="5" t="s">
        <v>23</v>
      </c>
      <c r="C13" s="5" t="s">
        <v>1</v>
      </c>
      <c r="D13" s="114" t="s">
        <v>245</v>
      </c>
      <c r="E13" s="2"/>
      <c r="F13" s="2"/>
      <c r="G13" s="3"/>
      <c r="H13" s="3"/>
    </row>
    <row r="14" spans="2:8" ht="19.5" customHeight="1">
      <c r="B14" s="5" t="s">
        <v>24</v>
      </c>
      <c r="C14" s="5" t="s">
        <v>1</v>
      </c>
      <c r="D14" s="4" t="s">
        <v>104</v>
      </c>
      <c r="E14" s="2"/>
      <c r="F14" s="2"/>
      <c r="G14" s="3"/>
      <c r="H14" s="3"/>
    </row>
    <row r="15" spans="2:8" ht="19.5" customHeight="1">
      <c r="B15" s="5" t="s">
        <v>25</v>
      </c>
      <c r="C15" s="5" t="s">
        <v>1</v>
      </c>
      <c r="D15" s="6" t="s">
        <v>68</v>
      </c>
      <c r="E15" s="2"/>
      <c r="F15" s="2"/>
      <c r="G15" s="3"/>
      <c r="H15" s="3"/>
    </row>
    <row r="16" spans="2:8" ht="19.5" customHeight="1">
      <c r="B16" s="5" t="s">
        <v>26</v>
      </c>
      <c r="C16" s="5" t="s">
        <v>1</v>
      </c>
      <c r="D16" s="4" t="s">
        <v>164</v>
      </c>
      <c r="E16" s="2"/>
      <c r="F16" s="2"/>
      <c r="G16" s="3"/>
      <c r="H16" s="3"/>
    </row>
    <row r="17" spans="2:8" ht="19.5" customHeight="1">
      <c r="B17" s="5" t="s">
        <v>27</v>
      </c>
      <c r="C17" s="5" t="s">
        <v>1</v>
      </c>
      <c r="D17" s="4" t="s">
        <v>123</v>
      </c>
      <c r="E17" s="2"/>
      <c r="F17" s="2"/>
      <c r="G17" s="3"/>
      <c r="H17" s="3"/>
    </row>
    <row r="18" spans="2:8" ht="19.5" customHeight="1">
      <c r="B18" s="5" t="s">
        <v>28</v>
      </c>
      <c r="C18" s="5" t="s">
        <v>1</v>
      </c>
      <c r="D18" s="7" t="s">
        <v>163</v>
      </c>
      <c r="E18" s="2"/>
      <c r="F18" s="2"/>
      <c r="G18" s="3"/>
      <c r="H18" s="3"/>
    </row>
    <row r="19" spans="2:4" ht="19.5" customHeight="1">
      <c r="B19" s="5" t="s">
        <v>162</v>
      </c>
      <c r="C19" s="5" t="s">
        <v>1</v>
      </c>
      <c r="D19" s="4" t="s">
        <v>246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8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140625" style="107" customWidth="1"/>
    <col min="2" max="2" width="73.00390625" style="107" customWidth="1"/>
    <col min="3" max="4" width="22.7109375" style="107" customWidth="1"/>
    <col min="5" max="5" width="11.421875" style="107" customWidth="1"/>
    <col min="6" max="6" width="23.421875" style="107" bestFit="1" customWidth="1"/>
    <col min="7" max="16384" width="11.421875" style="107" customWidth="1"/>
  </cols>
  <sheetData>
    <row r="1" ht="15"/>
    <row r="2" ht="15"/>
    <row r="3" ht="15"/>
    <row r="5" spans="2:3" ht="15.75" customHeight="1">
      <c r="B5" s="138" t="s">
        <v>28</v>
      </c>
      <c r="C5" s="138"/>
    </row>
    <row r="6" spans="2:4" ht="15.75" customHeight="1">
      <c r="B6" s="508" t="s">
        <v>161</v>
      </c>
      <c r="C6" s="508"/>
      <c r="D6" s="508"/>
    </row>
    <row r="7" spans="2:4" ht="15.75" customHeight="1">
      <c r="B7" s="498" t="s">
        <v>86</v>
      </c>
      <c r="C7" s="498"/>
      <c r="D7" s="498"/>
    </row>
    <row r="8" spans="2:8" ht="15.75" customHeight="1">
      <c r="B8" s="498" t="s">
        <v>163</v>
      </c>
      <c r="C8" s="498"/>
      <c r="D8" s="498"/>
      <c r="G8" s="632"/>
      <c r="H8" s="598">
        <f>+Acreedor!G6</f>
        <v>3.413</v>
      </c>
    </row>
    <row r="9" spans="2:8" ht="15" customHeight="1">
      <c r="B9" s="499" t="str">
        <f>+Acreedor!B80</f>
        <v>Al 30 de noviembre de 2016</v>
      </c>
      <c r="C9" s="499"/>
      <c r="D9" s="471"/>
      <c r="G9" s="632"/>
      <c r="H9" s="632"/>
    </row>
    <row r="10" spans="2:4" ht="7.5" customHeight="1">
      <c r="B10" s="472"/>
      <c r="C10" s="472"/>
      <c r="D10" s="472"/>
    </row>
    <row r="11" spans="2:4" ht="12" customHeight="1">
      <c r="B11" s="540" t="s">
        <v>143</v>
      </c>
      <c r="C11" s="543" t="s">
        <v>67</v>
      </c>
      <c r="D11" s="546" t="s">
        <v>290</v>
      </c>
    </row>
    <row r="12" spans="2:4" ht="12" customHeight="1">
      <c r="B12" s="541"/>
      <c r="C12" s="544"/>
      <c r="D12" s="547"/>
    </row>
    <row r="13" spans="2:4" ht="12" customHeight="1">
      <c r="B13" s="542"/>
      <c r="C13" s="545"/>
      <c r="D13" s="548"/>
    </row>
    <row r="14" spans="2:4" ht="11.25" customHeight="1">
      <c r="B14" s="159"/>
      <c r="C14" s="148"/>
      <c r="D14" s="160"/>
    </row>
    <row r="15" spans="2:6" ht="20.25" customHeight="1">
      <c r="B15" s="161" t="s">
        <v>182</v>
      </c>
      <c r="C15" s="137">
        <f>SUM(C17:C30)</f>
        <v>691865.4007599999</v>
      </c>
      <c r="D15" s="162">
        <f>SUM(D17:D30)</f>
        <v>2361336.6127938796</v>
      </c>
      <c r="E15" s="321"/>
      <c r="F15" s="152"/>
    </row>
    <row r="16" spans="2:4" ht="7.5" customHeight="1">
      <c r="B16" s="163"/>
      <c r="C16" s="137"/>
      <c r="D16" s="162"/>
    </row>
    <row r="17" spans="2:4" ht="16.5" customHeight="1">
      <c r="B17" s="111" t="s">
        <v>254</v>
      </c>
      <c r="C17" s="112">
        <f>176059.34479+3457.46625</f>
        <v>179516.81104</v>
      </c>
      <c r="D17" s="113">
        <f aca="true" t="shared" si="0" ref="D17:D30">+C17*$H$8</f>
        <v>612690.87607952</v>
      </c>
    </row>
    <row r="18" spans="2:4" ht="16.5" customHeight="1">
      <c r="B18" s="111" t="s">
        <v>189</v>
      </c>
      <c r="C18" s="112">
        <f>54877.03824+28040.9725</f>
        <v>82918.01074</v>
      </c>
      <c r="D18" s="113">
        <f t="shared" si="0"/>
        <v>282999.17065562</v>
      </c>
    </row>
    <row r="19" spans="2:4" ht="16.5" customHeight="1">
      <c r="B19" s="111" t="s">
        <v>146</v>
      </c>
      <c r="C19" s="112">
        <v>84173.81044</v>
      </c>
      <c r="D19" s="113">
        <f t="shared" si="0"/>
        <v>287285.21503172</v>
      </c>
    </row>
    <row r="20" spans="2:4" ht="16.5" customHeight="1">
      <c r="B20" s="111" t="s">
        <v>147</v>
      </c>
      <c r="C20" s="112">
        <v>69814.27002</v>
      </c>
      <c r="D20" s="113">
        <f t="shared" si="0"/>
        <v>238276.10357825996</v>
      </c>
    </row>
    <row r="21" spans="2:4" ht="16.5" customHeight="1">
      <c r="B21" s="111" t="s">
        <v>144</v>
      </c>
      <c r="C21" s="112">
        <f>61059.47553+297.08214</f>
        <v>61356.55767</v>
      </c>
      <c r="D21" s="113">
        <f t="shared" si="0"/>
        <v>209409.93132771</v>
      </c>
    </row>
    <row r="22" spans="2:4" ht="16.5" customHeight="1">
      <c r="B22" s="111" t="s">
        <v>213</v>
      </c>
      <c r="C22" s="112">
        <v>61260.62098</v>
      </c>
      <c r="D22" s="113">
        <f t="shared" si="0"/>
        <v>209082.49940474</v>
      </c>
    </row>
    <row r="23" spans="2:4" ht="16.5" customHeight="1">
      <c r="B23" s="111" t="s">
        <v>145</v>
      </c>
      <c r="C23" s="112">
        <v>51210.38237</v>
      </c>
      <c r="D23" s="113">
        <f t="shared" si="0"/>
        <v>174781.03502881</v>
      </c>
    </row>
    <row r="24" spans="2:4" ht="16.5" customHeight="1">
      <c r="B24" s="111" t="s">
        <v>190</v>
      </c>
      <c r="C24" s="112">
        <v>45054.58807</v>
      </c>
      <c r="D24" s="113">
        <f t="shared" si="0"/>
        <v>153771.30908290998</v>
      </c>
    </row>
    <row r="25" spans="2:4" ht="16.5" customHeight="1">
      <c r="B25" s="111" t="s">
        <v>168</v>
      </c>
      <c r="C25" s="112">
        <v>33569.84661</v>
      </c>
      <c r="D25" s="113">
        <f t="shared" si="0"/>
        <v>114573.88647992999</v>
      </c>
    </row>
    <row r="26" spans="2:4" ht="16.5" customHeight="1">
      <c r="B26" s="111" t="s">
        <v>238</v>
      </c>
      <c r="C26" s="112">
        <v>8368.89092</v>
      </c>
      <c r="D26" s="113">
        <f t="shared" si="0"/>
        <v>28563.02470996</v>
      </c>
    </row>
    <row r="27" spans="2:4" ht="16.5" customHeight="1">
      <c r="B27" s="111" t="s">
        <v>211</v>
      </c>
      <c r="C27" s="112">
        <v>10654.02052</v>
      </c>
      <c r="D27" s="113">
        <f t="shared" si="0"/>
        <v>36362.17203476</v>
      </c>
    </row>
    <row r="28" spans="2:4" ht="16.5" customHeight="1">
      <c r="B28" s="111" t="s">
        <v>191</v>
      </c>
      <c r="C28" s="112">
        <v>3496.48628</v>
      </c>
      <c r="D28" s="113">
        <f t="shared" si="0"/>
        <v>11933.507673639999</v>
      </c>
    </row>
    <row r="29" spans="2:4" ht="16.5" customHeight="1">
      <c r="B29" s="111" t="s">
        <v>230</v>
      </c>
      <c r="C29" s="112">
        <v>397.97714</v>
      </c>
      <c r="D29" s="113">
        <f t="shared" si="0"/>
        <v>1358.29597882</v>
      </c>
    </row>
    <row r="30" spans="2:4" ht="16.5" customHeight="1">
      <c r="B30" s="111" t="s">
        <v>212</v>
      </c>
      <c r="C30" s="112">
        <v>73.12796</v>
      </c>
      <c r="D30" s="113">
        <f t="shared" si="0"/>
        <v>249.58572748</v>
      </c>
    </row>
    <row r="31" spans="2:4" ht="13.5" customHeight="1">
      <c r="B31" s="111"/>
      <c r="C31" s="112"/>
      <c r="D31" s="113"/>
    </row>
    <row r="32" spans="2:6" s="302" customFormat="1" ht="15" customHeight="1">
      <c r="B32" s="164" t="s">
        <v>183</v>
      </c>
      <c r="C32" s="137">
        <f>SUM(C34:C118)</f>
        <v>394037.34483</v>
      </c>
      <c r="D32" s="137">
        <f>SUM(D34:D118)</f>
        <v>1344849.4579047894</v>
      </c>
      <c r="E32" s="107"/>
      <c r="F32" s="152"/>
    </row>
    <row r="33" spans="2:6" s="302" customFormat="1" ht="7.5" customHeight="1">
      <c r="B33" s="165"/>
      <c r="C33" s="137"/>
      <c r="D33" s="162"/>
      <c r="E33" s="107"/>
      <c r="F33" s="107"/>
    </row>
    <row r="34" spans="1:13" s="372" customFormat="1" ht="16.5" customHeight="1">
      <c r="A34" s="111"/>
      <c r="B34" s="111" t="s">
        <v>148</v>
      </c>
      <c r="C34" s="112">
        <v>91705.23969</v>
      </c>
      <c r="D34" s="113">
        <f aca="true" t="shared" si="1" ref="D34:D65">+C34*$H$8</f>
        <v>312989.98306197</v>
      </c>
      <c r="E34" s="111"/>
      <c r="F34" s="433"/>
      <c r="G34" s="373"/>
      <c r="H34" s="373"/>
      <c r="I34" s="373"/>
      <c r="J34" s="373"/>
      <c r="K34" s="373"/>
      <c r="L34" s="373"/>
      <c r="M34" s="373"/>
    </row>
    <row r="35" spans="1:13" s="372" customFormat="1" ht="16.5" customHeight="1">
      <c r="A35" s="111"/>
      <c r="B35" s="111" t="s">
        <v>260</v>
      </c>
      <c r="C35" s="112">
        <v>25094.499079999998</v>
      </c>
      <c r="D35" s="113">
        <f t="shared" si="1"/>
        <v>85647.52536003999</v>
      </c>
      <c r="E35" s="111"/>
      <c r="F35" s="433"/>
      <c r="G35" s="373"/>
      <c r="H35" s="373"/>
      <c r="I35" s="373"/>
      <c r="J35" s="373"/>
      <c r="K35" s="373"/>
      <c r="L35" s="373"/>
      <c r="M35" s="373"/>
    </row>
    <row r="36" spans="1:13" s="372" customFormat="1" ht="17.25" customHeight="1">
      <c r="A36" s="111"/>
      <c r="B36" s="111" t="s">
        <v>294</v>
      </c>
      <c r="C36" s="112">
        <v>24225.763260000003</v>
      </c>
      <c r="D36" s="113">
        <f t="shared" si="1"/>
        <v>82682.53000638001</v>
      </c>
      <c r="E36" s="111"/>
      <c r="F36" s="433"/>
      <c r="G36" s="373"/>
      <c r="H36" s="373"/>
      <c r="I36" s="373"/>
      <c r="J36" s="373"/>
      <c r="K36" s="373"/>
      <c r="L36" s="373"/>
      <c r="M36" s="373"/>
    </row>
    <row r="37" spans="1:13" s="372" customFormat="1" ht="16.5" customHeight="1">
      <c r="A37" s="111"/>
      <c r="B37" s="111" t="s">
        <v>239</v>
      </c>
      <c r="C37" s="112">
        <v>22721.56205</v>
      </c>
      <c r="D37" s="113">
        <f t="shared" si="1"/>
        <v>77548.69127665</v>
      </c>
      <c r="E37" s="111"/>
      <c r="F37" s="433"/>
      <c r="G37" s="373"/>
      <c r="H37" s="373"/>
      <c r="I37" s="373"/>
      <c r="J37" s="373"/>
      <c r="K37" s="373"/>
      <c r="L37" s="373"/>
      <c r="M37" s="373"/>
    </row>
    <row r="38" spans="1:13" s="372" customFormat="1" ht="16.5" customHeight="1">
      <c r="A38" s="111"/>
      <c r="B38" s="111" t="s">
        <v>295</v>
      </c>
      <c r="C38" s="112">
        <v>18754.920850000002</v>
      </c>
      <c r="D38" s="113">
        <f t="shared" si="1"/>
        <v>64010.54486105</v>
      </c>
      <c r="E38" s="111"/>
      <c r="F38" s="433"/>
      <c r="G38" s="373"/>
      <c r="H38" s="373"/>
      <c r="I38" s="373"/>
      <c r="J38" s="373"/>
      <c r="K38" s="373"/>
      <c r="L38" s="373"/>
      <c r="M38" s="373"/>
    </row>
    <row r="39" spans="1:13" s="372" customFormat="1" ht="16.5" customHeight="1">
      <c r="A39" s="111"/>
      <c r="B39" s="111" t="s">
        <v>261</v>
      </c>
      <c r="C39" s="112">
        <v>18339.41185</v>
      </c>
      <c r="D39" s="113">
        <f t="shared" si="1"/>
        <v>62592.41264405</v>
      </c>
      <c r="E39" s="111"/>
      <c r="F39" s="433"/>
      <c r="G39" s="373"/>
      <c r="H39" s="373"/>
      <c r="I39" s="373"/>
      <c r="J39" s="373"/>
      <c r="K39" s="373"/>
      <c r="L39" s="373"/>
      <c r="M39" s="373"/>
    </row>
    <row r="40" spans="1:13" s="372" customFormat="1" ht="16.5" customHeight="1">
      <c r="A40" s="111"/>
      <c r="B40" s="111" t="s">
        <v>232</v>
      </c>
      <c r="C40" s="112">
        <v>16659.029599999998</v>
      </c>
      <c r="D40" s="113">
        <f t="shared" si="1"/>
        <v>56857.26802479999</v>
      </c>
      <c r="E40" s="111"/>
      <c r="F40" s="433"/>
      <c r="G40" s="373"/>
      <c r="H40" s="373"/>
      <c r="I40" s="373"/>
      <c r="J40" s="373"/>
      <c r="K40" s="373"/>
      <c r="L40" s="373"/>
      <c r="M40" s="373"/>
    </row>
    <row r="41" spans="1:13" s="372" customFormat="1" ht="16.5" customHeight="1">
      <c r="A41" s="111"/>
      <c r="B41" s="111" t="s">
        <v>159</v>
      </c>
      <c r="C41" s="112">
        <v>10262.42049</v>
      </c>
      <c r="D41" s="113">
        <f t="shared" si="1"/>
        <v>35025.64113237</v>
      </c>
      <c r="E41" s="111"/>
      <c r="F41" s="433"/>
      <c r="G41" s="373"/>
      <c r="H41" s="373"/>
      <c r="I41" s="373"/>
      <c r="J41" s="373"/>
      <c r="K41" s="373"/>
      <c r="L41" s="373"/>
      <c r="M41" s="373"/>
    </row>
    <row r="42" spans="1:13" s="372" customFormat="1" ht="16.5" customHeight="1">
      <c r="A42" s="111"/>
      <c r="B42" s="111" t="s">
        <v>312</v>
      </c>
      <c r="C42" s="112">
        <v>10433.83623</v>
      </c>
      <c r="D42" s="113">
        <f t="shared" si="1"/>
        <v>35610.68305299</v>
      </c>
      <c r="E42" s="111"/>
      <c r="F42" s="433"/>
      <c r="G42" s="373"/>
      <c r="H42" s="373"/>
      <c r="I42" s="373"/>
      <c r="J42" s="373"/>
      <c r="K42" s="373"/>
      <c r="L42" s="373"/>
      <c r="M42" s="373"/>
    </row>
    <row r="43" spans="1:13" s="372" customFormat="1" ht="16.5" customHeight="1">
      <c r="A43" s="111"/>
      <c r="B43" s="111" t="s">
        <v>149</v>
      </c>
      <c r="C43" s="112">
        <v>8825.8068</v>
      </c>
      <c r="D43" s="113">
        <f t="shared" si="1"/>
        <v>30122.4786084</v>
      </c>
      <c r="E43" s="111"/>
      <c r="F43" s="433"/>
      <c r="G43" s="373"/>
      <c r="H43" s="373"/>
      <c r="I43" s="373"/>
      <c r="J43" s="373"/>
      <c r="K43" s="373"/>
      <c r="L43" s="373"/>
      <c r="M43" s="373"/>
    </row>
    <row r="44" spans="1:13" s="372" customFormat="1" ht="16.5" customHeight="1">
      <c r="A44" s="111"/>
      <c r="B44" s="111" t="s">
        <v>283</v>
      </c>
      <c r="C44" s="112">
        <v>7964.40553</v>
      </c>
      <c r="D44" s="113">
        <f t="shared" si="1"/>
        <v>27182.516073889998</v>
      </c>
      <c r="E44" s="111"/>
      <c r="F44" s="433"/>
      <c r="G44" s="373"/>
      <c r="H44" s="373"/>
      <c r="I44" s="373"/>
      <c r="J44" s="373"/>
      <c r="K44" s="373"/>
      <c r="L44" s="373"/>
      <c r="M44" s="373"/>
    </row>
    <row r="45" spans="1:13" s="372" customFormat="1" ht="16.5" customHeight="1">
      <c r="A45" s="111"/>
      <c r="B45" s="111" t="s">
        <v>207</v>
      </c>
      <c r="C45" s="112">
        <v>7271.08248</v>
      </c>
      <c r="D45" s="113">
        <f t="shared" si="1"/>
        <v>24816.20450424</v>
      </c>
      <c r="E45" s="111"/>
      <c r="F45" s="433"/>
      <c r="G45" s="373"/>
      <c r="H45" s="373"/>
      <c r="I45" s="373"/>
      <c r="J45" s="373"/>
      <c r="K45" s="373"/>
      <c r="L45" s="373"/>
      <c r="M45" s="373"/>
    </row>
    <row r="46" spans="1:13" s="372" customFormat="1" ht="16.5" customHeight="1">
      <c r="A46" s="111"/>
      <c r="B46" s="111" t="s">
        <v>275</v>
      </c>
      <c r="C46" s="112">
        <v>7077.29632</v>
      </c>
      <c r="D46" s="113">
        <f t="shared" si="1"/>
        <v>24154.81234016</v>
      </c>
      <c r="E46" s="111"/>
      <c r="F46" s="433"/>
      <c r="G46" s="373"/>
      <c r="H46" s="373"/>
      <c r="I46" s="373"/>
      <c r="J46" s="373"/>
      <c r="K46" s="373"/>
      <c r="L46" s="373"/>
      <c r="M46" s="373"/>
    </row>
    <row r="47" spans="1:13" s="372" customFormat="1" ht="16.5" customHeight="1">
      <c r="A47" s="111"/>
      <c r="B47" s="111" t="s">
        <v>228</v>
      </c>
      <c r="C47" s="112">
        <v>7009.4736299999995</v>
      </c>
      <c r="D47" s="113">
        <f t="shared" si="1"/>
        <v>23923.333499189997</v>
      </c>
      <c r="E47" s="111"/>
      <c r="F47" s="433"/>
      <c r="G47" s="373"/>
      <c r="H47" s="373"/>
      <c r="I47" s="373"/>
      <c r="J47" s="373"/>
      <c r="K47" s="373"/>
      <c r="L47" s="373"/>
      <c r="M47" s="373"/>
    </row>
    <row r="48" spans="1:13" s="372" customFormat="1" ht="16.5" customHeight="1">
      <c r="A48" s="111"/>
      <c r="B48" s="111" t="s">
        <v>210</v>
      </c>
      <c r="C48" s="112">
        <v>5487.49503</v>
      </c>
      <c r="D48" s="113">
        <f t="shared" si="1"/>
        <v>18728.82053739</v>
      </c>
      <c r="E48" s="111"/>
      <c r="F48" s="433"/>
      <c r="G48" s="373"/>
      <c r="H48" s="373"/>
      <c r="I48" s="373"/>
      <c r="J48" s="373"/>
      <c r="K48" s="373"/>
      <c r="L48" s="373"/>
      <c r="M48" s="373"/>
    </row>
    <row r="49" spans="1:13" s="372" customFormat="1" ht="16.5" customHeight="1">
      <c r="A49" s="111"/>
      <c r="B49" s="111" t="s">
        <v>328</v>
      </c>
      <c r="C49" s="112">
        <v>5110.62428</v>
      </c>
      <c r="D49" s="113">
        <f t="shared" si="1"/>
        <v>17442.56066764</v>
      </c>
      <c r="E49" s="111"/>
      <c r="F49" s="433"/>
      <c r="G49" s="373"/>
      <c r="H49" s="373"/>
      <c r="I49" s="373"/>
      <c r="J49" s="373"/>
      <c r="K49" s="373"/>
      <c r="L49" s="373"/>
      <c r="M49" s="373"/>
    </row>
    <row r="50" spans="1:13" s="372" customFormat="1" ht="16.5" customHeight="1">
      <c r="A50" s="111"/>
      <c r="B50" s="111" t="s">
        <v>274</v>
      </c>
      <c r="C50" s="112">
        <v>4554.95579</v>
      </c>
      <c r="D50" s="113">
        <f t="shared" si="1"/>
        <v>15546.06411127</v>
      </c>
      <c r="E50" s="111"/>
      <c r="F50" s="433"/>
      <c r="G50" s="373"/>
      <c r="H50" s="373"/>
      <c r="I50" s="373"/>
      <c r="J50" s="373"/>
      <c r="K50" s="373"/>
      <c r="L50" s="373"/>
      <c r="M50" s="373"/>
    </row>
    <row r="51" spans="1:13" s="372" customFormat="1" ht="16.5" customHeight="1">
      <c r="A51" s="111"/>
      <c r="B51" s="111" t="s">
        <v>256</v>
      </c>
      <c r="C51" s="112">
        <v>4530.95091</v>
      </c>
      <c r="D51" s="113">
        <f t="shared" si="1"/>
        <v>15464.135455829997</v>
      </c>
      <c r="E51" s="111"/>
      <c r="F51" s="433"/>
      <c r="G51" s="373"/>
      <c r="H51" s="373"/>
      <c r="I51" s="373"/>
      <c r="J51" s="373"/>
      <c r="K51" s="373"/>
      <c r="L51" s="373"/>
      <c r="M51" s="373"/>
    </row>
    <row r="52" spans="1:13" s="372" customFormat="1" ht="16.5" customHeight="1">
      <c r="A52" s="111"/>
      <c r="B52" s="111" t="s">
        <v>315</v>
      </c>
      <c r="C52" s="112">
        <v>4410.01757</v>
      </c>
      <c r="D52" s="113">
        <f t="shared" si="1"/>
        <v>15051.389966409999</v>
      </c>
      <c r="E52" s="111"/>
      <c r="F52" s="433"/>
      <c r="G52" s="373"/>
      <c r="H52" s="373"/>
      <c r="I52" s="373"/>
      <c r="J52" s="373"/>
      <c r="K52" s="373"/>
      <c r="L52" s="373"/>
      <c r="M52" s="373"/>
    </row>
    <row r="53" spans="1:13" s="372" customFormat="1" ht="16.5" customHeight="1">
      <c r="A53" s="111"/>
      <c r="B53" s="111" t="s">
        <v>270</v>
      </c>
      <c r="C53" s="112">
        <v>3801.46646</v>
      </c>
      <c r="D53" s="113">
        <f t="shared" si="1"/>
        <v>12974.40502798</v>
      </c>
      <c r="E53" s="111"/>
      <c r="F53" s="433"/>
      <c r="G53" s="373"/>
      <c r="H53" s="373"/>
      <c r="I53" s="373"/>
      <c r="J53" s="373"/>
      <c r="K53" s="373"/>
      <c r="L53" s="373"/>
      <c r="M53" s="373"/>
    </row>
    <row r="54" spans="1:13" s="372" customFormat="1" ht="16.5" customHeight="1">
      <c r="A54" s="111"/>
      <c r="B54" s="111" t="s">
        <v>280</v>
      </c>
      <c r="C54" s="112">
        <v>3760.3550699999996</v>
      </c>
      <c r="D54" s="113">
        <f t="shared" si="1"/>
        <v>12834.091853909998</v>
      </c>
      <c r="E54" s="111"/>
      <c r="F54" s="433"/>
      <c r="G54" s="373"/>
      <c r="H54" s="373"/>
      <c r="I54" s="373"/>
      <c r="J54" s="373"/>
      <c r="K54" s="373"/>
      <c r="L54" s="373"/>
      <c r="M54" s="373"/>
    </row>
    <row r="55" spans="1:13" s="372" customFormat="1" ht="16.5" customHeight="1">
      <c r="A55" s="111"/>
      <c r="B55" s="111" t="s">
        <v>310</v>
      </c>
      <c r="C55" s="112">
        <v>3673.2697599999997</v>
      </c>
      <c r="D55" s="113">
        <f t="shared" si="1"/>
        <v>12536.869690879998</v>
      </c>
      <c r="E55" s="111"/>
      <c r="F55" s="433"/>
      <c r="G55" s="373"/>
      <c r="H55" s="373"/>
      <c r="I55" s="373"/>
      <c r="J55" s="373"/>
      <c r="K55" s="373"/>
      <c r="L55" s="373"/>
      <c r="M55" s="373"/>
    </row>
    <row r="56" spans="1:13" s="372" customFormat="1" ht="16.5" customHeight="1">
      <c r="A56" s="111"/>
      <c r="B56" s="111" t="s">
        <v>165</v>
      </c>
      <c r="C56" s="112">
        <v>3638.88661</v>
      </c>
      <c r="D56" s="113">
        <f t="shared" si="1"/>
        <v>12419.51999993</v>
      </c>
      <c r="E56" s="111"/>
      <c r="F56" s="433"/>
      <c r="G56" s="373"/>
      <c r="H56" s="373"/>
      <c r="I56" s="373"/>
      <c r="J56" s="373"/>
      <c r="K56" s="373"/>
      <c r="L56" s="373"/>
      <c r="M56" s="373"/>
    </row>
    <row r="57" spans="1:13" s="372" customFormat="1" ht="16.5" customHeight="1">
      <c r="A57" s="111"/>
      <c r="B57" s="111" t="s">
        <v>155</v>
      </c>
      <c r="C57" s="112">
        <v>2924.45448</v>
      </c>
      <c r="D57" s="113">
        <f t="shared" si="1"/>
        <v>9981.16314024</v>
      </c>
      <c r="E57" s="111"/>
      <c r="F57" s="433"/>
      <c r="G57" s="373"/>
      <c r="H57" s="373"/>
      <c r="I57" s="373"/>
      <c r="J57" s="373"/>
      <c r="K57" s="373"/>
      <c r="L57" s="373"/>
      <c r="M57" s="373"/>
    </row>
    <row r="58" spans="1:13" s="372" customFormat="1" ht="16.5" customHeight="1">
      <c r="A58" s="111"/>
      <c r="B58" s="111" t="s">
        <v>317</v>
      </c>
      <c r="C58" s="112">
        <v>2780.35061</v>
      </c>
      <c r="D58" s="113">
        <f t="shared" si="1"/>
        <v>9489.336631929998</v>
      </c>
      <c r="E58" s="111"/>
      <c r="F58" s="433"/>
      <c r="G58" s="373"/>
      <c r="H58" s="373"/>
      <c r="I58" s="373"/>
      <c r="J58" s="373"/>
      <c r="K58" s="373"/>
      <c r="L58" s="373"/>
      <c r="M58" s="373"/>
    </row>
    <row r="59" spans="1:13" s="372" customFormat="1" ht="16.5" customHeight="1">
      <c r="A59" s="111"/>
      <c r="B59" s="111" t="s">
        <v>316</v>
      </c>
      <c r="C59" s="112">
        <v>2777.72347</v>
      </c>
      <c r="D59" s="113">
        <f t="shared" si="1"/>
        <v>9480.370203109998</v>
      </c>
      <c r="E59" s="111"/>
      <c r="F59" s="433"/>
      <c r="G59" s="373"/>
      <c r="H59" s="373"/>
      <c r="I59" s="373"/>
      <c r="J59" s="373"/>
      <c r="K59" s="373"/>
      <c r="L59" s="373"/>
      <c r="M59" s="373"/>
    </row>
    <row r="60" spans="1:13" s="372" customFormat="1" ht="16.5" customHeight="1">
      <c r="A60" s="111"/>
      <c r="B60" s="111" t="s">
        <v>257</v>
      </c>
      <c r="C60" s="112">
        <v>2675.01336</v>
      </c>
      <c r="D60" s="113">
        <f t="shared" si="1"/>
        <v>9129.82059768</v>
      </c>
      <c r="E60" s="111"/>
      <c r="F60" s="433"/>
      <c r="G60" s="373"/>
      <c r="H60" s="373"/>
      <c r="I60" s="373"/>
      <c r="J60" s="373"/>
      <c r="K60" s="373"/>
      <c r="L60" s="373"/>
      <c r="M60" s="373"/>
    </row>
    <row r="61" spans="1:13" s="372" customFormat="1" ht="16.5" customHeight="1">
      <c r="A61" s="111"/>
      <c r="B61" s="111" t="s">
        <v>268</v>
      </c>
      <c r="C61" s="112">
        <v>2459.6322299999997</v>
      </c>
      <c r="D61" s="113">
        <f t="shared" si="1"/>
        <v>8394.724800989998</v>
      </c>
      <c r="E61" s="111"/>
      <c r="F61" s="433"/>
      <c r="G61" s="373"/>
      <c r="H61" s="373"/>
      <c r="I61" s="373"/>
      <c r="J61" s="373"/>
      <c r="K61" s="373"/>
      <c r="L61" s="373"/>
      <c r="M61" s="373"/>
    </row>
    <row r="62" spans="1:13" s="372" customFormat="1" ht="16.5" customHeight="1">
      <c r="A62" s="111"/>
      <c r="B62" s="111" t="s">
        <v>241</v>
      </c>
      <c r="C62" s="112">
        <v>2400.60761</v>
      </c>
      <c r="D62" s="113">
        <f t="shared" si="1"/>
        <v>8193.273772929999</v>
      </c>
      <c r="E62" s="111"/>
      <c r="F62" s="433"/>
      <c r="G62" s="373"/>
      <c r="H62" s="373"/>
      <c r="I62" s="373"/>
      <c r="J62" s="373"/>
      <c r="K62" s="373"/>
      <c r="L62" s="373"/>
      <c r="M62" s="373"/>
    </row>
    <row r="63" spans="1:13" s="372" customFormat="1" ht="16.5" customHeight="1">
      <c r="A63" s="111"/>
      <c r="B63" s="111" t="s">
        <v>185</v>
      </c>
      <c r="C63" s="112">
        <v>2191.64787</v>
      </c>
      <c r="D63" s="113">
        <f t="shared" si="1"/>
        <v>7480.094180309999</v>
      </c>
      <c r="E63" s="111"/>
      <c r="F63" s="433"/>
      <c r="G63" s="373"/>
      <c r="H63" s="373"/>
      <c r="I63" s="373"/>
      <c r="J63" s="373"/>
      <c r="K63" s="373"/>
      <c r="L63" s="373"/>
      <c r="M63" s="373"/>
    </row>
    <row r="64" spans="1:13" s="372" customFormat="1" ht="16.5" customHeight="1">
      <c r="A64" s="111"/>
      <c r="B64" s="111" t="s">
        <v>284</v>
      </c>
      <c r="C64" s="112">
        <v>2094.3224099999998</v>
      </c>
      <c r="D64" s="113">
        <f t="shared" si="1"/>
        <v>7147.922385329999</v>
      </c>
      <c r="E64" s="111"/>
      <c r="F64" s="433"/>
      <c r="G64" s="373"/>
      <c r="H64" s="373"/>
      <c r="I64" s="373"/>
      <c r="J64" s="373"/>
      <c r="K64" s="373"/>
      <c r="L64" s="373"/>
      <c r="M64" s="373"/>
    </row>
    <row r="65" spans="1:13" s="372" customFormat="1" ht="16.5" customHeight="1">
      <c r="A65" s="111"/>
      <c r="B65" s="111" t="s">
        <v>302</v>
      </c>
      <c r="C65" s="112">
        <v>1970.31031</v>
      </c>
      <c r="D65" s="113">
        <f t="shared" si="1"/>
        <v>6724.66908803</v>
      </c>
      <c r="E65" s="111"/>
      <c r="F65" s="433"/>
      <c r="G65" s="373"/>
      <c r="H65" s="373"/>
      <c r="I65" s="373"/>
      <c r="J65" s="373"/>
      <c r="K65" s="373"/>
      <c r="L65" s="373"/>
      <c r="M65" s="373"/>
    </row>
    <row r="66" spans="1:13" s="372" customFormat="1" ht="16.5" customHeight="1">
      <c r="A66" s="111"/>
      <c r="B66" s="111" t="s">
        <v>282</v>
      </c>
      <c r="C66" s="112">
        <v>1898.3248700000001</v>
      </c>
      <c r="D66" s="113">
        <f aca="true" t="shared" si="2" ref="D66:D97">+C66*$H$8</f>
        <v>6478.98278131</v>
      </c>
      <c r="E66" s="111"/>
      <c r="F66" s="433"/>
      <c r="G66" s="373"/>
      <c r="H66" s="373"/>
      <c r="I66" s="373"/>
      <c r="J66" s="373"/>
      <c r="K66" s="373"/>
      <c r="L66" s="373"/>
      <c r="M66" s="373"/>
    </row>
    <row r="67" spans="1:13" s="372" customFormat="1" ht="16.5" customHeight="1">
      <c r="A67" s="111"/>
      <c r="B67" s="111" t="s">
        <v>273</v>
      </c>
      <c r="C67" s="112">
        <v>1873.42141</v>
      </c>
      <c r="D67" s="113">
        <f t="shared" si="2"/>
        <v>6393.9872723299995</v>
      </c>
      <c r="E67" s="111"/>
      <c r="F67" s="433"/>
      <c r="G67" s="373"/>
      <c r="H67" s="373"/>
      <c r="I67" s="373"/>
      <c r="J67" s="373"/>
      <c r="K67" s="373"/>
      <c r="L67" s="373"/>
      <c r="M67" s="373"/>
    </row>
    <row r="68" spans="1:13" s="372" customFormat="1" ht="16.5" customHeight="1">
      <c r="A68" s="111"/>
      <c r="B68" s="111" t="s">
        <v>152</v>
      </c>
      <c r="C68" s="112">
        <v>1886.92941</v>
      </c>
      <c r="D68" s="113">
        <f t="shared" si="2"/>
        <v>6440.09007633</v>
      </c>
      <c r="E68" s="111"/>
      <c r="F68" s="433"/>
      <c r="G68" s="373"/>
      <c r="H68" s="373"/>
      <c r="I68" s="373"/>
      <c r="J68" s="373"/>
      <c r="K68" s="373"/>
      <c r="L68" s="373"/>
      <c r="M68" s="373"/>
    </row>
    <row r="69" spans="1:13" s="372" customFormat="1" ht="16.5" customHeight="1">
      <c r="A69" s="111"/>
      <c r="B69" s="111" t="s">
        <v>151</v>
      </c>
      <c r="C69" s="112">
        <v>1885.26878</v>
      </c>
      <c r="D69" s="113">
        <f t="shared" si="2"/>
        <v>6434.42234614</v>
      </c>
      <c r="E69" s="111"/>
      <c r="F69" s="433"/>
      <c r="G69" s="373"/>
      <c r="H69" s="373"/>
      <c r="I69" s="373"/>
      <c r="J69" s="373"/>
      <c r="K69" s="373"/>
      <c r="L69" s="373"/>
      <c r="M69" s="373"/>
    </row>
    <row r="70" spans="1:13" s="372" customFormat="1" ht="16.5" customHeight="1">
      <c r="A70" s="111"/>
      <c r="B70" s="111" t="s">
        <v>153</v>
      </c>
      <c r="C70" s="112">
        <v>1578.5204800000001</v>
      </c>
      <c r="D70" s="113">
        <f t="shared" si="2"/>
        <v>5387.49039824</v>
      </c>
      <c r="E70" s="111"/>
      <c r="F70" s="433"/>
      <c r="G70" s="373"/>
      <c r="H70" s="373"/>
      <c r="I70" s="373"/>
      <c r="J70" s="373"/>
      <c r="K70" s="373"/>
      <c r="L70" s="373"/>
      <c r="M70" s="373"/>
    </row>
    <row r="71" spans="1:13" s="372" customFormat="1" ht="16.5" customHeight="1">
      <c r="A71" s="111"/>
      <c r="B71" s="111" t="s">
        <v>329</v>
      </c>
      <c r="C71" s="112">
        <v>1565.33182</v>
      </c>
      <c r="D71" s="113">
        <f t="shared" si="2"/>
        <v>5342.47750166</v>
      </c>
      <c r="E71" s="111"/>
      <c r="F71" s="433"/>
      <c r="G71" s="373"/>
      <c r="H71" s="373"/>
      <c r="I71" s="373"/>
      <c r="J71" s="373"/>
      <c r="K71" s="373"/>
      <c r="L71" s="373"/>
      <c r="M71" s="373"/>
    </row>
    <row r="72" spans="1:13" s="372" customFormat="1" ht="16.5" customHeight="1">
      <c r="A72" s="111"/>
      <c r="B72" s="111" t="s">
        <v>154</v>
      </c>
      <c r="C72" s="112">
        <v>1552.51749</v>
      </c>
      <c r="D72" s="113">
        <f t="shared" si="2"/>
        <v>5298.74219337</v>
      </c>
      <c r="E72" s="111"/>
      <c r="F72" s="433"/>
      <c r="G72" s="373"/>
      <c r="H72" s="373"/>
      <c r="I72" s="373"/>
      <c r="J72" s="373"/>
      <c r="K72" s="373"/>
      <c r="L72" s="373"/>
      <c r="M72" s="373"/>
    </row>
    <row r="73" spans="1:13" s="372" customFormat="1" ht="16.5" customHeight="1">
      <c r="A73" s="111"/>
      <c r="B73" s="111" t="s">
        <v>259</v>
      </c>
      <c r="C73" s="112">
        <v>1531.5948700000001</v>
      </c>
      <c r="D73" s="113">
        <f t="shared" si="2"/>
        <v>5227.33329131</v>
      </c>
      <c r="E73" s="111"/>
      <c r="F73" s="433"/>
      <c r="G73" s="373"/>
      <c r="H73" s="373"/>
      <c r="I73" s="373"/>
      <c r="J73" s="373"/>
      <c r="K73" s="373"/>
      <c r="L73" s="373"/>
      <c r="M73" s="373"/>
    </row>
    <row r="74" spans="1:13" s="372" customFormat="1" ht="16.5" customHeight="1">
      <c r="A74" s="111"/>
      <c r="B74" s="111" t="s">
        <v>330</v>
      </c>
      <c r="C74" s="112">
        <v>4092.38599</v>
      </c>
      <c r="D74" s="113">
        <f t="shared" si="2"/>
        <v>13967.31338387</v>
      </c>
      <c r="E74" s="111"/>
      <c r="F74" s="433"/>
      <c r="G74" s="373"/>
      <c r="H74" s="373"/>
      <c r="I74" s="373"/>
      <c r="J74" s="373"/>
      <c r="K74" s="373"/>
      <c r="L74" s="373"/>
      <c r="M74" s="373"/>
    </row>
    <row r="75" spans="1:13" s="372" customFormat="1" ht="16.5" customHeight="1">
      <c r="A75" s="111"/>
      <c r="B75" s="111" t="s">
        <v>318</v>
      </c>
      <c r="C75" s="112">
        <v>1447.2097099999999</v>
      </c>
      <c r="D75" s="113">
        <f t="shared" si="2"/>
        <v>4939.326740229999</v>
      </c>
      <c r="E75" s="111"/>
      <c r="F75" s="433"/>
      <c r="G75" s="373"/>
      <c r="H75" s="373"/>
      <c r="I75" s="373"/>
      <c r="J75" s="373"/>
      <c r="K75" s="373"/>
      <c r="L75" s="373"/>
      <c r="M75" s="373"/>
    </row>
    <row r="76" spans="1:13" s="372" customFormat="1" ht="16.5" customHeight="1">
      <c r="A76" s="111"/>
      <c r="B76" s="111" t="s">
        <v>279</v>
      </c>
      <c r="C76" s="112">
        <v>1445.14715</v>
      </c>
      <c r="D76" s="113">
        <f t="shared" si="2"/>
        <v>4932.28722295</v>
      </c>
      <c r="E76" s="111"/>
      <c r="F76" s="433"/>
      <c r="G76" s="373"/>
      <c r="H76" s="373"/>
      <c r="I76" s="373"/>
      <c r="J76" s="373"/>
      <c r="K76" s="373"/>
      <c r="L76" s="373"/>
      <c r="M76" s="373"/>
    </row>
    <row r="77" spans="1:13" s="372" customFormat="1" ht="16.5" customHeight="1">
      <c r="A77" s="111"/>
      <c r="B77" s="111" t="s">
        <v>297</v>
      </c>
      <c r="C77" s="112">
        <v>1346.68146</v>
      </c>
      <c r="D77" s="113">
        <f t="shared" si="2"/>
        <v>4596.22382298</v>
      </c>
      <c r="E77" s="111"/>
      <c r="F77" s="433"/>
      <c r="G77" s="373"/>
      <c r="H77" s="373"/>
      <c r="I77" s="373"/>
      <c r="J77" s="373"/>
      <c r="K77" s="373"/>
      <c r="L77" s="373"/>
      <c r="M77" s="373"/>
    </row>
    <row r="78" spans="1:13" s="372" customFormat="1" ht="16.5" customHeight="1">
      <c r="A78" s="111"/>
      <c r="B78" s="111" t="s">
        <v>244</v>
      </c>
      <c r="C78" s="112">
        <v>1338.69015</v>
      </c>
      <c r="D78" s="113">
        <f t="shared" si="2"/>
        <v>4568.94948195</v>
      </c>
      <c r="E78" s="111"/>
      <c r="F78" s="433"/>
      <c r="G78" s="373"/>
      <c r="H78" s="373"/>
      <c r="I78" s="373"/>
      <c r="J78" s="373"/>
      <c r="K78" s="373"/>
      <c r="L78" s="373"/>
      <c r="M78" s="373"/>
    </row>
    <row r="79" spans="1:13" s="372" customFormat="1" ht="16.5" customHeight="1">
      <c r="A79" s="111"/>
      <c r="B79" s="111" t="s">
        <v>296</v>
      </c>
      <c r="C79" s="112">
        <v>1327.2754</v>
      </c>
      <c r="D79" s="113">
        <f t="shared" si="2"/>
        <v>4529.990940199999</v>
      </c>
      <c r="E79" s="111"/>
      <c r="F79" s="433"/>
      <c r="G79" s="373"/>
      <c r="H79" s="373"/>
      <c r="I79" s="373"/>
      <c r="J79" s="373"/>
      <c r="K79" s="373"/>
      <c r="L79" s="373"/>
      <c r="M79" s="373"/>
    </row>
    <row r="80" spans="1:13" s="372" customFormat="1" ht="16.5" customHeight="1">
      <c r="A80" s="111"/>
      <c r="B80" s="111" t="s">
        <v>157</v>
      </c>
      <c r="C80" s="112">
        <v>1236.92161</v>
      </c>
      <c r="D80" s="113">
        <f t="shared" si="2"/>
        <v>4221.61345493</v>
      </c>
      <c r="E80" s="111"/>
      <c r="F80" s="433"/>
      <c r="G80" s="373"/>
      <c r="H80" s="373"/>
      <c r="I80" s="373"/>
      <c r="J80" s="373"/>
      <c r="K80" s="373"/>
      <c r="L80" s="373"/>
      <c r="M80" s="373"/>
    </row>
    <row r="81" spans="1:13" s="372" customFormat="1" ht="16.5" customHeight="1">
      <c r="A81" s="111"/>
      <c r="B81" s="111" t="s">
        <v>319</v>
      </c>
      <c r="C81" s="112">
        <v>1201.53797</v>
      </c>
      <c r="D81" s="113">
        <f t="shared" si="2"/>
        <v>4100.84909161</v>
      </c>
      <c r="E81" s="111"/>
      <c r="F81" s="433"/>
      <c r="G81" s="373"/>
      <c r="H81" s="373"/>
      <c r="I81" s="373"/>
      <c r="J81" s="373"/>
      <c r="K81" s="373"/>
      <c r="L81" s="373"/>
      <c r="M81" s="373"/>
    </row>
    <row r="82" spans="1:13" s="372" customFormat="1" ht="16.5" customHeight="1">
      <c r="A82" s="111"/>
      <c r="B82" s="111" t="s">
        <v>298</v>
      </c>
      <c r="C82" s="112">
        <v>1130.542</v>
      </c>
      <c r="D82" s="113">
        <f t="shared" si="2"/>
        <v>3858.5398459999997</v>
      </c>
      <c r="E82" s="111"/>
      <c r="F82" s="433"/>
      <c r="G82" s="373"/>
      <c r="H82" s="373"/>
      <c r="I82" s="373"/>
      <c r="J82" s="373"/>
      <c r="K82" s="373"/>
      <c r="L82" s="373"/>
      <c r="M82" s="373"/>
    </row>
    <row r="83" spans="1:13" s="372" customFormat="1" ht="16.5" customHeight="1">
      <c r="A83" s="111"/>
      <c r="B83" s="111" t="s">
        <v>313</v>
      </c>
      <c r="C83" s="112">
        <v>926.9049100000001</v>
      </c>
      <c r="D83" s="113">
        <f t="shared" si="2"/>
        <v>3163.5264578300003</v>
      </c>
      <c r="E83" s="111"/>
      <c r="F83" s="433"/>
      <c r="G83" s="373"/>
      <c r="H83" s="373"/>
      <c r="I83" s="373"/>
      <c r="J83" s="373"/>
      <c r="K83" s="373"/>
      <c r="L83" s="373"/>
      <c r="M83" s="373"/>
    </row>
    <row r="84" spans="1:13" s="372" customFormat="1" ht="16.5" customHeight="1">
      <c r="A84" s="111"/>
      <c r="B84" s="111" t="s">
        <v>265</v>
      </c>
      <c r="C84" s="112">
        <v>1071.48648</v>
      </c>
      <c r="D84" s="113">
        <f t="shared" si="2"/>
        <v>3656.98335624</v>
      </c>
      <c r="E84" s="111"/>
      <c r="F84" s="433"/>
      <c r="G84" s="373"/>
      <c r="H84" s="373"/>
      <c r="I84" s="373"/>
      <c r="J84" s="373"/>
      <c r="K84" s="373"/>
      <c r="L84" s="373"/>
      <c r="M84" s="373"/>
    </row>
    <row r="85" spans="1:13" s="372" customFormat="1" ht="16.5" customHeight="1">
      <c r="A85" s="111"/>
      <c r="B85" s="111" t="s">
        <v>271</v>
      </c>
      <c r="C85" s="112">
        <v>954.9665399999999</v>
      </c>
      <c r="D85" s="113">
        <f t="shared" si="2"/>
        <v>3259.3008010199997</v>
      </c>
      <c r="E85" s="111"/>
      <c r="F85" s="433"/>
      <c r="G85" s="373"/>
      <c r="H85" s="373"/>
      <c r="I85" s="373"/>
      <c r="J85" s="373"/>
      <c r="K85" s="373"/>
      <c r="L85" s="373"/>
      <c r="M85" s="373"/>
    </row>
    <row r="86" spans="1:13" s="372" customFormat="1" ht="16.5" customHeight="1">
      <c r="A86" s="111"/>
      <c r="B86" s="111" t="s">
        <v>321</v>
      </c>
      <c r="C86" s="112">
        <v>981.45567</v>
      </c>
      <c r="D86" s="113">
        <f t="shared" si="2"/>
        <v>3349.70820171</v>
      </c>
      <c r="E86" s="111"/>
      <c r="F86" s="433"/>
      <c r="G86" s="373"/>
      <c r="H86" s="373"/>
      <c r="I86" s="373"/>
      <c r="J86" s="373"/>
      <c r="K86" s="373"/>
      <c r="L86" s="373"/>
      <c r="M86" s="373"/>
    </row>
    <row r="87" spans="1:13" s="372" customFormat="1" ht="16.5" customHeight="1">
      <c r="A87" s="111"/>
      <c r="B87" s="111" t="s">
        <v>158</v>
      </c>
      <c r="C87" s="112">
        <v>975.2934300000001</v>
      </c>
      <c r="D87" s="113">
        <f t="shared" si="2"/>
        <v>3328.67647659</v>
      </c>
      <c r="E87" s="111"/>
      <c r="F87" s="433"/>
      <c r="G87" s="373"/>
      <c r="H87" s="373"/>
      <c r="I87" s="373"/>
      <c r="J87" s="373"/>
      <c r="K87" s="373"/>
      <c r="L87" s="373"/>
      <c r="M87" s="373"/>
    </row>
    <row r="88" spans="1:13" s="372" customFormat="1" ht="16.5" customHeight="1">
      <c r="A88" s="111"/>
      <c r="B88" s="111" t="s">
        <v>323</v>
      </c>
      <c r="C88" s="112">
        <v>910.71392</v>
      </c>
      <c r="D88" s="113">
        <f t="shared" si="2"/>
        <v>3108.2666089599998</v>
      </c>
      <c r="E88" s="111"/>
      <c r="F88" s="433"/>
      <c r="G88" s="373"/>
      <c r="H88" s="373"/>
      <c r="I88" s="373"/>
      <c r="J88" s="373"/>
      <c r="K88" s="373"/>
      <c r="L88" s="373"/>
      <c r="M88" s="373"/>
    </row>
    <row r="89" spans="1:13" s="372" customFormat="1" ht="16.5" customHeight="1">
      <c r="A89" s="111"/>
      <c r="B89" s="111" t="s">
        <v>240</v>
      </c>
      <c r="C89" s="112">
        <v>909.62229</v>
      </c>
      <c r="D89" s="113">
        <f t="shared" si="2"/>
        <v>3104.5408757699997</v>
      </c>
      <c r="E89" s="111"/>
      <c r="F89" s="433"/>
      <c r="G89" s="373"/>
      <c r="H89" s="373"/>
      <c r="I89" s="373"/>
      <c r="J89" s="373"/>
      <c r="K89" s="373"/>
      <c r="L89" s="373"/>
      <c r="M89" s="373"/>
    </row>
    <row r="90" spans="1:13" s="372" customFormat="1" ht="16.5" customHeight="1">
      <c r="A90" s="111"/>
      <c r="B90" s="111" t="s">
        <v>193</v>
      </c>
      <c r="C90" s="112">
        <v>817.2033000000001</v>
      </c>
      <c r="D90" s="113">
        <f t="shared" si="2"/>
        <v>2789.1148629000004</v>
      </c>
      <c r="E90" s="111"/>
      <c r="F90" s="433"/>
      <c r="G90" s="373"/>
      <c r="H90" s="373"/>
      <c r="I90" s="373"/>
      <c r="J90" s="373"/>
      <c r="K90" s="373"/>
      <c r="L90" s="373"/>
      <c r="M90" s="373"/>
    </row>
    <row r="91" spans="1:13" s="372" customFormat="1" ht="16.5" customHeight="1">
      <c r="A91" s="111"/>
      <c r="B91" s="111" t="s">
        <v>286</v>
      </c>
      <c r="C91" s="112">
        <v>827.12239</v>
      </c>
      <c r="D91" s="113">
        <f t="shared" si="2"/>
        <v>2822.96871707</v>
      </c>
      <c r="E91" s="111"/>
      <c r="F91" s="433"/>
      <c r="G91" s="373"/>
      <c r="H91" s="373"/>
      <c r="I91" s="373"/>
      <c r="J91" s="373"/>
      <c r="K91" s="373"/>
      <c r="L91" s="373"/>
      <c r="M91" s="373"/>
    </row>
    <row r="92" spans="1:13" s="372" customFormat="1" ht="16.5" customHeight="1">
      <c r="A92" s="111"/>
      <c r="B92" s="111" t="s">
        <v>293</v>
      </c>
      <c r="C92" s="112">
        <v>812.1906999999999</v>
      </c>
      <c r="D92" s="113">
        <f t="shared" si="2"/>
        <v>2772.0068590999995</v>
      </c>
      <c r="E92" s="111"/>
      <c r="F92" s="433"/>
      <c r="G92" s="373"/>
      <c r="H92" s="373"/>
      <c r="I92" s="373"/>
      <c r="J92" s="373"/>
      <c r="K92" s="373"/>
      <c r="L92" s="373"/>
      <c r="M92" s="373"/>
    </row>
    <row r="93" spans="1:13" s="372" customFormat="1" ht="16.5" customHeight="1">
      <c r="A93" s="111"/>
      <c r="B93" s="111" t="s">
        <v>150</v>
      </c>
      <c r="C93" s="112">
        <v>770.04992</v>
      </c>
      <c r="D93" s="113">
        <f t="shared" si="2"/>
        <v>2628.18037696</v>
      </c>
      <c r="E93" s="111"/>
      <c r="F93" s="433"/>
      <c r="G93" s="373"/>
      <c r="H93" s="373"/>
      <c r="I93" s="373"/>
      <c r="J93" s="373"/>
      <c r="K93" s="373"/>
      <c r="L93" s="373"/>
      <c r="M93" s="373"/>
    </row>
    <row r="94" spans="1:13" s="372" customFormat="1" ht="16.5" customHeight="1">
      <c r="A94" s="111"/>
      <c r="B94" s="111" t="s">
        <v>255</v>
      </c>
      <c r="C94" s="112">
        <v>693.7141899999999</v>
      </c>
      <c r="D94" s="113">
        <f t="shared" si="2"/>
        <v>2367.6465304699996</v>
      </c>
      <c r="E94" s="111"/>
      <c r="F94" s="433"/>
      <c r="G94" s="373"/>
      <c r="H94" s="373"/>
      <c r="I94" s="373"/>
      <c r="J94" s="373"/>
      <c r="K94" s="373"/>
      <c r="L94" s="373"/>
      <c r="M94" s="373"/>
    </row>
    <row r="95" spans="1:13" s="372" customFormat="1" ht="16.5" customHeight="1">
      <c r="A95" s="111"/>
      <c r="B95" s="111" t="s">
        <v>285</v>
      </c>
      <c r="C95" s="112">
        <v>760.41663</v>
      </c>
      <c r="D95" s="113">
        <f t="shared" si="2"/>
        <v>2595.30195819</v>
      </c>
      <c r="E95" s="111"/>
      <c r="F95" s="433"/>
      <c r="G95" s="373"/>
      <c r="H95" s="373"/>
      <c r="I95" s="373"/>
      <c r="J95" s="373"/>
      <c r="K95" s="373"/>
      <c r="L95" s="373"/>
      <c r="M95" s="373"/>
    </row>
    <row r="96" spans="1:13" s="372" customFormat="1" ht="16.5" customHeight="1">
      <c r="A96" s="111"/>
      <c r="B96" s="111" t="s">
        <v>266</v>
      </c>
      <c r="C96" s="112">
        <v>712.05903</v>
      </c>
      <c r="D96" s="113">
        <f t="shared" si="2"/>
        <v>2430.25746939</v>
      </c>
      <c r="E96" s="111"/>
      <c r="F96" s="433"/>
      <c r="G96" s="373"/>
      <c r="H96" s="373"/>
      <c r="I96" s="373"/>
      <c r="J96" s="373"/>
      <c r="K96" s="373"/>
      <c r="L96" s="373"/>
      <c r="M96" s="373"/>
    </row>
    <row r="97" spans="1:13" s="372" customFormat="1" ht="16.5" customHeight="1">
      <c r="A97" s="111"/>
      <c r="B97" s="111" t="s">
        <v>324</v>
      </c>
      <c r="C97" s="112">
        <v>679.7893</v>
      </c>
      <c r="D97" s="113">
        <f t="shared" si="2"/>
        <v>2320.1208809</v>
      </c>
      <c r="E97" s="111"/>
      <c r="F97" s="433"/>
      <c r="G97" s="373"/>
      <c r="H97" s="373"/>
      <c r="I97" s="373"/>
      <c r="J97" s="373"/>
      <c r="K97" s="373"/>
      <c r="L97" s="373"/>
      <c r="M97" s="373"/>
    </row>
    <row r="98" spans="1:13" s="372" customFormat="1" ht="16.5" customHeight="1">
      <c r="A98" s="111"/>
      <c r="B98" s="111" t="s">
        <v>281</v>
      </c>
      <c r="C98" s="112">
        <v>642.9905500000001</v>
      </c>
      <c r="D98" s="113">
        <f aca="true" t="shared" si="3" ref="D98:D118">+C98*$H$8</f>
        <v>2194.52674715</v>
      </c>
      <c r="E98" s="111"/>
      <c r="F98" s="433"/>
      <c r="G98" s="373"/>
      <c r="H98" s="373"/>
      <c r="I98" s="373"/>
      <c r="J98" s="373"/>
      <c r="K98" s="373"/>
      <c r="L98" s="373"/>
      <c r="M98" s="373"/>
    </row>
    <row r="99" spans="1:13" s="372" customFormat="1" ht="16.5" customHeight="1">
      <c r="A99" s="111"/>
      <c r="B99" s="111" t="s">
        <v>237</v>
      </c>
      <c r="C99" s="112">
        <v>520.81691</v>
      </c>
      <c r="D99" s="113">
        <f t="shared" si="3"/>
        <v>1777.54811383</v>
      </c>
      <c r="E99" s="111"/>
      <c r="F99" s="433"/>
      <c r="G99" s="373"/>
      <c r="H99" s="373"/>
      <c r="I99" s="373"/>
      <c r="J99" s="373"/>
      <c r="K99" s="373"/>
      <c r="L99" s="373"/>
      <c r="M99" s="373"/>
    </row>
    <row r="100" spans="1:13" s="372" customFormat="1" ht="16.5" customHeight="1">
      <c r="A100" s="111"/>
      <c r="B100" s="111" t="s">
        <v>338</v>
      </c>
      <c r="C100" s="112">
        <v>656.98015</v>
      </c>
      <c r="D100" s="113">
        <f t="shared" si="3"/>
        <v>2242.27325195</v>
      </c>
      <c r="E100" s="111"/>
      <c r="F100" s="433"/>
      <c r="G100" s="373"/>
      <c r="H100" s="373"/>
      <c r="I100" s="373"/>
      <c r="J100" s="373"/>
      <c r="K100" s="373"/>
      <c r="L100" s="373"/>
      <c r="M100" s="373"/>
    </row>
    <row r="101" spans="1:13" s="372" customFormat="1" ht="16.5" customHeight="1">
      <c r="A101" s="111"/>
      <c r="B101" s="111" t="s">
        <v>242</v>
      </c>
      <c r="C101" s="112">
        <v>651.1436199999999</v>
      </c>
      <c r="D101" s="113">
        <f t="shared" si="3"/>
        <v>2222.3531750599996</v>
      </c>
      <c r="E101" s="111"/>
      <c r="F101" s="433"/>
      <c r="G101" s="373"/>
      <c r="H101" s="373"/>
      <c r="I101" s="373"/>
      <c r="J101" s="373"/>
      <c r="K101" s="373"/>
      <c r="L101" s="373"/>
      <c r="M101" s="373"/>
    </row>
    <row r="102" spans="1:13" s="372" customFormat="1" ht="16.5" customHeight="1">
      <c r="A102" s="111"/>
      <c r="B102" s="111" t="s">
        <v>236</v>
      </c>
      <c r="C102" s="112">
        <v>635.7985799999999</v>
      </c>
      <c r="D102" s="113">
        <f t="shared" si="3"/>
        <v>2169.9805535399996</v>
      </c>
      <c r="E102" s="111"/>
      <c r="F102" s="433"/>
      <c r="G102" s="373"/>
      <c r="H102" s="373"/>
      <c r="I102" s="373"/>
      <c r="J102" s="373"/>
      <c r="K102" s="373"/>
      <c r="L102" s="373"/>
      <c r="M102" s="373"/>
    </row>
    <row r="103" spans="1:13" s="372" customFormat="1" ht="16.5" customHeight="1">
      <c r="A103" s="111"/>
      <c r="B103" s="111" t="s">
        <v>156</v>
      </c>
      <c r="C103" s="112">
        <v>576.39737</v>
      </c>
      <c r="D103" s="113">
        <f t="shared" si="3"/>
        <v>1967.24422381</v>
      </c>
      <c r="E103" s="111"/>
      <c r="F103" s="433"/>
      <c r="G103" s="373"/>
      <c r="H103" s="373"/>
      <c r="I103" s="373"/>
      <c r="J103" s="373"/>
      <c r="K103" s="373"/>
      <c r="L103" s="373"/>
      <c r="M103" s="373"/>
    </row>
    <row r="104" spans="1:13" s="372" customFormat="1" ht="16.5" customHeight="1">
      <c r="A104" s="111"/>
      <c r="B104" s="111" t="s">
        <v>300</v>
      </c>
      <c r="C104" s="112">
        <v>547.97794</v>
      </c>
      <c r="D104" s="113">
        <f t="shared" si="3"/>
        <v>1870.24870922</v>
      </c>
      <c r="E104" s="111"/>
      <c r="F104" s="433"/>
      <c r="G104" s="373"/>
      <c r="H104" s="373"/>
      <c r="I104" s="373"/>
      <c r="J104" s="373"/>
      <c r="K104" s="373"/>
      <c r="L104" s="373"/>
      <c r="M104" s="373"/>
    </row>
    <row r="105" spans="1:13" s="372" customFormat="1" ht="16.5" customHeight="1">
      <c r="A105" s="111"/>
      <c r="B105" s="111" t="s">
        <v>320</v>
      </c>
      <c r="C105" s="112">
        <v>520.7357400000001</v>
      </c>
      <c r="D105" s="113">
        <f t="shared" si="3"/>
        <v>1777.2710806200002</v>
      </c>
      <c r="E105" s="111"/>
      <c r="F105" s="433"/>
      <c r="G105" s="373"/>
      <c r="H105" s="373"/>
      <c r="I105" s="373"/>
      <c r="J105" s="373"/>
      <c r="K105" s="373"/>
      <c r="L105" s="373"/>
      <c r="M105" s="373"/>
    </row>
    <row r="106" spans="1:13" s="372" customFormat="1" ht="16.5" customHeight="1">
      <c r="A106" s="111"/>
      <c r="B106" s="111" t="s">
        <v>299</v>
      </c>
      <c r="C106" s="112">
        <v>509.93012</v>
      </c>
      <c r="D106" s="113">
        <f t="shared" si="3"/>
        <v>1740.3914995599998</v>
      </c>
      <c r="E106" s="111"/>
      <c r="F106" s="433"/>
      <c r="G106" s="373"/>
      <c r="H106" s="373"/>
      <c r="I106" s="373"/>
      <c r="J106" s="373"/>
      <c r="K106" s="373"/>
      <c r="L106" s="373"/>
      <c r="M106" s="373"/>
    </row>
    <row r="107" spans="1:13" s="372" customFormat="1" ht="16.5" customHeight="1">
      <c r="A107" s="111"/>
      <c r="B107" s="111" t="s">
        <v>267</v>
      </c>
      <c r="C107" s="112">
        <v>470.16532</v>
      </c>
      <c r="D107" s="113">
        <f t="shared" si="3"/>
        <v>1604.6742371599998</v>
      </c>
      <c r="E107" s="111"/>
      <c r="F107" s="433"/>
      <c r="G107" s="373"/>
      <c r="H107" s="373"/>
      <c r="I107" s="373"/>
      <c r="J107" s="373"/>
      <c r="K107" s="373"/>
      <c r="L107" s="373"/>
      <c r="M107" s="373"/>
    </row>
    <row r="108" spans="1:13" s="372" customFormat="1" ht="16.5" customHeight="1">
      <c r="A108" s="111"/>
      <c r="B108" s="111" t="s">
        <v>258</v>
      </c>
      <c r="C108" s="112">
        <v>445.68312</v>
      </c>
      <c r="D108" s="113">
        <f t="shared" si="3"/>
        <v>1521.1164885599999</v>
      </c>
      <c r="E108" s="111"/>
      <c r="F108" s="433"/>
      <c r="G108" s="373"/>
      <c r="H108" s="373"/>
      <c r="I108" s="373"/>
      <c r="J108" s="373"/>
      <c r="K108" s="373"/>
      <c r="L108" s="373"/>
      <c r="M108" s="373"/>
    </row>
    <row r="109" spans="1:13" s="372" customFormat="1" ht="16.5" customHeight="1">
      <c r="A109" s="111"/>
      <c r="B109" s="111" t="s">
        <v>301</v>
      </c>
      <c r="C109" s="112">
        <v>434.07106</v>
      </c>
      <c r="D109" s="113">
        <f t="shared" si="3"/>
        <v>1481.4845277799998</v>
      </c>
      <c r="E109" s="111"/>
      <c r="F109" s="433"/>
      <c r="G109" s="373"/>
      <c r="H109" s="373"/>
      <c r="I109" s="373"/>
      <c r="J109" s="373"/>
      <c r="K109" s="373"/>
      <c r="L109" s="373"/>
      <c r="M109" s="373"/>
    </row>
    <row r="110" spans="1:13" s="372" customFormat="1" ht="16.5" customHeight="1">
      <c r="A110" s="111"/>
      <c r="B110" s="111" t="s">
        <v>272</v>
      </c>
      <c r="C110" s="112">
        <v>414.58943</v>
      </c>
      <c r="D110" s="113">
        <f t="shared" si="3"/>
        <v>1414.9937245899998</v>
      </c>
      <c r="E110" s="111"/>
      <c r="F110" s="433"/>
      <c r="G110" s="373"/>
      <c r="H110" s="373"/>
      <c r="I110" s="373"/>
      <c r="J110" s="373"/>
      <c r="K110" s="373"/>
      <c r="L110" s="373"/>
      <c r="M110" s="373"/>
    </row>
    <row r="111" spans="1:13" s="372" customFormat="1" ht="16.5" customHeight="1">
      <c r="A111" s="111"/>
      <c r="B111" s="111" t="s">
        <v>304</v>
      </c>
      <c r="C111" s="112">
        <v>410.37095</v>
      </c>
      <c r="D111" s="113">
        <f t="shared" si="3"/>
        <v>1400.5960523499998</v>
      </c>
      <c r="E111" s="111"/>
      <c r="F111" s="433"/>
      <c r="G111" s="373"/>
      <c r="H111" s="373"/>
      <c r="I111" s="373"/>
      <c r="J111" s="373"/>
      <c r="K111" s="373"/>
      <c r="L111" s="373"/>
      <c r="M111" s="373"/>
    </row>
    <row r="112" spans="1:13" s="372" customFormat="1" ht="16.5" customHeight="1">
      <c r="A112" s="111"/>
      <c r="B112" s="111" t="s">
        <v>349</v>
      </c>
      <c r="C112" s="112">
        <v>409.52879</v>
      </c>
      <c r="D112" s="113">
        <f t="shared" si="3"/>
        <v>1397.72176027</v>
      </c>
      <c r="E112" s="111"/>
      <c r="F112" s="433"/>
      <c r="G112" s="373"/>
      <c r="H112" s="373"/>
      <c r="I112" s="373"/>
      <c r="J112" s="373"/>
      <c r="K112" s="373"/>
      <c r="L112" s="373"/>
      <c r="M112" s="373"/>
    </row>
    <row r="113" spans="1:13" s="372" customFormat="1" ht="16.5" customHeight="1">
      <c r="A113" s="111"/>
      <c r="B113" s="111" t="s">
        <v>303</v>
      </c>
      <c r="C113" s="112">
        <v>377.27555</v>
      </c>
      <c r="D113" s="113">
        <f t="shared" si="3"/>
        <v>1287.6414521499999</v>
      </c>
      <c r="E113" s="111"/>
      <c r="F113" s="433"/>
      <c r="G113" s="373"/>
      <c r="H113" s="373"/>
      <c r="I113" s="373"/>
      <c r="J113" s="373"/>
      <c r="K113" s="373"/>
      <c r="L113" s="373"/>
      <c r="M113" s="373"/>
    </row>
    <row r="114" spans="1:13" s="372" customFormat="1" ht="16.5" customHeight="1">
      <c r="A114" s="111"/>
      <c r="B114" s="111" t="s">
        <v>305</v>
      </c>
      <c r="C114" s="112">
        <v>353.40738</v>
      </c>
      <c r="D114" s="113">
        <f t="shared" si="3"/>
        <v>1206.17938794</v>
      </c>
      <c r="E114" s="111"/>
      <c r="F114" s="433"/>
      <c r="G114" s="373"/>
      <c r="H114" s="373"/>
      <c r="I114" s="373"/>
      <c r="J114" s="373"/>
      <c r="K114" s="373"/>
      <c r="L114" s="373"/>
      <c r="M114" s="373"/>
    </row>
    <row r="115" spans="1:13" s="372" customFormat="1" ht="16.5" customHeight="1">
      <c r="A115" s="111"/>
      <c r="B115" s="111" t="s">
        <v>306</v>
      </c>
      <c r="C115" s="112">
        <v>335.38795</v>
      </c>
      <c r="D115" s="113">
        <f t="shared" si="3"/>
        <v>1144.67907335</v>
      </c>
      <c r="E115" s="111"/>
      <c r="F115" s="433"/>
      <c r="G115" s="373"/>
      <c r="H115" s="373"/>
      <c r="I115" s="373"/>
      <c r="J115" s="373"/>
      <c r="K115" s="373"/>
      <c r="L115" s="373"/>
      <c r="M115" s="373"/>
    </row>
    <row r="116" spans="1:13" s="372" customFormat="1" ht="16.5" customHeight="1">
      <c r="A116" s="111"/>
      <c r="B116" s="111" t="s">
        <v>307</v>
      </c>
      <c r="C116" s="112">
        <v>301.33644</v>
      </c>
      <c r="D116" s="113">
        <f t="shared" si="3"/>
        <v>1028.4612697199998</v>
      </c>
      <c r="E116" s="111"/>
      <c r="F116" s="433"/>
      <c r="G116" s="373"/>
      <c r="H116" s="373"/>
      <c r="I116" s="373"/>
      <c r="J116" s="373"/>
      <c r="K116" s="373"/>
      <c r="L116" s="373"/>
      <c r="M116" s="373"/>
    </row>
    <row r="117" spans="1:13" s="372" customFormat="1" ht="16.5" customHeight="1">
      <c r="A117" s="111"/>
      <c r="B117" s="111" t="s">
        <v>308</v>
      </c>
      <c r="C117" s="112">
        <v>301.25389</v>
      </c>
      <c r="D117" s="113">
        <f t="shared" si="3"/>
        <v>1028.17952657</v>
      </c>
      <c r="E117" s="111"/>
      <c r="F117" s="433"/>
      <c r="G117" s="373"/>
      <c r="H117" s="373"/>
      <c r="I117" s="373"/>
      <c r="J117" s="373"/>
      <c r="K117" s="373"/>
      <c r="L117" s="373"/>
      <c r="M117" s="373"/>
    </row>
    <row r="118" spans="1:13" s="369" customFormat="1" ht="16.5" customHeight="1">
      <c r="A118" s="107"/>
      <c r="B118" s="111" t="s">
        <v>141</v>
      </c>
      <c r="C118" s="112">
        <v>5793.383010000003</v>
      </c>
      <c r="D118" s="113">
        <f t="shared" si="3"/>
        <v>19772.81621313001</v>
      </c>
      <c r="E118" s="107"/>
      <c r="F118" s="374"/>
      <c r="G118" s="374"/>
      <c r="H118" s="374"/>
      <c r="I118" s="374"/>
      <c r="J118" s="374"/>
      <c r="K118" s="374"/>
      <c r="L118" s="374"/>
      <c r="M118" s="374"/>
    </row>
    <row r="119" spans="1:13" s="369" customFormat="1" ht="7.5" customHeight="1">
      <c r="A119" s="107"/>
      <c r="B119" s="129"/>
      <c r="C119" s="112"/>
      <c r="D119" s="113"/>
      <c r="E119" s="107"/>
      <c r="F119" s="374"/>
      <c r="G119" s="374"/>
      <c r="H119" s="374"/>
      <c r="I119" s="374"/>
      <c r="J119" s="374"/>
      <c r="K119" s="374"/>
      <c r="L119" s="374"/>
      <c r="M119" s="374"/>
    </row>
    <row r="120" spans="1:13" s="369" customFormat="1" ht="15" customHeight="1">
      <c r="A120" s="107"/>
      <c r="B120" s="551" t="s">
        <v>16</v>
      </c>
      <c r="C120" s="549">
        <f>+C32+C15</f>
        <v>1085902.74559</v>
      </c>
      <c r="D120" s="549">
        <f>+D32+D15</f>
        <v>3706186.070698669</v>
      </c>
      <c r="E120" s="107"/>
      <c r="F120" s="432"/>
      <c r="G120" s="374"/>
      <c r="H120" s="374"/>
      <c r="I120" s="374"/>
      <c r="J120" s="374"/>
      <c r="K120" s="374"/>
      <c r="L120" s="374"/>
      <c r="M120" s="374"/>
    </row>
    <row r="121" spans="1:13" s="370" customFormat="1" ht="15" customHeight="1">
      <c r="A121" s="108"/>
      <c r="B121" s="552"/>
      <c r="C121" s="550"/>
      <c r="D121" s="550"/>
      <c r="E121" s="108"/>
      <c r="F121" s="438"/>
      <c r="G121" s="375"/>
      <c r="H121" s="375"/>
      <c r="I121" s="375"/>
      <c r="J121" s="375"/>
      <c r="K121" s="375"/>
      <c r="L121" s="375"/>
      <c r="M121" s="375"/>
    </row>
    <row r="122" spans="1:13" s="369" customFormat="1" ht="7.5" customHeight="1">
      <c r="A122" s="107"/>
      <c r="B122" s="130"/>
      <c r="C122" s="131"/>
      <c r="D122" s="131"/>
      <c r="E122" s="107"/>
      <c r="F122" s="374"/>
      <c r="G122" s="374"/>
      <c r="H122" s="374"/>
      <c r="I122" s="374"/>
      <c r="J122" s="374"/>
      <c r="K122" s="374"/>
      <c r="L122" s="374"/>
      <c r="M122" s="374"/>
    </row>
    <row r="123" spans="1:13" s="371" customFormat="1" ht="15">
      <c r="A123" s="106"/>
      <c r="B123" s="127" t="s">
        <v>198</v>
      </c>
      <c r="C123" s="324"/>
      <c r="D123" s="323"/>
      <c r="E123" s="307"/>
      <c r="F123" s="376"/>
      <c r="G123" s="376"/>
      <c r="H123" s="376"/>
      <c r="I123" s="376"/>
      <c r="J123" s="376"/>
      <c r="K123" s="376"/>
      <c r="L123" s="376"/>
      <c r="M123" s="376"/>
    </row>
    <row r="124" spans="1:13" s="371" customFormat="1" ht="15">
      <c r="A124" s="106"/>
      <c r="B124" s="127" t="s">
        <v>206</v>
      </c>
      <c r="C124" s="318"/>
      <c r="D124" s="319"/>
      <c r="E124" s="307"/>
      <c r="F124" s="376"/>
      <c r="G124" s="376"/>
      <c r="H124" s="376"/>
      <c r="I124" s="376"/>
      <c r="J124" s="376"/>
      <c r="K124" s="376"/>
      <c r="L124" s="376"/>
      <c r="M124" s="376"/>
    </row>
    <row r="125" spans="1:13" s="371" customFormat="1" ht="15" customHeight="1">
      <c r="A125" s="106"/>
      <c r="B125" s="132" t="s">
        <v>204</v>
      </c>
      <c r="C125" s="298"/>
      <c r="D125" s="183"/>
      <c r="E125" s="183"/>
      <c r="F125" s="376"/>
      <c r="G125" s="376"/>
      <c r="H125" s="376"/>
      <c r="I125" s="376"/>
      <c r="J125" s="376"/>
      <c r="K125" s="376"/>
      <c r="L125" s="376"/>
      <c r="M125" s="376"/>
    </row>
    <row r="126" spans="1:13" s="371" customFormat="1" ht="15" customHeight="1">
      <c r="A126" s="106"/>
      <c r="B126" s="539" t="s">
        <v>205</v>
      </c>
      <c r="C126" s="539"/>
      <c r="D126" s="539"/>
      <c r="E126" s="183"/>
      <c r="F126" s="376"/>
      <c r="G126" s="376"/>
      <c r="H126" s="376"/>
      <c r="I126" s="376"/>
      <c r="J126" s="376"/>
      <c r="K126" s="376"/>
      <c r="L126" s="376"/>
      <c r="M126" s="376"/>
    </row>
    <row r="127" spans="1:13" s="371" customFormat="1" ht="15">
      <c r="A127" s="106"/>
      <c r="B127" s="539" t="s">
        <v>350</v>
      </c>
      <c r="C127" s="539"/>
      <c r="D127" s="539"/>
      <c r="E127" s="307"/>
      <c r="F127" s="376"/>
      <c r="G127" s="376"/>
      <c r="H127" s="376"/>
      <c r="I127" s="376"/>
      <c r="J127" s="376"/>
      <c r="K127" s="376"/>
      <c r="L127" s="376"/>
      <c r="M127" s="376"/>
    </row>
    <row r="128" spans="1:13" s="369" customFormat="1" ht="15" customHeight="1">
      <c r="A128" s="107"/>
      <c r="B128" s="128"/>
      <c r="C128" s="633"/>
      <c r="D128" s="633"/>
      <c r="E128" s="632"/>
      <c r="F128" s="374"/>
      <c r="G128" s="374"/>
      <c r="H128" s="374"/>
      <c r="I128" s="374"/>
      <c r="J128" s="374"/>
      <c r="K128" s="374"/>
      <c r="L128" s="374"/>
      <c r="M128" s="374"/>
    </row>
    <row r="129" spans="1:13" s="369" customFormat="1" ht="15" customHeight="1">
      <c r="A129" s="107"/>
      <c r="B129" s="128"/>
      <c r="C129" s="634">
        <f>+C120-Plazo!C14</f>
        <v>0</v>
      </c>
      <c r="D129" s="634">
        <f>+D120-Plazo!D14</f>
        <v>0</v>
      </c>
      <c r="E129" s="632"/>
      <c r="F129" s="374"/>
      <c r="G129" s="374"/>
      <c r="H129" s="374"/>
      <c r="I129" s="374"/>
      <c r="J129" s="374"/>
      <c r="K129" s="374"/>
      <c r="L129" s="374"/>
      <c r="M129" s="374"/>
    </row>
    <row r="130" spans="1:13" s="369" customFormat="1" ht="15" customHeight="1">
      <c r="A130" s="107"/>
      <c r="B130" s="128"/>
      <c r="C130" s="635"/>
      <c r="D130" s="635"/>
      <c r="E130" s="632"/>
      <c r="F130" s="374"/>
      <c r="G130" s="374"/>
      <c r="H130" s="374"/>
      <c r="I130" s="374"/>
      <c r="J130" s="374"/>
      <c r="K130" s="374"/>
      <c r="L130" s="374"/>
      <c r="M130" s="374"/>
    </row>
    <row r="131" spans="1:13" s="369" customFormat="1" ht="15" customHeight="1">
      <c r="A131" s="107"/>
      <c r="B131" s="107"/>
      <c r="C131" s="126"/>
      <c r="D131" s="126"/>
      <c r="E131" s="107"/>
      <c r="F131" s="374"/>
      <c r="G131" s="374"/>
      <c r="H131" s="374"/>
      <c r="I131" s="374"/>
      <c r="J131" s="374"/>
      <c r="K131" s="374"/>
      <c r="L131" s="374"/>
      <c r="M131" s="374"/>
    </row>
    <row r="132" spans="1:13" s="369" customFormat="1" ht="15.75" customHeight="1">
      <c r="A132" s="107"/>
      <c r="B132" s="138" t="s">
        <v>173</v>
      </c>
      <c r="C132" s="149"/>
      <c r="D132" s="149"/>
      <c r="E132" s="110"/>
      <c r="F132" s="374"/>
      <c r="G132" s="374"/>
      <c r="H132" s="374"/>
      <c r="I132" s="374"/>
      <c r="J132" s="374"/>
      <c r="K132" s="374"/>
      <c r="L132" s="374"/>
      <c r="M132" s="374"/>
    </row>
    <row r="133" spans="1:13" s="369" customFormat="1" ht="15.75" customHeight="1">
      <c r="A133" s="107"/>
      <c r="B133" s="169" t="s">
        <v>161</v>
      </c>
      <c r="C133" s="150"/>
      <c r="D133" s="150"/>
      <c r="E133" s="107"/>
      <c r="F133" s="374"/>
      <c r="G133" s="374"/>
      <c r="H133" s="374"/>
      <c r="I133" s="374"/>
      <c r="J133" s="374"/>
      <c r="K133" s="374"/>
      <c r="L133" s="374"/>
      <c r="M133" s="374"/>
    </row>
    <row r="134" spans="1:13" s="369" customFormat="1" ht="15.75" customHeight="1">
      <c r="A134" s="107"/>
      <c r="B134" s="454" t="s">
        <v>90</v>
      </c>
      <c r="C134" s="150"/>
      <c r="D134" s="150"/>
      <c r="E134" s="107"/>
      <c r="F134" s="374"/>
      <c r="G134" s="374"/>
      <c r="H134" s="374"/>
      <c r="I134" s="374"/>
      <c r="J134" s="374"/>
      <c r="K134" s="374"/>
      <c r="L134" s="374"/>
      <c r="M134" s="374"/>
    </row>
    <row r="135" spans="1:13" s="369" customFormat="1" ht="15.75" customHeight="1">
      <c r="A135" s="107"/>
      <c r="B135" s="454" t="s">
        <v>163</v>
      </c>
      <c r="C135" s="150"/>
      <c r="D135" s="150"/>
      <c r="E135" s="107"/>
      <c r="F135" s="374"/>
      <c r="G135" s="374"/>
      <c r="H135" s="374"/>
      <c r="I135" s="374"/>
      <c r="J135" s="374"/>
      <c r="K135" s="374"/>
      <c r="L135" s="374"/>
      <c r="M135" s="374"/>
    </row>
    <row r="136" spans="1:13" s="369" customFormat="1" ht="15" customHeight="1">
      <c r="A136" s="107"/>
      <c r="B136" s="499" t="str">
        <f>+B9</f>
        <v>Al 30 de noviembre de 2016</v>
      </c>
      <c r="C136" s="499"/>
      <c r="D136" s="149"/>
      <c r="E136" s="107"/>
      <c r="F136" s="374"/>
      <c r="G136" s="374"/>
      <c r="H136" s="374"/>
      <c r="I136" s="374"/>
      <c r="J136" s="374"/>
      <c r="K136" s="374"/>
      <c r="L136" s="374"/>
      <c r="M136" s="374"/>
    </row>
    <row r="137" spans="1:13" s="369" customFormat="1" ht="9" customHeight="1">
      <c r="A137" s="107"/>
      <c r="B137" s="455"/>
      <c r="C137" s="455"/>
      <c r="D137" s="455"/>
      <c r="E137" s="107"/>
      <c r="F137" s="374"/>
      <c r="G137" s="374"/>
      <c r="H137" s="374"/>
      <c r="I137" s="374"/>
      <c r="J137" s="374"/>
      <c r="K137" s="374"/>
      <c r="L137" s="374"/>
      <c r="M137" s="374"/>
    </row>
    <row r="138" spans="1:13" s="369" customFormat="1" ht="12" customHeight="1">
      <c r="A138" s="107"/>
      <c r="B138" s="557" t="s">
        <v>160</v>
      </c>
      <c r="C138" s="543" t="s">
        <v>67</v>
      </c>
      <c r="D138" s="546" t="s">
        <v>290</v>
      </c>
      <c r="E138" s="107"/>
      <c r="F138" s="374"/>
      <c r="G138" s="374"/>
      <c r="H138" s="374"/>
      <c r="I138" s="374"/>
      <c r="J138" s="374"/>
      <c r="K138" s="374"/>
      <c r="L138" s="374"/>
      <c r="M138" s="374"/>
    </row>
    <row r="139" spans="1:13" s="369" customFormat="1" ht="12" customHeight="1">
      <c r="A139" s="107"/>
      <c r="B139" s="558"/>
      <c r="C139" s="544"/>
      <c r="D139" s="547"/>
      <c r="E139" s="107"/>
      <c r="F139" s="374"/>
      <c r="G139" s="374"/>
      <c r="H139" s="374"/>
      <c r="I139" s="374"/>
      <c r="J139" s="374"/>
      <c r="K139" s="374"/>
      <c r="L139" s="374"/>
      <c r="M139" s="374"/>
    </row>
    <row r="140" spans="1:13" s="369" customFormat="1" ht="12" customHeight="1">
      <c r="A140" s="107"/>
      <c r="B140" s="559"/>
      <c r="C140" s="545"/>
      <c r="D140" s="548"/>
      <c r="E140" s="107"/>
      <c r="F140" s="374"/>
      <c r="G140" s="374"/>
      <c r="H140" s="374"/>
      <c r="I140" s="374"/>
      <c r="J140" s="374"/>
      <c r="K140" s="374"/>
      <c r="L140" s="374"/>
      <c r="M140" s="374"/>
    </row>
    <row r="141" spans="1:13" s="369" customFormat="1" ht="7.5" customHeight="1">
      <c r="A141" s="107"/>
      <c r="B141" s="459"/>
      <c r="C141" s="457"/>
      <c r="D141" s="458"/>
      <c r="E141" s="107"/>
      <c r="F141" s="374"/>
      <c r="G141" s="374"/>
      <c r="H141" s="374"/>
      <c r="I141" s="374"/>
      <c r="J141" s="374"/>
      <c r="K141" s="374"/>
      <c r="L141" s="374"/>
      <c r="M141" s="374"/>
    </row>
    <row r="142" spans="1:13" s="369" customFormat="1" ht="7.5" customHeight="1">
      <c r="A142" s="107"/>
      <c r="B142" s="159"/>
      <c r="C142" s="151"/>
      <c r="D142" s="166"/>
      <c r="E142" s="107"/>
      <c r="F142" s="374"/>
      <c r="G142" s="374"/>
      <c r="H142" s="374"/>
      <c r="I142" s="374"/>
      <c r="J142" s="374"/>
      <c r="K142" s="374"/>
      <c r="L142" s="374"/>
      <c r="M142" s="374"/>
    </row>
    <row r="143" spans="1:13" s="369" customFormat="1" ht="16.5" customHeight="1">
      <c r="A143" s="107"/>
      <c r="B143" s="161" t="s">
        <v>235</v>
      </c>
      <c r="C143" s="154">
        <f>SUM(C145:C145)</f>
        <v>11816.482049999999</v>
      </c>
      <c r="D143" s="162">
        <f>SUM(D145:D145)</f>
        <v>40329.653236649996</v>
      </c>
      <c r="E143" s="107"/>
      <c r="F143" s="374"/>
      <c r="G143" s="374"/>
      <c r="H143" s="374"/>
      <c r="I143" s="374"/>
      <c r="J143" s="374"/>
      <c r="K143" s="374"/>
      <c r="L143" s="374"/>
      <c r="M143" s="374"/>
    </row>
    <row r="144" spans="1:13" s="369" customFormat="1" ht="7.5" customHeight="1">
      <c r="A144" s="107"/>
      <c r="B144" s="163"/>
      <c r="C144" s="154"/>
      <c r="D144" s="162"/>
      <c r="E144" s="107"/>
      <c r="F144" s="374"/>
      <c r="G144" s="374"/>
      <c r="H144" s="374"/>
      <c r="I144" s="374"/>
      <c r="J144" s="374"/>
      <c r="K144" s="374"/>
      <c r="L144" s="374"/>
      <c r="M144" s="374"/>
    </row>
    <row r="145" spans="2:4" ht="16.5" customHeight="1">
      <c r="B145" s="111" t="s">
        <v>254</v>
      </c>
      <c r="C145" s="155">
        <v>11816.482049999999</v>
      </c>
      <c r="D145" s="113">
        <f>+C145*$H$8</f>
        <v>40329.653236649996</v>
      </c>
    </row>
    <row r="146" spans="2:4" ht="16.5" customHeight="1">
      <c r="B146" s="111"/>
      <c r="C146" s="155"/>
      <c r="D146" s="113"/>
    </row>
    <row r="147" spans="2:4" ht="16.5" customHeight="1">
      <c r="B147" s="164" t="s">
        <v>197</v>
      </c>
      <c r="C147" s="154">
        <f>SUM(C149:C172)</f>
        <v>18482.883929999996</v>
      </c>
      <c r="D147" s="162">
        <f>SUM(D149:D172)</f>
        <v>63082.08285308999</v>
      </c>
    </row>
    <row r="148" spans="2:4" ht="6" customHeight="1">
      <c r="B148" s="165"/>
      <c r="C148" s="154"/>
      <c r="D148" s="113"/>
    </row>
    <row r="149" spans="2:4" ht="16.5" customHeight="1">
      <c r="B149" s="111" t="s">
        <v>233</v>
      </c>
      <c r="C149" s="155">
        <v>3315.21464</v>
      </c>
      <c r="D149" s="113">
        <f aca="true" t="shared" si="4" ref="D149:D172">+C149*$H$8</f>
        <v>11314.82756632</v>
      </c>
    </row>
    <row r="150" spans="2:4" ht="16.5" customHeight="1">
      <c r="B150" s="111" t="s">
        <v>351</v>
      </c>
      <c r="C150" s="155">
        <v>1694.77299</v>
      </c>
      <c r="D150" s="113">
        <f t="shared" si="4"/>
        <v>5784.26021487</v>
      </c>
    </row>
    <row r="151" spans="2:4" ht="16.5" customHeight="1">
      <c r="B151" s="111" t="s">
        <v>262</v>
      </c>
      <c r="C151" s="155">
        <v>1153.5510900000002</v>
      </c>
      <c r="D151" s="113">
        <f t="shared" si="4"/>
        <v>3937.0698701700003</v>
      </c>
    </row>
    <row r="152" spans="2:4" ht="16.5" customHeight="1">
      <c r="B152" s="111" t="s">
        <v>263</v>
      </c>
      <c r="C152" s="155">
        <v>924.40013</v>
      </c>
      <c r="D152" s="113">
        <f t="shared" si="4"/>
        <v>3154.9776436899997</v>
      </c>
    </row>
    <row r="153" spans="2:4" ht="16.5" customHeight="1">
      <c r="B153" s="111" t="s">
        <v>352</v>
      </c>
      <c r="C153" s="155">
        <v>797.32957</v>
      </c>
      <c r="D153" s="113">
        <f t="shared" si="4"/>
        <v>2721.28582241</v>
      </c>
    </row>
    <row r="154" spans="2:4" ht="16.5" customHeight="1">
      <c r="B154" s="111" t="s">
        <v>353</v>
      </c>
      <c r="C154" s="155">
        <v>439.49604</v>
      </c>
      <c r="D154" s="113">
        <f t="shared" si="4"/>
        <v>1499.99998452</v>
      </c>
    </row>
    <row r="155" spans="2:4" ht="16.5" customHeight="1">
      <c r="B155" s="111" t="s">
        <v>322</v>
      </c>
      <c r="C155" s="155">
        <v>430.42865</v>
      </c>
      <c r="D155" s="113">
        <f t="shared" si="4"/>
        <v>1469.05298245</v>
      </c>
    </row>
    <row r="156" spans="2:4" ht="16.5" customHeight="1">
      <c r="B156" s="111" t="s">
        <v>331</v>
      </c>
      <c r="C156" s="155">
        <v>399.63753</v>
      </c>
      <c r="D156" s="113">
        <f t="shared" si="4"/>
        <v>1363.96288989</v>
      </c>
    </row>
    <row r="157" spans="2:4" ht="16.5" customHeight="1">
      <c r="B157" s="111" t="s">
        <v>339</v>
      </c>
      <c r="C157" s="155">
        <v>391.62246000000005</v>
      </c>
      <c r="D157" s="113">
        <f t="shared" si="4"/>
        <v>1336.6074559800002</v>
      </c>
    </row>
    <row r="158" spans="2:4" ht="16.5" customHeight="1">
      <c r="B158" s="111" t="s">
        <v>325</v>
      </c>
      <c r="C158" s="155">
        <v>379.31914</v>
      </c>
      <c r="D158" s="113">
        <f t="shared" si="4"/>
        <v>1294.6162248199998</v>
      </c>
    </row>
    <row r="159" spans="2:4" ht="16.5" customHeight="1">
      <c r="B159" s="111" t="s">
        <v>320</v>
      </c>
      <c r="C159" s="155">
        <v>393.49975</v>
      </c>
      <c r="D159" s="113">
        <f t="shared" si="4"/>
        <v>1343.0146467499999</v>
      </c>
    </row>
    <row r="160" spans="2:4" ht="16.5" customHeight="1">
      <c r="B160" s="111" t="s">
        <v>340</v>
      </c>
      <c r="C160" s="155">
        <v>293.43574</v>
      </c>
      <c r="D160" s="113">
        <f t="shared" si="4"/>
        <v>1001.49618062</v>
      </c>
    </row>
    <row r="161" spans="2:4" ht="16.5" customHeight="1">
      <c r="B161" s="111" t="s">
        <v>332</v>
      </c>
      <c r="C161" s="155">
        <v>288.88088</v>
      </c>
      <c r="D161" s="113">
        <f t="shared" si="4"/>
        <v>985.95044344</v>
      </c>
    </row>
    <row r="162" spans="2:4" ht="16.5" customHeight="1">
      <c r="B162" s="111" t="s">
        <v>309</v>
      </c>
      <c r="C162" s="155">
        <v>306.96527000000003</v>
      </c>
      <c r="D162" s="113">
        <f t="shared" si="4"/>
        <v>1047.67246651</v>
      </c>
    </row>
    <row r="163" spans="2:4" ht="16.5" customHeight="1">
      <c r="B163" s="111" t="s">
        <v>354</v>
      </c>
      <c r="C163" s="155">
        <v>292.99735999999996</v>
      </c>
      <c r="D163" s="113">
        <f t="shared" si="4"/>
        <v>999.9999896799998</v>
      </c>
    </row>
    <row r="164" spans="2:4" ht="16.5" customHeight="1">
      <c r="B164" s="111" t="s">
        <v>192</v>
      </c>
      <c r="C164" s="155">
        <v>202.3291</v>
      </c>
      <c r="D164" s="113">
        <f t="shared" si="4"/>
        <v>690.5492183</v>
      </c>
    </row>
    <row r="165" spans="2:4" ht="16.5" customHeight="1">
      <c r="B165" s="111" t="s">
        <v>355</v>
      </c>
      <c r="C165" s="155">
        <v>235.58208</v>
      </c>
      <c r="D165" s="113">
        <f t="shared" si="4"/>
        <v>804.04163904</v>
      </c>
    </row>
    <row r="166" spans="2:4" ht="16.5" customHeight="1">
      <c r="B166" s="111" t="s">
        <v>356</v>
      </c>
      <c r="C166" s="155">
        <v>234.39789000000002</v>
      </c>
      <c r="D166" s="113">
        <f t="shared" si="4"/>
        <v>799.99999857</v>
      </c>
    </row>
    <row r="167" spans="2:4" ht="16.5" customHeight="1">
      <c r="B167" s="111" t="s">
        <v>333</v>
      </c>
      <c r="C167" s="155">
        <v>232.76845</v>
      </c>
      <c r="D167" s="113">
        <f t="shared" si="4"/>
        <v>794.43871985</v>
      </c>
    </row>
    <row r="168" spans="2:4" ht="16.5" customHeight="1">
      <c r="B168" s="111" t="s">
        <v>341</v>
      </c>
      <c r="C168" s="155">
        <v>229.49179</v>
      </c>
      <c r="D168" s="113">
        <f t="shared" si="4"/>
        <v>783.25547927</v>
      </c>
    </row>
    <row r="169" spans="2:4" ht="16.5" customHeight="1">
      <c r="B169" s="111" t="s">
        <v>334</v>
      </c>
      <c r="C169" s="155">
        <v>226.49304</v>
      </c>
      <c r="D169" s="113">
        <f t="shared" si="4"/>
        <v>773.02074552</v>
      </c>
    </row>
    <row r="170" spans="2:4" ht="16.5" customHeight="1">
      <c r="B170" s="111" t="s">
        <v>335</v>
      </c>
      <c r="C170" s="155">
        <v>222.02047</v>
      </c>
      <c r="D170" s="113">
        <f t="shared" si="4"/>
        <v>757.75586411</v>
      </c>
    </row>
    <row r="171" spans="2:4" ht="16.5" customHeight="1">
      <c r="B171" s="111" t="s">
        <v>326</v>
      </c>
      <c r="C171" s="155">
        <v>217.8455</v>
      </c>
      <c r="D171" s="113">
        <f t="shared" si="4"/>
        <v>743.5066914999999</v>
      </c>
    </row>
    <row r="172" spans="2:4" ht="16.5" customHeight="1">
      <c r="B172" s="111" t="s">
        <v>141</v>
      </c>
      <c r="C172" s="155">
        <v>5180.404369999998</v>
      </c>
      <c r="D172" s="113">
        <f t="shared" si="4"/>
        <v>17680.720114809992</v>
      </c>
    </row>
    <row r="173" spans="2:4" ht="9" customHeight="1">
      <c r="B173" s="129"/>
      <c r="C173" s="155"/>
      <c r="D173" s="113"/>
    </row>
    <row r="174" spans="2:6" ht="15" customHeight="1">
      <c r="B174" s="551" t="s">
        <v>16</v>
      </c>
      <c r="C174" s="553">
        <f>+C143+C147</f>
        <v>30299.365979999995</v>
      </c>
      <c r="D174" s="555">
        <f>+D143+D147</f>
        <v>103411.73608973998</v>
      </c>
      <c r="F174" s="434"/>
    </row>
    <row r="175" spans="2:6" s="109" customFormat="1" ht="15" customHeight="1">
      <c r="B175" s="552"/>
      <c r="C175" s="554"/>
      <c r="D175" s="556"/>
      <c r="F175" s="332"/>
    </row>
    <row r="176" spans="2:4" ht="5.25" customHeight="1">
      <c r="B176" s="167"/>
      <c r="C176" s="131"/>
      <c r="D176" s="131"/>
    </row>
    <row r="177" spans="2:13" s="106" customFormat="1" ht="15">
      <c r="B177" s="132" t="s">
        <v>357</v>
      </c>
      <c r="C177" s="143"/>
      <c r="D177" s="143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2:4" ht="7.5" customHeight="1">
      <c r="B178" s="168"/>
      <c r="C178" s="325"/>
      <c r="D178" s="325"/>
    </row>
    <row r="179" spans="2:3" ht="12.75" customHeight="1">
      <c r="B179" s="127" t="s">
        <v>199</v>
      </c>
      <c r="C179" s="110"/>
    </row>
    <row r="180" spans="2:4" ht="12.75" customHeight="1">
      <c r="B180" s="127"/>
      <c r="C180" s="636"/>
      <c r="D180" s="637"/>
    </row>
    <row r="181" spans="3:4" ht="15">
      <c r="C181" s="638">
        <f>+C174-Plazo!C19</f>
        <v>0</v>
      </c>
      <c r="D181" s="638">
        <f>+D174-Plazo!D19</f>
        <v>0</v>
      </c>
    </row>
    <row r="182" spans="3:4" ht="15">
      <c r="C182" s="639"/>
      <c r="D182" s="639"/>
    </row>
    <row r="183" spans="3:4" ht="15">
      <c r="C183" s="637"/>
      <c r="D183" s="637"/>
    </row>
    <row r="184" spans="3:4" ht="15">
      <c r="C184" s="110"/>
      <c r="D184" s="110"/>
    </row>
    <row r="186" ht="15">
      <c r="D186" s="110"/>
    </row>
    <row r="187" ht="15">
      <c r="C187" s="153"/>
    </row>
    <row r="188" ht="15">
      <c r="D188" s="126"/>
    </row>
  </sheetData>
  <sheetProtection/>
  <mergeCells count="19">
    <mergeCell ref="C120:C121"/>
    <mergeCell ref="B174:B175"/>
    <mergeCell ref="C174:C175"/>
    <mergeCell ref="D174:D175"/>
    <mergeCell ref="B127:D127"/>
    <mergeCell ref="B136:C136"/>
    <mergeCell ref="B138:B140"/>
    <mergeCell ref="C138:C140"/>
    <mergeCell ref="D138:D140"/>
    <mergeCell ref="B7:D7"/>
    <mergeCell ref="B9:C9"/>
    <mergeCell ref="B126:D126"/>
    <mergeCell ref="B6:D6"/>
    <mergeCell ref="B8:D8"/>
    <mergeCell ref="B11:B13"/>
    <mergeCell ref="C11:C13"/>
    <mergeCell ref="D11:D13"/>
    <mergeCell ref="D120:D121"/>
    <mergeCell ref="B120:B121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98"/>
  <sheetViews>
    <sheetView zoomScale="70" zoomScaleNormal="70" zoomScalePageLayoutView="0" workbookViewId="0" topLeftCell="A1">
      <selection activeCell="A1" sqref="A1"/>
    </sheetView>
  </sheetViews>
  <sheetFormatPr defaultColWidth="10.8515625" defaultRowHeight="15"/>
  <cols>
    <col min="1" max="1" width="2.140625" style="213" customWidth="1"/>
    <col min="2" max="2" width="14.28125" style="213" customWidth="1"/>
    <col min="3" max="3" width="2.7109375" style="213" hidden="1" customWidth="1"/>
    <col min="4" max="4" width="3.28125" style="213" customWidth="1"/>
    <col min="5" max="5" width="13.7109375" style="216" customWidth="1"/>
    <col min="6" max="6" width="15.57421875" style="213" customWidth="1"/>
    <col min="7" max="7" width="15.57421875" style="216" customWidth="1"/>
    <col min="8" max="8" width="14.421875" style="216" customWidth="1"/>
    <col min="9" max="9" width="15.421875" style="220" customWidth="1"/>
    <col min="10" max="10" width="15.57421875" style="216" customWidth="1"/>
    <col min="11" max="11" width="14.421875" style="216" customWidth="1"/>
    <col min="12" max="12" width="14.57421875" style="216" customWidth="1"/>
    <col min="13" max="13" width="16.00390625" style="216" customWidth="1"/>
    <col min="14" max="14" width="10.8515625" style="213" customWidth="1"/>
    <col min="15" max="15" width="15.57421875" style="213" customWidth="1"/>
    <col min="16" max="16" width="11.7109375" style="213" bestFit="1" customWidth="1"/>
    <col min="17" max="17" width="10.7109375" style="213" customWidth="1"/>
    <col min="18" max="23" width="10.8515625" style="213" customWidth="1"/>
    <col min="24" max="24" width="19.28125" style="213" customWidth="1"/>
    <col min="25" max="16384" width="10.8515625" style="213" customWidth="1"/>
  </cols>
  <sheetData>
    <row r="1" ht="15"/>
    <row r="2" ht="15"/>
    <row r="3" ht="15"/>
    <row r="5" spans="2:9" ht="18.75">
      <c r="B5" s="214" t="s">
        <v>162</v>
      </c>
      <c r="C5" s="215"/>
      <c r="D5" s="215"/>
      <c r="I5" s="217"/>
    </row>
    <row r="6" spans="2:13" ht="19.5">
      <c r="B6" s="218" t="s">
        <v>88</v>
      </c>
      <c r="C6" s="219"/>
      <c r="D6" s="219"/>
      <c r="M6" s="221" t="s">
        <v>292</v>
      </c>
    </row>
    <row r="7" spans="2:4" ht="16.5">
      <c r="B7" s="222" t="s">
        <v>103</v>
      </c>
      <c r="C7" s="217"/>
      <c r="D7" s="217"/>
    </row>
    <row r="8" spans="2:4" ht="16.5">
      <c r="B8" s="222" t="s">
        <v>246</v>
      </c>
      <c r="C8" s="217"/>
      <c r="D8" s="217"/>
    </row>
    <row r="9" spans="2:12" ht="16.5">
      <c r="B9" s="222" t="s">
        <v>345</v>
      </c>
      <c r="C9" s="217"/>
      <c r="D9" s="217"/>
      <c r="F9" s="222"/>
      <c r="L9" s="223"/>
    </row>
    <row r="10" spans="2:13" s="224" customFormat="1" ht="16.5">
      <c r="B10" s="225" t="s">
        <v>100</v>
      </c>
      <c r="C10" s="226"/>
      <c r="D10" s="226"/>
      <c r="E10" s="227"/>
      <c r="G10" s="227"/>
      <c r="H10" s="227"/>
      <c r="I10" s="228"/>
      <c r="J10" s="227"/>
      <c r="K10" s="227"/>
      <c r="L10" s="227"/>
      <c r="M10" s="227"/>
    </row>
    <row r="11" ht="12" customHeight="1"/>
    <row r="12" spans="2:13" s="229" customFormat="1" ht="19.5" customHeight="1">
      <c r="B12" s="560" t="s">
        <v>138</v>
      </c>
      <c r="C12" s="561"/>
      <c r="D12" s="280"/>
      <c r="E12" s="568" t="s">
        <v>136</v>
      </c>
      <c r="F12" s="569"/>
      <c r="G12" s="570"/>
      <c r="H12" s="568" t="s">
        <v>137</v>
      </c>
      <c r="I12" s="569"/>
      <c r="J12" s="570"/>
      <c r="K12" s="568" t="s">
        <v>37</v>
      </c>
      <c r="L12" s="569"/>
      <c r="M12" s="570"/>
    </row>
    <row r="13" spans="2:13" ht="19.5" customHeight="1">
      <c r="B13" s="562"/>
      <c r="C13" s="563"/>
      <c r="D13" s="281"/>
      <c r="E13" s="230" t="s">
        <v>101</v>
      </c>
      <c r="F13" s="231" t="s">
        <v>102</v>
      </c>
      <c r="G13" s="232" t="s">
        <v>37</v>
      </c>
      <c r="H13" s="233" t="s">
        <v>101</v>
      </c>
      <c r="I13" s="231" t="s">
        <v>102</v>
      </c>
      <c r="J13" s="232" t="s">
        <v>37</v>
      </c>
      <c r="K13" s="233" t="s">
        <v>101</v>
      </c>
      <c r="L13" s="231" t="s">
        <v>102</v>
      </c>
      <c r="M13" s="232" t="s">
        <v>37</v>
      </c>
    </row>
    <row r="14" spans="2:13" ht="9.75" customHeight="1">
      <c r="B14" s="234"/>
      <c r="C14" s="235"/>
      <c r="D14" s="238"/>
      <c r="E14" s="234"/>
      <c r="F14" s="236"/>
      <c r="G14" s="237"/>
      <c r="H14" s="234"/>
      <c r="I14" s="236"/>
      <c r="J14" s="237"/>
      <c r="K14" s="234"/>
      <c r="L14" s="238"/>
      <c r="M14" s="237"/>
    </row>
    <row r="15" spans="2:24" ht="15" customHeight="1">
      <c r="B15" s="239">
        <v>2016</v>
      </c>
      <c r="C15" s="240"/>
      <c r="D15" s="283" t="s">
        <v>229</v>
      </c>
      <c r="E15" s="241">
        <v>0</v>
      </c>
      <c r="F15" s="242">
        <v>0</v>
      </c>
      <c r="G15" s="243">
        <f aca="true" t="shared" si="0" ref="G15:G39">+F15+E15</f>
        <v>0</v>
      </c>
      <c r="H15" s="244">
        <v>14096.49679</v>
      </c>
      <c r="I15" s="245">
        <v>1234.3527700000006</v>
      </c>
      <c r="J15" s="246">
        <f aca="true" t="shared" si="1" ref="J15:J39">+H15+I15</f>
        <v>15330.84956</v>
      </c>
      <c r="K15" s="244">
        <f aca="true" t="shared" si="2" ref="K15:L39">+E15+H15</f>
        <v>14096.49679</v>
      </c>
      <c r="L15" s="245">
        <f t="shared" si="2"/>
        <v>1234.3527700000006</v>
      </c>
      <c r="M15" s="246">
        <f aca="true" t="shared" si="3" ref="M15:M39">+K15+L15</f>
        <v>15330.84956</v>
      </c>
      <c r="P15" s="247"/>
      <c r="X15" s="248"/>
    </row>
    <row r="16" spans="2:24" ht="15" customHeight="1">
      <c r="B16" s="239">
        <v>2017</v>
      </c>
      <c r="C16" s="240"/>
      <c r="D16" s="282"/>
      <c r="E16" s="249">
        <v>5026.60554</v>
      </c>
      <c r="F16" s="245">
        <v>812.0248799999999</v>
      </c>
      <c r="G16" s="246">
        <f t="shared" si="0"/>
        <v>5838.6304199999995</v>
      </c>
      <c r="H16" s="244">
        <v>128663.87478999981</v>
      </c>
      <c r="I16" s="245">
        <v>18693.85497999999</v>
      </c>
      <c r="J16" s="246">
        <f t="shared" si="1"/>
        <v>147357.7297699998</v>
      </c>
      <c r="K16" s="244">
        <f t="shared" si="2"/>
        <v>133690.48032999982</v>
      </c>
      <c r="L16" s="245">
        <f t="shared" si="2"/>
        <v>19505.87985999999</v>
      </c>
      <c r="M16" s="246">
        <f t="shared" si="3"/>
        <v>153196.3601899998</v>
      </c>
      <c r="P16" s="247"/>
      <c r="X16" s="248"/>
    </row>
    <row r="17" spans="2:24" ht="15" customHeight="1">
      <c r="B17" s="239">
        <v>2018</v>
      </c>
      <c r="C17" s="240"/>
      <c r="D17" s="282"/>
      <c r="E17" s="249">
        <v>4614.55523</v>
      </c>
      <c r="F17" s="245">
        <v>897.98224</v>
      </c>
      <c r="G17" s="246">
        <f t="shared" si="0"/>
        <v>5512.53747</v>
      </c>
      <c r="H17" s="244">
        <v>102211.25164000007</v>
      </c>
      <c r="I17" s="245">
        <v>14708.708650000008</v>
      </c>
      <c r="J17" s="246">
        <f t="shared" si="1"/>
        <v>116919.96029000008</v>
      </c>
      <c r="K17" s="244">
        <f t="shared" si="2"/>
        <v>106825.80687000007</v>
      </c>
      <c r="L17" s="245">
        <f t="shared" si="2"/>
        <v>15606.690890000007</v>
      </c>
      <c r="M17" s="246">
        <f t="shared" si="3"/>
        <v>122432.49776000009</v>
      </c>
      <c r="P17" s="247"/>
      <c r="X17" s="248"/>
    </row>
    <row r="18" spans="2:24" ht="15" customHeight="1">
      <c r="B18" s="239">
        <v>2019</v>
      </c>
      <c r="C18" s="240"/>
      <c r="D18" s="282"/>
      <c r="E18" s="249">
        <v>4208.6684700000005</v>
      </c>
      <c r="F18" s="245">
        <v>877.8929500000002</v>
      </c>
      <c r="G18" s="246">
        <f t="shared" si="0"/>
        <v>5086.561420000001</v>
      </c>
      <c r="H18" s="244">
        <v>65145.176489999896</v>
      </c>
      <c r="I18" s="245">
        <v>12752.646810000002</v>
      </c>
      <c r="J18" s="246">
        <f t="shared" si="1"/>
        <v>77897.8232999999</v>
      </c>
      <c r="K18" s="244">
        <f t="shared" si="2"/>
        <v>69353.8449599999</v>
      </c>
      <c r="L18" s="245">
        <f t="shared" si="2"/>
        <v>13630.539760000001</v>
      </c>
      <c r="M18" s="246">
        <f t="shared" si="3"/>
        <v>82984.3847199999</v>
      </c>
      <c r="P18" s="247"/>
      <c r="X18" s="248"/>
    </row>
    <row r="19" spans="2:24" ht="15" customHeight="1">
      <c r="B19" s="239">
        <v>2020</v>
      </c>
      <c r="C19" s="240"/>
      <c r="D19" s="282"/>
      <c r="E19" s="249">
        <v>3793.49963</v>
      </c>
      <c r="F19" s="245">
        <v>769.81317</v>
      </c>
      <c r="G19" s="246">
        <f t="shared" si="0"/>
        <v>4563.3128</v>
      </c>
      <c r="H19" s="244">
        <v>60106.64643999995</v>
      </c>
      <c r="I19" s="245">
        <v>11476.194099999993</v>
      </c>
      <c r="J19" s="246">
        <f t="shared" si="1"/>
        <v>71582.84053999995</v>
      </c>
      <c r="K19" s="244">
        <f t="shared" si="2"/>
        <v>63900.14606999995</v>
      </c>
      <c r="L19" s="245">
        <f t="shared" si="2"/>
        <v>12246.007269999993</v>
      </c>
      <c r="M19" s="246">
        <f t="shared" si="3"/>
        <v>76146.15333999995</v>
      </c>
      <c r="P19" s="247"/>
      <c r="X19" s="248"/>
    </row>
    <row r="20" spans="2:24" ht="15" customHeight="1">
      <c r="B20" s="239">
        <v>2021</v>
      </c>
      <c r="C20" s="240"/>
      <c r="D20" s="282"/>
      <c r="E20" s="249">
        <v>3383.11283</v>
      </c>
      <c r="F20" s="245">
        <v>655.4307100000001</v>
      </c>
      <c r="G20" s="246">
        <f t="shared" si="0"/>
        <v>4038.54354</v>
      </c>
      <c r="H20" s="244">
        <v>57646.02848999999</v>
      </c>
      <c r="I20" s="245">
        <v>10119.918630000002</v>
      </c>
      <c r="J20" s="246">
        <f t="shared" si="1"/>
        <v>67765.94712</v>
      </c>
      <c r="K20" s="244">
        <f t="shared" si="2"/>
        <v>61029.14131999999</v>
      </c>
      <c r="L20" s="245">
        <f t="shared" si="2"/>
        <v>10775.349340000002</v>
      </c>
      <c r="M20" s="246">
        <f t="shared" si="3"/>
        <v>71804.49066</v>
      </c>
      <c r="P20" s="247"/>
      <c r="X20" s="248"/>
    </row>
    <row r="21" spans="2:24" ht="15" customHeight="1">
      <c r="B21" s="239">
        <v>2022</v>
      </c>
      <c r="C21" s="240"/>
      <c r="D21" s="282"/>
      <c r="E21" s="249">
        <v>2976.25322</v>
      </c>
      <c r="F21" s="245">
        <v>554.44325</v>
      </c>
      <c r="G21" s="246">
        <f t="shared" si="0"/>
        <v>3530.69647</v>
      </c>
      <c r="H21" s="244">
        <v>53154.94692000003</v>
      </c>
      <c r="I21" s="245">
        <v>8897.230530000004</v>
      </c>
      <c r="J21" s="246">
        <f t="shared" si="1"/>
        <v>62052.17745000003</v>
      </c>
      <c r="K21" s="244">
        <f t="shared" si="2"/>
        <v>56131.20014000003</v>
      </c>
      <c r="L21" s="245">
        <f t="shared" si="2"/>
        <v>9451.673780000005</v>
      </c>
      <c r="M21" s="246">
        <f t="shared" si="3"/>
        <v>65582.87392000004</v>
      </c>
      <c r="P21" s="247"/>
      <c r="X21" s="248"/>
    </row>
    <row r="22" spans="2:24" ht="15" customHeight="1">
      <c r="B22" s="239">
        <v>2023</v>
      </c>
      <c r="C22" s="240"/>
      <c r="D22" s="282"/>
      <c r="E22" s="249">
        <v>2560.65391</v>
      </c>
      <c r="F22" s="245">
        <v>464.2377</v>
      </c>
      <c r="G22" s="246">
        <f t="shared" si="0"/>
        <v>3024.89161</v>
      </c>
      <c r="H22" s="244">
        <v>71818.56089999997</v>
      </c>
      <c r="I22" s="245">
        <v>7654.940000000005</v>
      </c>
      <c r="J22" s="246">
        <f t="shared" si="1"/>
        <v>79473.50089999997</v>
      </c>
      <c r="K22" s="244">
        <f t="shared" si="2"/>
        <v>74379.21480999996</v>
      </c>
      <c r="L22" s="245">
        <f t="shared" si="2"/>
        <v>8119.177700000005</v>
      </c>
      <c r="M22" s="246">
        <f t="shared" si="3"/>
        <v>82498.39250999996</v>
      </c>
      <c r="P22" s="247"/>
      <c r="X22" s="248"/>
    </row>
    <row r="23" spans="2:24" ht="15" customHeight="1">
      <c r="B23" s="239">
        <v>2024</v>
      </c>
      <c r="C23" s="240"/>
      <c r="D23" s="282"/>
      <c r="E23" s="249">
        <v>2254.97534</v>
      </c>
      <c r="F23" s="245">
        <v>385.60011999999995</v>
      </c>
      <c r="G23" s="246">
        <f t="shared" si="0"/>
        <v>2640.57546</v>
      </c>
      <c r="H23" s="244">
        <v>49802.99178</v>
      </c>
      <c r="I23" s="245">
        <v>6496.330119999997</v>
      </c>
      <c r="J23" s="246">
        <f t="shared" si="1"/>
        <v>56299.321899999995</v>
      </c>
      <c r="K23" s="244">
        <f t="shared" si="2"/>
        <v>52057.967119999994</v>
      </c>
      <c r="L23" s="245">
        <f t="shared" si="2"/>
        <v>6881.930239999997</v>
      </c>
      <c r="M23" s="246">
        <f t="shared" si="3"/>
        <v>58939.89735999999</v>
      </c>
      <c r="P23" s="247"/>
      <c r="X23" s="248"/>
    </row>
    <row r="24" spans="2:24" ht="15" customHeight="1">
      <c r="B24" s="239">
        <v>2025</v>
      </c>
      <c r="C24" s="240"/>
      <c r="D24" s="282"/>
      <c r="E24" s="249">
        <v>2254.97534</v>
      </c>
      <c r="F24" s="245">
        <v>311.58795</v>
      </c>
      <c r="G24" s="246">
        <f t="shared" si="0"/>
        <v>2566.56329</v>
      </c>
      <c r="H24" s="244">
        <v>34869.80327</v>
      </c>
      <c r="I24" s="245">
        <v>5450.229069999999</v>
      </c>
      <c r="J24" s="246">
        <f t="shared" si="1"/>
        <v>40320.03234</v>
      </c>
      <c r="K24" s="244">
        <f t="shared" si="2"/>
        <v>37124.778609999994</v>
      </c>
      <c r="L24" s="245">
        <f t="shared" si="2"/>
        <v>5761.8170199999995</v>
      </c>
      <c r="M24" s="246">
        <f t="shared" si="3"/>
        <v>42886.595629999996</v>
      </c>
      <c r="P24" s="247"/>
      <c r="X24" s="248"/>
    </row>
    <row r="25" spans="2:24" ht="15" customHeight="1">
      <c r="B25" s="239">
        <v>2026</v>
      </c>
      <c r="C25" s="240"/>
      <c r="D25" s="282"/>
      <c r="E25" s="249">
        <v>2254.97534</v>
      </c>
      <c r="F25" s="245">
        <v>238.55235</v>
      </c>
      <c r="G25" s="246">
        <f t="shared" si="0"/>
        <v>2493.52769</v>
      </c>
      <c r="H25" s="244">
        <v>73850.43284000001</v>
      </c>
      <c r="I25" s="245">
        <v>5079.877130000002</v>
      </c>
      <c r="J25" s="246">
        <f t="shared" si="1"/>
        <v>78930.30997000002</v>
      </c>
      <c r="K25" s="244">
        <f t="shared" si="2"/>
        <v>76105.40818000001</v>
      </c>
      <c r="L25" s="245">
        <f t="shared" si="2"/>
        <v>5318.429480000002</v>
      </c>
      <c r="M25" s="246">
        <f t="shared" si="3"/>
        <v>81423.83766000002</v>
      </c>
      <c r="P25" s="247"/>
      <c r="X25" s="248"/>
    </row>
    <row r="26" spans="2:24" ht="15" customHeight="1">
      <c r="B26" s="239">
        <v>2027</v>
      </c>
      <c r="C26" s="240"/>
      <c r="D26" s="282"/>
      <c r="E26" s="249">
        <v>2254.97534</v>
      </c>
      <c r="F26" s="245">
        <v>165.19801</v>
      </c>
      <c r="G26" s="246">
        <f t="shared" si="0"/>
        <v>2420.17335</v>
      </c>
      <c r="H26" s="244">
        <v>36602.50678999998</v>
      </c>
      <c r="I26" s="245">
        <v>922.0466599999999</v>
      </c>
      <c r="J26" s="246">
        <f t="shared" si="1"/>
        <v>37524.55344999998</v>
      </c>
      <c r="K26" s="244">
        <f t="shared" si="2"/>
        <v>38857.482129999975</v>
      </c>
      <c r="L26" s="245">
        <f t="shared" si="2"/>
        <v>1087.2446699999998</v>
      </c>
      <c r="M26" s="246">
        <f t="shared" si="3"/>
        <v>39944.726799999975</v>
      </c>
      <c r="P26" s="247"/>
      <c r="X26" s="248"/>
    </row>
    <row r="27" spans="2:24" ht="15" customHeight="1">
      <c r="B27" s="239">
        <v>2028</v>
      </c>
      <c r="C27" s="240"/>
      <c r="D27" s="282"/>
      <c r="E27" s="249">
        <v>2254.97534</v>
      </c>
      <c r="F27" s="245">
        <v>91.89939000000001</v>
      </c>
      <c r="G27" s="246">
        <f t="shared" si="0"/>
        <v>2346.87473</v>
      </c>
      <c r="H27" s="244">
        <v>22735.897959999988</v>
      </c>
      <c r="I27" s="245">
        <v>711.3157200000002</v>
      </c>
      <c r="J27" s="246">
        <f t="shared" si="1"/>
        <v>23447.213679999986</v>
      </c>
      <c r="K27" s="244">
        <f t="shared" si="2"/>
        <v>24990.87329999999</v>
      </c>
      <c r="L27" s="245">
        <f t="shared" si="2"/>
        <v>803.2151100000002</v>
      </c>
      <c r="M27" s="246">
        <f t="shared" si="3"/>
        <v>25794.08840999999</v>
      </c>
      <c r="P27" s="247"/>
      <c r="X27" s="248"/>
    </row>
    <row r="28" spans="2:24" ht="15" customHeight="1">
      <c r="B28" s="239">
        <v>2029</v>
      </c>
      <c r="C28" s="240"/>
      <c r="D28" s="282"/>
      <c r="E28" s="249">
        <v>1127.48749</v>
      </c>
      <c r="F28" s="245">
        <v>18.4539</v>
      </c>
      <c r="G28" s="246">
        <f>+F28+E28</f>
        <v>1145.94139</v>
      </c>
      <c r="H28" s="244">
        <v>21835.893689999986</v>
      </c>
      <c r="I28" s="245">
        <v>599.3920999999999</v>
      </c>
      <c r="J28" s="246">
        <f t="shared" si="1"/>
        <v>22435.285789999987</v>
      </c>
      <c r="K28" s="244">
        <f t="shared" si="2"/>
        <v>22963.381179999986</v>
      </c>
      <c r="L28" s="245">
        <f t="shared" si="2"/>
        <v>617.8459999999999</v>
      </c>
      <c r="M28" s="246">
        <f t="shared" si="3"/>
        <v>23581.227179999987</v>
      </c>
      <c r="P28" s="247"/>
      <c r="X28" s="248"/>
    </row>
    <row r="29" spans="2:24" ht="15" customHeight="1">
      <c r="B29" s="239">
        <v>2030</v>
      </c>
      <c r="C29" s="240"/>
      <c r="D29" s="282"/>
      <c r="E29" s="241">
        <v>0</v>
      </c>
      <c r="F29" s="242">
        <v>0</v>
      </c>
      <c r="G29" s="243">
        <f t="shared" si="0"/>
        <v>0</v>
      </c>
      <c r="H29" s="244">
        <v>20169.521579999993</v>
      </c>
      <c r="I29" s="245">
        <v>439.26067000000006</v>
      </c>
      <c r="J29" s="246">
        <f t="shared" si="1"/>
        <v>20608.782249999993</v>
      </c>
      <c r="K29" s="244">
        <f t="shared" si="2"/>
        <v>20169.521579999993</v>
      </c>
      <c r="L29" s="245">
        <f t="shared" si="2"/>
        <v>439.26067000000006</v>
      </c>
      <c r="M29" s="246">
        <f t="shared" si="3"/>
        <v>20608.782249999993</v>
      </c>
      <c r="P29" s="247"/>
      <c r="X29" s="248"/>
    </row>
    <row r="30" spans="2:24" ht="15" customHeight="1">
      <c r="B30" s="239">
        <v>2031</v>
      </c>
      <c r="C30" s="240"/>
      <c r="D30" s="282"/>
      <c r="E30" s="241">
        <v>0</v>
      </c>
      <c r="F30" s="242">
        <v>0</v>
      </c>
      <c r="G30" s="243">
        <f t="shared" si="0"/>
        <v>0</v>
      </c>
      <c r="H30" s="244">
        <v>11587.207789999999</v>
      </c>
      <c r="I30" s="245">
        <v>414.91641999999996</v>
      </c>
      <c r="J30" s="246">
        <f t="shared" si="1"/>
        <v>12002.124209999998</v>
      </c>
      <c r="K30" s="244">
        <f t="shared" si="2"/>
        <v>11587.207789999999</v>
      </c>
      <c r="L30" s="245">
        <f t="shared" si="2"/>
        <v>414.91641999999996</v>
      </c>
      <c r="M30" s="246">
        <f t="shared" si="3"/>
        <v>12002.124209999998</v>
      </c>
      <c r="P30" s="247"/>
      <c r="X30" s="248"/>
    </row>
    <row r="31" spans="2:24" ht="15" customHeight="1">
      <c r="B31" s="239">
        <v>2032</v>
      </c>
      <c r="C31" s="240"/>
      <c r="D31" s="282"/>
      <c r="E31" s="241">
        <v>0</v>
      </c>
      <c r="F31" s="242">
        <v>0</v>
      </c>
      <c r="G31" s="243">
        <f t="shared" si="0"/>
        <v>0</v>
      </c>
      <c r="H31" s="244">
        <v>19420.016030000003</v>
      </c>
      <c r="I31" s="245">
        <v>-116.79377999999994</v>
      </c>
      <c r="J31" s="246">
        <f t="shared" si="1"/>
        <v>19303.222250000003</v>
      </c>
      <c r="K31" s="244">
        <f t="shared" si="2"/>
        <v>19420.016030000003</v>
      </c>
      <c r="L31" s="245">
        <f t="shared" si="2"/>
        <v>-116.79377999999994</v>
      </c>
      <c r="M31" s="246">
        <f t="shared" si="3"/>
        <v>19303.222250000003</v>
      </c>
      <c r="P31" s="247"/>
      <c r="X31" s="248"/>
    </row>
    <row r="32" spans="2:24" ht="15" customHeight="1">
      <c r="B32" s="239">
        <v>2033</v>
      </c>
      <c r="C32" s="240"/>
      <c r="D32" s="282"/>
      <c r="E32" s="241">
        <v>0</v>
      </c>
      <c r="F32" s="242">
        <v>0</v>
      </c>
      <c r="G32" s="243">
        <f t="shared" si="0"/>
        <v>0</v>
      </c>
      <c r="H32" s="244">
        <v>1708.10401</v>
      </c>
      <c r="I32" s="245">
        <v>95.35412000000002</v>
      </c>
      <c r="J32" s="246">
        <f t="shared" si="1"/>
        <v>1803.45813</v>
      </c>
      <c r="K32" s="244">
        <f t="shared" si="2"/>
        <v>1708.10401</v>
      </c>
      <c r="L32" s="245">
        <f t="shared" si="2"/>
        <v>95.35412000000002</v>
      </c>
      <c r="M32" s="246">
        <f t="shared" si="3"/>
        <v>1803.45813</v>
      </c>
      <c r="P32" s="247"/>
      <c r="X32" s="248"/>
    </row>
    <row r="33" spans="2:24" ht="15" customHeight="1">
      <c r="B33" s="239">
        <v>2034</v>
      </c>
      <c r="C33" s="240"/>
      <c r="D33" s="282"/>
      <c r="E33" s="241">
        <v>0</v>
      </c>
      <c r="F33" s="242">
        <v>0</v>
      </c>
      <c r="G33" s="243">
        <f t="shared" si="0"/>
        <v>0</v>
      </c>
      <c r="H33" s="244">
        <v>794.59302</v>
      </c>
      <c r="I33" s="245">
        <v>65.66507</v>
      </c>
      <c r="J33" s="246">
        <f t="shared" si="1"/>
        <v>860.25809</v>
      </c>
      <c r="K33" s="244">
        <f t="shared" si="2"/>
        <v>794.59302</v>
      </c>
      <c r="L33" s="245">
        <f t="shared" si="2"/>
        <v>65.66507</v>
      </c>
      <c r="M33" s="246">
        <f t="shared" si="3"/>
        <v>860.25809</v>
      </c>
      <c r="P33" s="247"/>
      <c r="X33" s="248"/>
    </row>
    <row r="34" spans="2:24" ht="15" customHeight="1">
      <c r="B34" s="239">
        <v>2035</v>
      </c>
      <c r="C34" s="240"/>
      <c r="D34" s="282"/>
      <c r="E34" s="241">
        <v>0</v>
      </c>
      <c r="F34" s="242">
        <v>0</v>
      </c>
      <c r="G34" s="243">
        <f t="shared" si="0"/>
        <v>0</v>
      </c>
      <c r="H34" s="244">
        <v>907.97354</v>
      </c>
      <c r="I34" s="245">
        <v>47.15791</v>
      </c>
      <c r="J34" s="246">
        <f t="shared" si="1"/>
        <v>955.13145</v>
      </c>
      <c r="K34" s="244">
        <f t="shared" si="2"/>
        <v>907.97354</v>
      </c>
      <c r="L34" s="245">
        <f t="shared" si="2"/>
        <v>47.15791</v>
      </c>
      <c r="M34" s="246">
        <f t="shared" si="3"/>
        <v>955.13145</v>
      </c>
      <c r="P34" s="247"/>
      <c r="X34" s="248"/>
    </row>
    <row r="35" spans="2:24" ht="15" customHeight="1">
      <c r="B35" s="239">
        <v>2036</v>
      </c>
      <c r="C35" s="240"/>
      <c r="D35" s="282"/>
      <c r="E35" s="241">
        <v>0</v>
      </c>
      <c r="F35" s="242">
        <v>0</v>
      </c>
      <c r="G35" s="243">
        <f t="shared" si="0"/>
        <v>0</v>
      </c>
      <c r="H35" s="244">
        <v>510.14621000000005</v>
      </c>
      <c r="I35" s="245">
        <v>29.390569999999997</v>
      </c>
      <c r="J35" s="246">
        <f t="shared" si="1"/>
        <v>539.53678</v>
      </c>
      <c r="K35" s="244">
        <f t="shared" si="2"/>
        <v>510.14621000000005</v>
      </c>
      <c r="L35" s="245">
        <f t="shared" si="2"/>
        <v>29.390569999999997</v>
      </c>
      <c r="M35" s="246">
        <f t="shared" si="3"/>
        <v>539.53678</v>
      </c>
      <c r="P35" s="247"/>
      <c r="X35" s="248"/>
    </row>
    <row r="36" spans="2:24" ht="15" customHeight="1">
      <c r="B36" s="239">
        <v>2037</v>
      </c>
      <c r="C36" s="240"/>
      <c r="D36" s="282"/>
      <c r="E36" s="241">
        <v>0</v>
      </c>
      <c r="F36" s="242">
        <v>0</v>
      </c>
      <c r="G36" s="243">
        <f t="shared" si="0"/>
        <v>0</v>
      </c>
      <c r="H36" s="244">
        <v>346.17254</v>
      </c>
      <c r="I36" s="245">
        <v>21.25051</v>
      </c>
      <c r="J36" s="246">
        <f t="shared" si="1"/>
        <v>367.42305000000005</v>
      </c>
      <c r="K36" s="244">
        <f t="shared" si="2"/>
        <v>346.17254</v>
      </c>
      <c r="L36" s="245">
        <f t="shared" si="2"/>
        <v>21.25051</v>
      </c>
      <c r="M36" s="246">
        <f t="shared" si="3"/>
        <v>367.42305000000005</v>
      </c>
      <c r="P36" s="247"/>
      <c r="X36" s="248"/>
    </row>
    <row r="37" spans="2:24" ht="15" customHeight="1">
      <c r="B37" s="239">
        <v>2038</v>
      </c>
      <c r="C37" s="240"/>
      <c r="D37" s="282"/>
      <c r="E37" s="241">
        <v>0</v>
      </c>
      <c r="F37" s="242">
        <v>0</v>
      </c>
      <c r="G37" s="243">
        <f t="shared" si="0"/>
        <v>0</v>
      </c>
      <c r="H37" s="244">
        <v>346.17255</v>
      </c>
      <c r="I37" s="245">
        <v>15.5837</v>
      </c>
      <c r="J37" s="246">
        <f t="shared" si="1"/>
        <v>361.75625</v>
      </c>
      <c r="K37" s="244">
        <f t="shared" si="2"/>
        <v>346.17255</v>
      </c>
      <c r="L37" s="245">
        <f t="shared" si="2"/>
        <v>15.5837</v>
      </c>
      <c r="M37" s="246">
        <f t="shared" si="3"/>
        <v>361.75625</v>
      </c>
      <c r="P37" s="247"/>
      <c r="X37" s="248"/>
    </row>
    <row r="38" spans="2:24" ht="15" customHeight="1">
      <c r="B38" s="239">
        <v>2039</v>
      </c>
      <c r="C38" s="240"/>
      <c r="D38" s="282"/>
      <c r="E38" s="241">
        <v>0</v>
      </c>
      <c r="F38" s="242">
        <v>0</v>
      </c>
      <c r="G38" s="243">
        <f t="shared" si="0"/>
        <v>0</v>
      </c>
      <c r="H38" s="244">
        <v>283.34006</v>
      </c>
      <c r="I38" s="245">
        <v>9.916900000000002</v>
      </c>
      <c r="J38" s="246">
        <f t="shared" si="1"/>
        <v>293.25696</v>
      </c>
      <c r="K38" s="244">
        <f t="shared" si="2"/>
        <v>283.34006</v>
      </c>
      <c r="L38" s="245">
        <f t="shared" si="2"/>
        <v>9.916900000000002</v>
      </c>
      <c r="M38" s="246">
        <f t="shared" si="3"/>
        <v>293.25696</v>
      </c>
      <c r="P38" s="247"/>
      <c r="X38" s="248"/>
    </row>
    <row r="39" spans="2:24" ht="15" customHeight="1">
      <c r="B39" s="239">
        <v>2040</v>
      </c>
      <c r="C39" s="240"/>
      <c r="D39" s="282"/>
      <c r="E39" s="241">
        <v>0</v>
      </c>
      <c r="F39" s="242">
        <v>0</v>
      </c>
      <c r="G39" s="243">
        <f t="shared" si="0"/>
        <v>0</v>
      </c>
      <c r="H39" s="244">
        <v>283.34011</v>
      </c>
      <c r="I39" s="245">
        <v>4.250109999999999</v>
      </c>
      <c r="J39" s="246">
        <f t="shared" si="1"/>
        <v>287.59022</v>
      </c>
      <c r="K39" s="244">
        <f t="shared" si="2"/>
        <v>283.34011</v>
      </c>
      <c r="L39" s="245">
        <f t="shared" si="2"/>
        <v>4.250109999999999</v>
      </c>
      <c r="M39" s="246">
        <f t="shared" si="3"/>
        <v>287.59022</v>
      </c>
      <c r="P39" s="247"/>
      <c r="X39" s="248"/>
    </row>
    <row r="40" spans="2:13" ht="9.75" customHeight="1">
      <c r="B40" s="250"/>
      <c r="C40" s="251"/>
      <c r="D40" s="284"/>
      <c r="E40" s="252"/>
      <c r="F40" s="253"/>
      <c r="G40" s="254"/>
      <c r="H40" s="255"/>
      <c r="I40" s="253"/>
      <c r="J40" s="254"/>
      <c r="K40" s="256"/>
      <c r="L40" s="257"/>
      <c r="M40" s="254"/>
    </row>
    <row r="41" spans="2:13" ht="15" customHeight="1">
      <c r="B41" s="571" t="s">
        <v>16</v>
      </c>
      <c r="C41" s="564"/>
      <c r="D41" s="460"/>
      <c r="E41" s="573">
        <f aca="true" t="shared" si="4" ref="E41:M41">SUM(E15:E39)</f>
        <v>38965.71301999999</v>
      </c>
      <c r="F41" s="575">
        <f t="shared" si="4"/>
        <v>6243.11662</v>
      </c>
      <c r="G41" s="564">
        <f t="shared" si="4"/>
        <v>45208.82964</v>
      </c>
      <c r="H41" s="577">
        <f t="shared" si="4"/>
        <v>848897.0962299999</v>
      </c>
      <c r="I41" s="579">
        <f t="shared" si="4"/>
        <v>105822.98947</v>
      </c>
      <c r="J41" s="566">
        <f t="shared" si="4"/>
        <v>954720.0856999998</v>
      </c>
      <c r="K41" s="581">
        <f t="shared" si="4"/>
        <v>887862.80925</v>
      </c>
      <c r="L41" s="579">
        <f t="shared" si="4"/>
        <v>112066.10609000002</v>
      </c>
      <c r="M41" s="566">
        <f t="shared" si="4"/>
        <v>999928.9153399996</v>
      </c>
    </row>
    <row r="42" spans="2:13" ht="15" customHeight="1">
      <c r="B42" s="572"/>
      <c r="C42" s="565"/>
      <c r="D42" s="461"/>
      <c r="E42" s="574"/>
      <c r="F42" s="576"/>
      <c r="G42" s="565"/>
      <c r="H42" s="578"/>
      <c r="I42" s="580"/>
      <c r="J42" s="567"/>
      <c r="K42" s="582"/>
      <c r="L42" s="580"/>
      <c r="M42" s="567"/>
    </row>
    <row r="43" ht="6.75" customHeight="1"/>
    <row r="44" spans="2:13" s="224" customFormat="1" ht="15" customHeight="1">
      <c r="B44" s="258" t="s">
        <v>187</v>
      </c>
      <c r="C44" s="259"/>
      <c r="D44" s="259"/>
      <c r="E44" s="227"/>
      <c r="G44" s="227"/>
      <c r="H44" s="260"/>
      <c r="I44" s="261"/>
      <c r="J44" s="260"/>
      <c r="K44" s="227"/>
      <c r="L44" s="227"/>
      <c r="M44" s="227"/>
    </row>
    <row r="45" spans="2:13" s="224" customFormat="1" ht="15" customHeight="1">
      <c r="B45" s="258" t="s">
        <v>346</v>
      </c>
      <c r="C45" s="259"/>
      <c r="D45" s="259"/>
      <c r="E45" s="227"/>
      <c r="G45" s="227"/>
      <c r="H45" s="260"/>
      <c r="I45" s="261"/>
      <c r="J45" s="260"/>
      <c r="K45" s="317"/>
      <c r="L45" s="316"/>
      <c r="M45" s="227"/>
    </row>
    <row r="46" spans="2:13" s="224" customFormat="1" ht="15" customHeight="1">
      <c r="B46" s="258" t="s">
        <v>347</v>
      </c>
      <c r="C46" s="259"/>
      <c r="D46" s="259"/>
      <c r="E46" s="227"/>
      <c r="G46" s="227"/>
      <c r="H46" s="285"/>
      <c r="I46" s="261"/>
      <c r="J46" s="260"/>
      <c r="K46" s="227"/>
      <c r="L46" s="227"/>
      <c r="M46" s="227"/>
    </row>
    <row r="47" spans="2:13" ht="15.75" customHeight="1">
      <c r="B47" s="262"/>
      <c r="C47" s="262"/>
      <c r="D47" s="262"/>
      <c r="E47" s="263"/>
      <c r="F47" s="263"/>
      <c r="G47" s="263"/>
      <c r="H47" s="263"/>
      <c r="I47" s="263"/>
      <c r="J47" s="263"/>
      <c r="K47" s="263"/>
      <c r="L47" s="263"/>
      <c r="M47" s="263"/>
    </row>
    <row r="48" spans="2:24" ht="15.75" customHeight="1">
      <c r="B48" s="262"/>
      <c r="C48" s="262"/>
      <c r="D48" s="262"/>
      <c r="E48" s="320"/>
      <c r="F48" s="331"/>
      <c r="G48" s="289"/>
      <c r="H48" s="320"/>
      <c r="I48" s="289"/>
      <c r="J48" s="289"/>
      <c r="K48" s="289"/>
      <c r="L48" s="289"/>
      <c r="M48" s="640"/>
      <c r="N48" s="358"/>
      <c r="X48" s="272"/>
    </row>
    <row r="49" spans="2:24" ht="15.75" customHeight="1">
      <c r="B49" s="262"/>
      <c r="C49" s="262"/>
      <c r="D49" s="262"/>
      <c r="E49" s="264"/>
      <c r="F49" s="267"/>
      <c r="G49" s="266"/>
      <c r="H49" s="265"/>
      <c r="I49" s="265"/>
      <c r="J49" s="265"/>
      <c r="K49" s="264"/>
      <c r="L49" s="264"/>
      <c r="M49" s="641"/>
      <c r="N49" s="358"/>
      <c r="Q49" s="358"/>
      <c r="X49" s="272"/>
    </row>
    <row r="50" spans="2:17" ht="15.75" customHeight="1">
      <c r="B50" s="262"/>
      <c r="C50" s="262"/>
      <c r="D50" s="262"/>
      <c r="E50" s="264"/>
      <c r="F50" s="267"/>
      <c r="G50" s="264"/>
      <c r="H50" s="265"/>
      <c r="I50" s="265"/>
      <c r="J50" s="265"/>
      <c r="K50" s="264"/>
      <c r="L50" s="266"/>
      <c r="M50" s="641"/>
      <c r="N50" s="358"/>
      <c r="O50" s="364"/>
      <c r="Q50" s="358"/>
    </row>
    <row r="51" spans="2:17" ht="15.75" customHeight="1">
      <c r="B51" s="262"/>
      <c r="C51" s="262"/>
      <c r="D51" s="262"/>
      <c r="E51" s="264"/>
      <c r="F51" s="267"/>
      <c r="G51" s="264"/>
      <c r="H51" s="264"/>
      <c r="I51" s="268"/>
      <c r="J51" s="264"/>
      <c r="K51" s="264"/>
      <c r="L51" s="264"/>
      <c r="M51" s="598">
        <f>+Deudor!H8</f>
        <v>3.413</v>
      </c>
      <c r="N51" s="358"/>
      <c r="O51" s="365"/>
      <c r="P51" s="365"/>
      <c r="Q51" s="358"/>
    </row>
    <row r="52" spans="2:17" ht="18.75">
      <c r="B52" s="214" t="s">
        <v>174</v>
      </c>
      <c r="C52" s="215"/>
      <c r="D52" s="215"/>
      <c r="M52" s="641"/>
      <c r="N52" s="358"/>
      <c r="Q52" s="358"/>
    </row>
    <row r="53" spans="2:17" ht="19.5">
      <c r="B53" s="218" t="s">
        <v>88</v>
      </c>
      <c r="C53" s="219"/>
      <c r="D53" s="219"/>
      <c r="L53" s="107"/>
      <c r="M53" s="641"/>
      <c r="N53" s="358"/>
      <c r="Q53" s="358"/>
    </row>
    <row r="54" spans="2:17" ht="16.5">
      <c r="B54" s="222" t="s">
        <v>103</v>
      </c>
      <c r="C54" s="217"/>
      <c r="D54" s="217"/>
      <c r="M54" s="465"/>
      <c r="Q54" s="358"/>
    </row>
    <row r="55" spans="2:17" ht="16.5">
      <c r="B55" s="222" t="s">
        <v>246</v>
      </c>
      <c r="C55" s="217"/>
      <c r="D55" s="217"/>
      <c r="L55" s="269"/>
      <c r="O55" s="366"/>
      <c r="Q55" s="358"/>
    </row>
    <row r="56" spans="2:4" ht="16.5">
      <c r="B56" s="222" t="str">
        <f>+B9</f>
        <v>Período: De diciembre 2016 al 2040</v>
      </c>
      <c r="C56" s="217"/>
      <c r="D56" s="217"/>
    </row>
    <row r="57" spans="2:13" ht="16.5">
      <c r="B57" s="225" t="s">
        <v>291</v>
      </c>
      <c r="C57" s="226"/>
      <c r="D57" s="226"/>
      <c r="E57" s="227"/>
      <c r="F57" s="224"/>
      <c r="G57" s="227"/>
      <c r="H57" s="227"/>
      <c r="I57" s="228"/>
      <c r="J57" s="227"/>
      <c r="K57" s="227"/>
      <c r="L57" s="227"/>
      <c r="M57" s="227"/>
    </row>
    <row r="58" ht="8.25" customHeight="1"/>
    <row r="59" spans="2:13" ht="16.5">
      <c r="B59" s="560" t="s">
        <v>138</v>
      </c>
      <c r="C59" s="561"/>
      <c r="D59" s="280"/>
      <c r="E59" s="568" t="s">
        <v>136</v>
      </c>
      <c r="F59" s="569"/>
      <c r="G59" s="570"/>
      <c r="H59" s="568" t="s">
        <v>137</v>
      </c>
      <c r="I59" s="569"/>
      <c r="J59" s="570"/>
      <c r="K59" s="568" t="s">
        <v>37</v>
      </c>
      <c r="L59" s="569"/>
      <c r="M59" s="570"/>
    </row>
    <row r="60" spans="2:13" ht="16.5">
      <c r="B60" s="562"/>
      <c r="C60" s="563"/>
      <c r="D60" s="281"/>
      <c r="E60" s="230" t="s">
        <v>101</v>
      </c>
      <c r="F60" s="231" t="s">
        <v>102</v>
      </c>
      <c r="G60" s="232" t="s">
        <v>37</v>
      </c>
      <c r="H60" s="233" t="s">
        <v>101</v>
      </c>
      <c r="I60" s="231" t="s">
        <v>102</v>
      </c>
      <c r="J60" s="232" t="s">
        <v>37</v>
      </c>
      <c r="K60" s="233" t="s">
        <v>101</v>
      </c>
      <c r="L60" s="231" t="s">
        <v>102</v>
      </c>
      <c r="M60" s="232" t="s">
        <v>37</v>
      </c>
    </row>
    <row r="61" spans="2:13" ht="9.75" customHeight="1">
      <c r="B61" s="234"/>
      <c r="C61" s="235"/>
      <c r="D61" s="238"/>
      <c r="E61" s="270"/>
      <c r="F61" s="236"/>
      <c r="G61" s="237"/>
      <c r="H61" s="234"/>
      <c r="I61" s="236"/>
      <c r="J61" s="237"/>
      <c r="K61" s="234"/>
      <c r="L61" s="238"/>
      <c r="M61" s="237"/>
    </row>
    <row r="62" spans="2:16" ht="15.75">
      <c r="B62" s="239">
        <v>2016</v>
      </c>
      <c r="C62" s="240"/>
      <c r="D62" s="282" t="str">
        <f>+D15</f>
        <v>a/</v>
      </c>
      <c r="E62" s="249">
        <f aca="true" t="shared" si="5" ref="E62:F86">+E15*$M$51</f>
        <v>0</v>
      </c>
      <c r="F62" s="245">
        <f t="shared" si="5"/>
        <v>0</v>
      </c>
      <c r="G62" s="246">
        <f>+F62+E62</f>
        <v>0</v>
      </c>
      <c r="H62" s="244">
        <f aca="true" t="shared" si="6" ref="H62:I86">+H15*$M$51</f>
        <v>48111.34354426999</v>
      </c>
      <c r="I62" s="245">
        <f t="shared" si="6"/>
        <v>4212.846004010002</v>
      </c>
      <c r="J62" s="246">
        <f aca="true" t="shared" si="7" ref="J62:J85">+H62+I62</f>
        <v>52324.189548279996</v>
      </c>
      <c r="K62" s="244">
        <f aca="true" t="shared" si="8" ref="K62:L86">+E62+H62</f>
        <v>48111.34354426999</v>
      </c>
      <c r="L62" s="245">
        <f t="shared" si="8"/>
        <v>4212.846004010002</v>
      </c>
      <c r="M62" s="246">
        <f aca="true" t="shared" si="9" ref="M62:M85">+K62+L62</f>
        <v>52324.189548279996</v>
      </c>
      <c r="P62" s="248"/>
    </row>
    <row r="63" spans="2:16" ht="15.75">
      <c r="B63" s="239">
        <v>2017</v>
      </c>
      <c r="C63" s="240"/>
      <c r="D63" s="282"/>
      <c r="E63" s="249">
        <f t="shared" si="5"/>
        <v>17155.804708019998</v>
      </c>
      <c r="F63" s="245">
        <f t="shared" si="5"/>
        <v>2771.4409154399996</v>
      </c>
      <c r="G63" s="246">
        <f aca="true" t="shared" si="10" ref="G63:G85">+F63+E63</f>
        <v>19927.245623459996</v>
      </c>
      <c r="H63" s="244">
        <f t="shared" si="6"/>
        <v>439129.80465826934</v>
      </c>
      <c r="I63" s="245">
        <f t="shared" si="6"/>
        <v>63802.12704673996</v>
      </c>
      <c r="J63" s="246">
        <f t="shared" si="7"/>
        <v>502931.9317050093</v>
      </c>
      <c r="K63" s="244">
        <f t="shared" si="8"/>
        <v>456285.60936628934</v>
      </c>
      <c r="L63" s="245">
        <f t="shared" si="8"/>
        <v>66573.56796217996</v>
      </c>
      <c r="M63" s="246">
        <f t="shared" si="9"/>
        <v>522859.1773284693</v>
      </c>
      <c r="P63" s="248"/>
    </row>
    <row r="64" spans="2:16" ht="15.75">
      <c r="B64" s="239">
        <v>2018</v>
      </c>
      <c r="C64" s="240"/>
      <c r="D64" s="282"/>
      <c r="E64" s="249">
        <f t="shared" si="5"/>
        <v>15749.476999989998</v>
      </c>
      <c r="F64" s="245">
        <f t="shared" si="5"/>
        <v>3064.81338512</v>
      </c>
      <c r="G64" s="246">
        <f t="shared" si="10"/>
        <v>18814.290385109998</v>
      </c>
      <c r="H64" s="244">
        <f t="shared" si="6"/>
        <v>348847.00184732024</v>
      </c>
      <c r="I64" s="245">
        <f t="shared" si="6"/>
        <v>50200.822622450025</v>
      </c>
      <c r="J64" s="246">
        <f t="shared" si="7"/>
        <v>399047.82446977025</v>
      </c>
      <c r="K64" s="244">
        <f t="shared" si="8"/>
        <v>364596.47884731024</v>
      </c>
      <c r="L64" s="245">
        <f t="shared" si="8"/>
        <v>53265.63600757002</v>
      </c>
      <c r="M64" s="246">
        <f t="shared" si="9"/>
        <v>417862.11485488026</v>
      </c>
      <c r="P64" s="248"/>
    </row>
    <row r="65" spans="2:16" ht="15.75">
      <c r="B65" s="239">
        <v>2019</v>
      </c>
      <c r="C65" s="240"/>
      <c r="D65" s="282"/>
      <c r="E65" s="249">
        <f t="shared" si="5"/>
        <v>14364.18548811</v>
      </c>
      <c r="F65" s="245">
        <f t="shared" si="5"/>
        <v>2996.2486383500004</v>
      </c>
      <c r="G65" s="246">
        <f t="shared" si="10"/>
        <v>17360.43412646</v>
      </c>
      <c r="H65" s="244">
        <f t="shared" si="6"/>
        <v>222340.48736036965</v>
      </c>
      <c r="I65" s="245">
        <f t="shared" si="6"/>
        <v>43524.78356253001</v>
      </c>
      <c r="J65" s="246">
        <f t="shared" si="7"/>
        <v>265865.27092289965</v>
      </c>
      <c r="K65" s="244">
        <f t="shared" si="8"/>
        <v>236704.67284847965</v>
      </c>
      <c r="L65" s="245">
        <f t="shared" si="8"/>
        <v>46521.03220088001</v>
      </c>
      <c r="M65" s="246">
        <f t="shared" si="9"/>
        <v>283225.70504935965</v>
      </c>
      <c r="P65" s="248"/>
    </row>
    <row r="66" spans="2:16" ht="15.75">
      <c r="B66" s="239">
        <v>2020</v>
      </c>
      <c r="C66" s="240"/>
      <c r="D66" s="282"/>
      <c r="E66" s="249">
        <f t="shared" si="5"/>
        <v>12947.214237189999</v>
      </c>
      <c r="F66" s="245">
        <f t="shared" si="5"/>
        <v>2627.37234921</v>
      </c>
      <c r="G66" s="246">
        <f t="shared" si="10"/>
        <v>15574.586586399999</v>
      </c>
      <c r="H66" s="244">
        <f t="shared" si="6"/>
        <v>205143.98429971983</v>
      </c>
      <c r="I66" s="245">
        <f t="shared" si="6"/>
        <v>39168.25046329998</v>
      </c>
      <c r="J66" s="246">
        <f t="shared" si="7"/>
        <v>244312.2347630198</v>
      </c>
      <c r="K66" s="244">
        <f t="shared" si="8"/>
        <v>218091.19853690983</v>
      </c>
      <c r="L66" s="245">
        <f t="shared" si="8"/>
        <v>41795.62281250997</v>
      </c>
      <c r="M66" s="246">
        <f t="shared" si="9"/>
        <v>259886.8213494198</v>
      </c>
      <c r="P66" s="248"/>
    </row>
    <row r="67" spans="2:16" ht="15.75">
      <c r="B67" s="239">
        <v>2021</v>
      </c>
      <c r="C67" s="240"/>
      <c r="D67" s="282"/>
      <c r="E67" s="249">
        <f t="shared" si="5"/>
        <v>11546.564088789999</v>
      </c>
      <c r="F67" s="245">
        <f t="shared" si="5"/>
        <v>2236.9850132300003</v>
      </c>
      <c r="G67" s="246">
        <f t="shared" si="10"/>
        <v>13783.549102019999</v>
      </c>
      <c r="H67" s="244">
        <f t="shared" si="6"/>
        <v>196745.89523636995</v>
      </c>
      <c r="I67" s="245">
        <f t="shared" si="6"/>
        <v>34539.282284190005</v>
      </c>
      <c r="J67" s="246">
        <f t="shared" si="7"/>
        <v>231285.17752055996</v>
      </c>
      <c r="K67" s="244">
        <f t="shared" si="8"/>
        <v>208292.45932515996</v>
      </c>
      <c r="L67" s="245">
        <f t="shared" si="8"/>
        <v>36776.26729742</v>
      </c>
      <c r="M67" s="246">
        <f t="shared" si="9"/>
        <v>245068.72662257997</v>
      </c>
      <c r="P67" s="248"/>
    </row>
    <row r="68" spans="2:16" ht="15.75">
      <c r="B68" s="239">
        <v>2022</v>
      </c>
      <c r="C68" s="240"/>
      <c r="D68" s="282"/>
      <c r="E68" s="249">
        <f t="shared" si="5"/>
        <v>10157.95223986</v>
      </c>
      <c r="F68" s="245">
        <f t="shared" si="5"/>
        <v>1892.31481225</v>
      </c>
      <c r="G68" s="246">
        <f t="shared" si="10"/>
        <v>12050.26705211</v>
      </c>
      <c r="H68" s="244">
        <f t="shared" si="6"/>
        <v>181417.8338379601</v>
      </c>
      <c r="I68" s="245">
        <f t="shared" si="6"/>
        <v>30366.247798890014</v>
      </c>
      <c r="J68" s="246">
        <f t="shared" si="7"/>
        <v>211784.0816368501</v>
      </c>
      <c r="K68" s="244">
        <f t="shared" si="8"/>
        <v>191575.78607782008</v>
      </c>
      <c r="L68" s="245">
        <f t="shared" si="8"/>
        <v>32258.562611140012</v>
      </c>
      <c r="M68" s="246">
        <f t="shared" si="9"/>
        <v>223834.3486889601</v>
      </c>
      <c r="P68" s="248"/>
    </row>
    <row r="69" spans="2:16" ht="15.75">
      <c r="B69" s="239">
        <v>2023</v>
      </c>
      <c r="C69" s="240"/>
      <c r="D69" s="282"/>
      <c r="E69" s="249">
        <f t="shared" si="5"/>
        <v>8739.51179483</v>
      </c>
      <c r="F69" s="245">
        <f t="shared" si="5"/>
        <v>1584.4432701</v>
      </c>
      <c r="G69" s="246">
        <f t="shared" si="10"/>
        <v>10323.95506493</v>
      </c>
      <c r="H69" s="244">
        <f t="shared" si="6"/>
        <v>245116.74835169988</v>
      </c>
      <c r="I69" s="245">
        <f t="shared" si="6"/>
        <v>26126.310220000018</v>
      </c>
      <c r="J69" s="246">
        <f t="shared" si="7"/>
        <v>271243.0585716999</v>
      </c>
      <c r="K69" s="244">
        <f t="shared" si="8"/>
        <v>253856.26014652988</v>
      </c>
      <c r="L69" s="245">
        <f t="shared" si="8"/>
        <v>27710.753490100018</v>
      </c>
      <c r="M69" s="246">
        <f t="shared" si="9"/>
        <v>281567.0136366299</v>
      </c>
      <c r="P69" s="248"/>
    </row>
    <row r="70" spans="2:16" ht="15.75">
      <c r="B70" s="239">
        <v>2024</v>
      </c>
      <c r="C70" s="240"/>
      <c r="D70" s="282"/>
      <c r="E70" s="249">
        <f t="shared" si="5"/>
        <v>7696.2308354199995</v>
      </c>
      <c r="F70" s="245">
        <f t="shared" si="5"/>
        <v>1316.0532095599997</v>
      </c>
      <c r="G70" s="246">
        <f t="shared" si="10"/>
        <v>9012.284044979999</v>
      </c>
      <c r="H70" s="244">
        <f t="shared" si="6"/>
        <v>169977.61094513998</v>
      </c>
      <c r="I70" s="245">
        <f t="shared" si="6"/>
        <v>22171.97469955999</v>
      </c>
      <c r="J70" s="246">
        <f t="shared" si="7"/>
        <v>192149.58564469998</v>
      </c>
      <c r="K70" s="244">
        <f t="shared" si="8"/>
        <v>177673.84178055997</v>
      </c>
      <c r="L70" s="245">
        <f t="shared" si="8"/>
        <v>23488.027909119988</v>
      </c>
      <c r="M70" s="246">
        <f t="shared" si="9"/>
        <v>201161.86968967997</v>
      </c>
      <c r="P70" s="248"/>
    </row>
    <row r="71" spans="2:16" ht="15.75">
      <c r="B71" s="239">
        <v>2025</v>
      </c>
      <c r="C71" s="240"/>
      <c r="D71" s="282"/>
      <c r="E71" s="249">
        <f t="shared" si="5"/>
        <v>7696.2308354199995</v>
      </c>
      <c r="F71" s="245">
        <f t="shared" si="5"/>
        <v>1063.4496733499998</v>
      </c>
      <c r="G71" s="246">
        <f t="shared" si="10"/>
        <v>8759.68050877</v>
      </c>
      <c r="H71" s="244">
        <f t="shared" si="6"/>
        <v>119010.63856050998</v>
      </c>
      <c r="I71" s="245">
        <f t="shared" si="6"/>
        <v>18601.631815909997</v>
      </c>
      <c r="J71" s="246">
        <f t="shared" si="7"/>
        <v>137612.27037641997</v>
      </c>
      <c r="K71" s="244">
        <f t="shared" si="8"/>
        <v>126706.86939592997</v>
      </c>
      <c r="L71" s="245">
        <f t="shared" si="8"/>
        <v>19665.081489259996</v>
      </c>
      <c r="M71" s="246">
        <f t="shared" si="9"/>
        <v>146371.95088518996</v>
      </c>
      <c r="P71" s="248"/>
    </row>
    <row r="72" spans="2:16" ht="15.75">
      <c r="B72" s="239">
        <v>2026</v>
      </c>
      <c r="C72" s="240"/>
      <c r="D72" s="282"/>
      <c r="E72" s="249">
        <f t="shared" si="5"/>
        <v>7696.2308354199995</v>
      </c>
      <c r="F72" s="245">
        <f t="shared" si="5"/>
        <v>814.1791705499999</v>
      </c>
      <c r="G72" s="246">
        <f t="shared" si="10"/>
        <v>8510.41000597</v>
      </c>
      <c r="H72" s="244">
        <f t="shared" si="6"/>
        <v>252051.52728292003</v>
      </c>
      <c r="I72" s="245">
        <f t="shared" si="6"/>
        <v>17337.620644690003</v>
      </c>
      <c r="J72" s="246">
        <f t="shared" si="7"/>
        <v>269389.14792761</v>
      </c>
      <c r="K72" s="244">
        <f t="shared" si="8"/>
        <v>259747.75811834002</v>
      </c>
      <c r="L72" s="245">
        <f t="shared" si="8"/>
        <v>18151.799815240003</v>
      </c>
      <c r="M72" s="246">
        <f t="shared" si="9"/>
        <v>277899.55793358</v>
      </c>
      <c r="P72" s="248"/>
    </row>
    <row r="73" spans="2:16" ht="15.75">
      <c r="B73" s="239">
        <v>2027</v>
      </c>
      <c r="C73" s="240"/>
      <c r="D73" s="282"/>
      <c r="E73" s="249">
        <f t="shared" si="5"/>
        <v>7696.2308354199995</v>
      </c>
      <c r="F73" s="245">
        <f t="shared" si="5"/>
        <v>563.82080813</v>
      </c>
      <c r="G73" s="246">
        <f t="shared" si="10"/>
        <v>8260.05164355</v>
      </c>
      <c r="H73" s="244">
        <f t="shared" si="6"/>
        <v>124924.35567426991</v>
      </c>
      <c r="I73" s="245">
        <f t="shared" si="6"/>
        <v>3146.9452505799995</v>
      </c>
      <c r="J73" s="246">
        <f t="shared" si="7"/>
        <v>128071.30092484991</v>
      </c>
      <c r="K73" s="244">
        <f t="shared" si="8"/>
        <v>132620.58650968992</v>
      </c>
      <c r="L73" s="245">
        <f t="shared" si="8"/>
        <v>3710.7660587099995</v>
      </c>
      <c r="M73" s="246">
        <f t="shared" si="9"/>
        <v>136331.35256839992</v>
      </c>
      <c r="P73" s="248"/>
    </row>
    <row r="74" spans="2:16" ht="15.75">
      <c r="B74" s="239">
        <v>2028</v>
      </c>
      <c r="C74" s="240"/>
      <c r="D74" s="282"/>
      <c r="E74" s="249">
        <f t="shared" si="5"/>
        <v>7696.2308354199995</v>
      </c>
      <c r="F74" s="245">
        <f t="shared" si="5"/>
        <v>313.65261807</v>
      </c>
      <c r="G74" s="246">
        <f t="shared" si="10"/>
        <v>8009.88345349</v>
      </c>
      <c r="H74" s="244">
        <f t="shared" si="6"/>
        <v>77597.61973747995</v>
      </c>
      <c r="I74" s="245">
        <f t="shared" si="6"/>
        <v>2427.7205523600005</v>
      </c>
      <c r="J74" s="246">
        <f t="shared" si="7"/>
        <v>80025.34028983995</v>
      </c>
      <c r="K74" s="244">
        <f t="shared" si="8"/>
        <v>85293.85057289994</v>
      </c>
      <c r="L74" s="245">
        <f t="shared" si="8"/>
        <v>2741.3731704300008</v>
      </c>
      <c r="M74" s="246">
        <f t="shared" si="9"/>
        <v>88035.22374332995</v>
      </c>
      <c r="P74" s="248"/>
    </row>
    <row r="75" spans="2:16" ht="15.75">
      <c r="B75" s="239">
        <v>2029</v>
      </c>
      <c r="C75" s="240"/>
      <c r="D75" s="282"/>
      <c r="E75" s="249">
        <f t="shared" si="5"/>
        <v>3848.1148033699997</v>
      </c>
      <c r="F75" s="245">
        <f t="shared" si="5"/>
        <v>62.9831607</v>
      </c>
      <c r="G75" s="246">
        <f>+F75+E75</f>
        <v>3911.0979640699998</v>
      </c>
      <c r="H75" s="244">
        <f t="shared" si="6"/>
        <v>74525.90516396995</v>
      </c>
      <c r="I75" s="245">
        <f t="shared" si="6"/>
        <v>2045.7252372999997</v>
      </c>
      <c r="J75" s="246">
        <f t="shared" si="7"/>
        <v>76571.63040126994</v>
      </c>
      <c r="K75" s="244">
        <f t="shared" si="8"/>
        <v>78374.01996733995</v>
      </c>
      <c r="L75" s="245">
        <f t="shared" si="8"/>
        <v>2108.7083979999998</v>
      </c>
      <c r="M75" s="246">
        <f t="shared" si="9"/>
        <v>80482.72836533995</v>
      </c>
      <c r="P75" s="248"/>
    </row>
    <row r="76" spans="2:16" ht="15.75">
      <c r="B76" s="239">
        <v>2030</v>
      </c>
      <c r="C76" s="240"/>
      <c r="D76" s="282"/>
      <c r="E76" s="241">
        <f t="shared" si="5"/>
        <v>0</v>
      </c>
      <c r="F76" s="242">
        <f t="shared" si="5"/>
        <v>0</v>
      </c>
      <c r="G76" s="243">
        <f t="shared" si="10"/>
        <v>0</v>
      </c>
      <c r="H76" s="244">
        <f t="shared" si="6"/>
        <v>68838.57715253998</v>
      </c>
      <c r="I76" s="245">
        <f t="shared" si="6"/>
        <v>1499.19666671</v>
      </c>
      <c r="J76" s="246">
        <f t="shared" si="7"/>
        <v>70337.77381924998</v>
      </c>
      <c r="K76" s="244">
        <f t="shared" si="8"/>
        <v>68838.57715253998</v>
      </c>
      <c r="L76" s="245">
        <f t="shared" si="8"/>
        <v>1499.19666671</v>
      </c>
      <c r="M76" s="246">
        <f t="shared" si="9"/>
        <v>70337.77381924998</v>
      </c>
      <c r="P76" s="248"/>
    </row>
    <row r="77" spans="2:16" ht="15.75">
      <c r="B77" s="239">
        <v>2031</v>
      </c>
      <c r="C77" s="240"/>
      <c r="D77" s="282"/>
      <c r="E77" s="241">
        <f t="shared" si="5"/>
        <v>0</v>
      </c>
      <c r="F77" s="242">
        <f t="shared" si="5"/>
        <v>0</v>
      </c>
      <c r="G77" s="243">
        <f t="shared" si="10"/>
        <v>0</v>
      </c>
      <c r="H77" s="244">
        <f t="shared" si="6"/>
        <v>39547.14018726999</v>
      </c>
      <c r="I77" s="245">
        <f t="shared" si="6"/>
        <v>1416.10974146</v>
      </c>
      <c r="J77" s="246">
        <f t="shared" si="7"/>
        <v>40963.249928729994</v>
      </c>
      <c r="K77" s="244">
        <f t="shared" si="8"/>
        <v>39547.14018726999</v>
      </c>
      <c r="L77" s="245">
        <f t="shared" si="8"/>
        <v>1416.10974146</v>
      </c>
      <c r="M77" s="246">
        <f t="shared" si="9"/>
        <v>40963.249928729994</v>
      </c>
      <c r="P77" s="248"/>
    </row>
    <row r="78" spans="2:16" ht="15.75">
      <c r="B78" s="239">
        <v>2032</v>
      </c>
      <c r="C78" s="240"/>
      <c r="D78" s="282"/>
      <c r="E78" s="241">
        <f t="shared" si="5"/>
        <v>0</v>
      </c>
      <c r="F78" s="242">
        <f t="shared" si="5"/>
        <v>0</v>
      </c>
      <c r="G78" s="243">
        <f t="shared" si="10"/>
        <v>0</v>
      </c>
      <c r="H78" s="244">
        <f t="shared" si="6"/>
        <v>66280.51471039001</v>
      </c>
      <c r="I78" s="245">
        <f t="shared" si="6"/>
        <v>-398.61717113999975</v>
      </c>
      <c r="J78" s="246">
        <f t="shared" si="7"/>
        <v>65881.89753925001</v>
      </c>
      <c r="K78" s="244">
        <f t="shared" si="8"/>
        <v>66280.51471039001</v>
      </c>
      <c r="L78" s="245">
        <f t="shared" si="8"/>
        <v>-398.61717113999975</v>
      </c>
      <c r="M78" s="246">
        <f t="shared" si="9"/>
        <v>65881.89753925001</v>
      </c>
      <c r="P78" s="248"/>
    </row>
    <row r="79" spans="2:16" ht="15.75">
      <c r="B79" s="239">
        <v>2033</v>
      </c>
      <c r="C79" s="240"/>
      <c r="D79" s="282"/>
      <c r="E79" s="241">
        <f t="shared" si="5"/>
        <v>0</v>
      </c>
      <c r="F79" s="242">
        <f t="shared" si="5"/>
        <v>0</v>
      </c>
      <c r="G79" s="243">
        <f t="shared" si="10"/>
        <v>0</v>
      </c>
      <c r="H79" s="244">
        <f t="shared" si="6"/>
        <v>5829.758986129999</v>
      </c>
      <c r="I79" s="245">
        <f t="shared" si="6"/>
        <v>325.4436115600001</v>
      </c>
      <c r="J79" s="246">
        <f t="shared" si="7"/>
        <v>6155.2025976899995</v>
      </c>
      <c r="K79" s="244">
        <f t="shared" si="8"/>
        <v>5829.758986129999</v>
      </c>
      <c r="L79" s="245">
        <f t="shared" si="8"/>
        <v>325.4436115600001</v>
      </c>
      <c r="M79" s="246">
        <f t="shared" si="9"/>
        <v>6155.2025976899995</v>
      </c>
      <c r="P79" s="248"/>
    </row>
    <row r="80" spans="2:16" ht="15.75">
      <c r="B80" s="239">
        <v>2034</v>
      </c>
      <c r="C80" s="240"/>
      <c r="D80" s="282"/>
      <c r="E80" s="241">
        <f t="shared" si="5"/>
        <v>0</v>
      </c>
      <c r="F80" s="242">
        <f t="shared" si="5"/>
        <v>0</v>
      </c>
      <c r="G80" s="243">
        <f t="shared" si="10"/>
        <v>0</v>
      </c>
      <c r="H80" s="244">
        <f t="shared" si="6"/>
        <v>2711.94597726</v>
      </c>
      <c r="I80" s="245">
        <f t="shared" si="6"/>
        <v>224.11488390999997</v>
      </c>
      <c r="J80" s="246">
        <f t="shared" si="7"/>
        <v>2936.06086117</v>
      </c>
      <c r="K80" s="244">
        <f t="shared" si="8"/>
        <v>2711.94597726</v>
      </c>
      <c r="L80" s="245">
        <f t="shared" si="8"/>
        <v>224.11488390999997</v>
      </c>
      <c r="M80" s="246">
        <f t="shared" si="9"/>
        <v>2936.06086117</v>
      </c>
      <c r="P80" s="248"/>
    </row>
    <row r="81" spans="2:16" ht="15.75">
      <c r="B81" s="239">
        <v>2035</v>
      </c>
      <c r="C81" s="240"/>
      <c r="D81" s="282"/>
      <c r="E81" s="241">
        <f t="shared" si="5"/>
        <v>0</v>
      </c>
      <c r="F81" s="242">
        <f t="shared" si="5"/>
        <v>0</v>
      </c>
      <c r="G81" s="243">
        <f t="shared" si="10"/>
        <v>0</v>
      </c>
      <c r="H81" s="244">
        <f t="shared" si="6"/>
        <v>3098.91369202</v>
      </c>
      <c r="I81" s="245">
        <f t="shared" si="6"/>
        <v>160.94994683</v>
      </c>
      <c r="J81" s="246">
        <f t="shared" si="7"/>
        <v>3259.86363885</v>
      </c>
      <c r="K81" s="244">
        <f t="shared" si="8"/>
        <v>3098.91369202</v>
      </c>
      <c r="L81" s="245">
        <f t="shared" si="8"/>
        <v>160.94994683</v>
      </c>
      <c r="M81" s="246">
        <f t="shared" si="9"/>
        <v>3259.86363885</v>
      </c>
      <c r="P81" s="248"/>
    </row>
    <row r="82" spans="2:16" ht="15.75">
      <c r="B82" s="239">
        <v>2036</v>
      </c>
      <c r="C82" s="240"/>
      <c r="D82" s="282"/>
      <c r="E82" s="241">
        <f t="shared" si="5"/>
        <v>0</v>
      </c>
      <c r="F82" s="242">
        <f t="shared" si="5"/>
        <v>0</v>
      </c>
      <c r="G82" s="243">
        <f t="shared" si="10"/>
        <v>0</v>
      </c>
      <c r="H82" s="244">
        <f t="shared" si="6"/>
        <v>1741.12901473</v>
      </c>
      <c r="I82" s="245">
        <f t="shared" si="6"/>
        <v>100.31001540999998</v>
      </c>
      <c r="J82" s="246">
        <f t="shared" si="7"/>
        <v>1841.43903014</v>
      </c>
      <c r="K82" s="244">
        <f t="shared" si="8"/>
        <v>1741.12901473</v>
      </c>
      <c r="L82" s="245">
        <f t="shared" si="8"/>
        <v>100.31001540999998</v>
      </c>
      <c r="M82" s="246">
        <f t="shared" si="9"/>
        <v>1841.43903014</v>
      </c>
      <c r="P82" s="248"/>
    </row>
    <row r="83" spans="2:16" ht="15.75">
      <c r="B83" s="239">
        <v>2037</v>
      </c>
      <c r="C83" s="240"/>
      <c r="D83" s="282"/>
      <c r="E83" s="241">
        <f t="shared" si="5"/>
        <v>0</v>
      </c>
      <c r="F83" s="242">
        <f t="shared" si="5"/>
        <v>0</v>
      </c>
      <c r="G83" s="243">
        <f t="shared" si="10"/>
        <v>0</v>
      </c>
      <c r="H83" s="244">
        <f t="shared" si="6"/>
        <v>1181.48687902</v>
      </c>
      <c r="I83" s="245">
        <f t="shared" si="6"/>
        <v>72.52799062999999</v>
      </c>
      <c r="J83" s="246">
        <f t="shared" si="7"/>
        <v>1254.01486965</v>
      </c>
      <c r="K83" s="244">
        <f t="shared" si="8"/>
        <v>1181.48687902</v>
      </c>
      <c r="L83" s="245">
        <f t="shared" si="8"/>
        <v>72.52799062999999</v>
      </c>
      <c r="M83" s="246">
        <f t="shared" si="9"/>
        <v>1254.01486965</v>
      </c>
      <c r="P83" s="248"/>
    </row>
    <row r="84" spans="2:16" ht="15.75">
      <c r="B84" s="239">
        <v>2038</v>
      </c>
      <c r="C84" s="240"/>
      <c r="D84" s="282"/>
      <c r="E84" s="241">
        <f t="shared" si="5"/>
        <v>0</v>
      </c>
      <c r="F84" s="242">
        <f t="shared" si="5"/>
        <v>0</v>
      </c>
      <c r="G84" s="243">
        <f t="shared" si="10"/>
        <v>0</v>
      </c>
      <c r="H84" s="244">
        <f t="shared" si="6"/>
        <v>1181.48691315</v>
      </c>
      <c r="I84" s="245">
        <f t="shared" si="6"/>
        <v>53.1871681</v>
      </c>
      <c r="J84" s="246">
        <f t="shared" si="7"/>
        <v>1234.67408125</v>
      </c>
      <c r="K84" s="244">
        <f t="shared" si="8"/>
        <v>1181.48691315</v>
      </c>
      <c r="L84" s="245">
        <f t="shared" si="8"/>
        <v>53.1871681</v>
      </c>
      <c r="M84" s="246">
        <f t="shared" si="9"/>
        <v>1234.67408125</v>
      </c>
      <c r="P84" s="248"/>
    </row>
    <row r="85" spans="2:16" ht="15.75">
      <c r="B85" s="239">
        <v>2039</v>
      </c>
      <c r="C85" s="240"/>
      <c r="D85" s="282"/>
      <c r="E85" s="241">
        <f t="shared" si="5"/>
        <v>0</v>
      </c>
      <c r="F85" s="242">
        <f t="shared" si="5"/>
        <v>0</v>
      </c>
      <c r="G85" s="243">
        <f t="shared" si="10"/>
        <v>0</v>
      </c>
      <c r="H85" s="244">
        <f t="shared" si="6"/>
        <v>967.0396247799999</v>
      </c>
      <c r="I85" s="245">
        <f t="shared" si="6"/>
        <v>33.84637970000001</v>
      </c>
      <c r="J85" s="246">
        <f t="shared" si="7"/>
        <v>1000.88600448</v>
      </c>
      <c r="K85" s="244">
        <f t="shared" si="8"/>
        <v>967.0396247799999</v>
      </c>
      <c r="L85" s="245">
        <f t="shared" si="8"/>
        <v>33.84637970000001</v>
      </c>
      <c r="M85" s="246">
        <f t="shared" si="9"/>
        <v>1000.88600448</v>
      </c>
      <c r="P85" s="248"/>
    </row>
    <row r="86" spans="2:16" ht="15.75">
      <c r="B86" s="239">
        <v>2040</v>
      </c>
      <c r="C86" s="240"/>
      <c r="D86" s="282"/>
      <c r="E86" s="241">
        <f t="shared" si="5"/>
        <v>0</v>
      </c>
      <c r="F86" s="242">
        <f t="shared" si="5"/>
        <v>0</v>
      </c>
      <c r="G86" s="243">
        <f>+F86+E86</f>
        <v>0</v>
      </c>
      <c r="H86" s="244">
        <f t="shared" si="6"/>
        <v>967.0397954299999</v>
      </c>
      <c r="I86" s="245">
        <f t="shared" si="6"/>
        <v>14.505625429999997</v>
      </c>
      <c r="J86" s="246">
        <f>+H86+I86</f>
        <v>981.5454208599999</v>
      </c>
      <c r="K86" s="244">
        <f t="shared" si="8"/>
        <v>967.0397954299999</v>
      </c>
      <c r="L86" s="245">
        <f t="shared" si="8"/>
        <v>14.505625429999997</v>
      </c>
      <c r="M86" s="246">
        <f>+K86+L86</f>
        <v>981.5454208599999</v>
      </c>
      <c r="P86" s="248"/>
    </row>
    <row r="87" spans="2:16" ht="8.25" customHeight="1">
      <c r="B87" s="250"/>
      <c r="C87" s="251"/>
      <c r="D87" s="284"/>
      <c r="E87" s="252"/>
      <c r="F87" s="253"/>
      <c r="G87" s="254"/>
      <c r="H87" s="256"/>
      <c r="I87" s="253"/>
      <c r="J87" s="254"/>
      <c r="K87" s="256"/>
      <c r="L87" s="257"/>
      <c r="M87" s="254"/>
      <c r="P87" s="248"/>
    </row>
    <row r="88" spans="2:16" ht="15" customHeight="1">
      <c r="B88" s="571" t="s">
        <v>16</v>
      </c>
      <c r="C88" s="564"/>
      <c r="D88" s="274"/>
      <c r="E88" s="573">
        <f aca="true" t="shared" si="11" ref="E88:M88">SUM(E62:E86)</f>
        <v>132989.97853725994</v>
      </c>
      <c r="F88" s="583">
        <f t="shared" si="11"/>
        <v>21307.757024059996</v>
      </c>
      <c r="G88" s="566">
        <f t="shared" si="11"/>
        <v>154297.73556131998</v>
      </c>
      <c r="H88" s="571">
        <f t="shared" si="11"/>
        <v>2897285.7894329885</v>
      </c>
      <c r="I88" s="579">
        <f t="shared" si="11"/>
        <v>361173.86306110997</v>
      </c>
      <c r="J88" s="566">
        <f t="shared" si="11"/>
        <v>3258459.652494099</v>
      </c>
      <c r="K88" s="571">
        <f t="shared" si="11"/>
        <v>3030275.7679702477</v>
      </c>
      <c r="L88" s="579">
        <f t="shared" si="11"/>
        <v>382481.6200851701</v>
      </c>
      <c r="M88" s="566">
        <f t="shared" si="11"/>
        <v>3412757.388055419</v>
      </c>
      <c r="P88" s="248"/>
    </row>
    <row r="89" spans="2:16" ht="15" customHeight="1">
      <c r="B89" s="572"/>
      <c r="C89" s="565"/>
      <c r="D89" s="275"/>
      <c r="E89" s="574"/>
      <c r="F89" s="584"/>
      <c r="G89" s="567"/>
      <c r="H89" s="572"/>
      <c r="I89" s="580"/>
      <c r="J89" s="567"/>
      <c r="K89" s="572"/>
      <c r="L89" s="580"/>
      <c r="M89" s="567"/>
      <c r="P89" s="248"/>
    </row>
    <row r="90" ht="6.75" customHeight="1"/>
    <row r="91" spans="2:13" ht="15">
      <c r="B91" s="258" t="s">
        <v>327</v>
      </c>
      <c r="C91" s="259"/>
      <c r="D91" s="259"/>
      <c r="E91" s="227"/>
      <c r="F91" s="224"/>
      <c r="G91" s="227"/>
      <c r="H91" s="260"/>
      <c r="I91" s="228"/>
      <c r="J91" s="227"/>
      <c r="K91" s="227"/>
      <c r="L91" s="227"/>
      <c r="M91" s="227"/>
    </row>
    <row r="92" spans="2:13" ht="15">
      <c r="B92" s="258" t="s">
        <v>336</v>
      </c>
      <c r="C92" s="259"/>
      <c r="D92" s="259"/>
      <c r="E92" s="227"/>
      <c r="F92" s="224"/>
      <c r="G92" s="227"/>
      <c r="H92" s="260"/>
      <c r="I92" s="228"/>
      <c r="J92" s="227"/>
      <c r="K92" s="227"/>
      <c r="L92" s="227"/>
      <c r="M92" s="227"/>
    </row>
    <row r="93" spans="2:8" ht="15">
      <c r="B93" s="258" t="s">
        <v>337</v>
      </c>
      <c r="C93" s="259"/>
      <c r="D93" s="259"/>
      <c r="E93" s="227"/>
      <c r="F93" s="224"/>
      <c r="G93" s="227"/>
      <c r="H93" s="285"/>
    </row>
    <row r="94" spans="5:9" ht="15">
      <c r="E94" s="348"/>
      <c r="F94" s="216"/>
      <c r="I94" s="216"/>
    </row>
    <row r="95" spans="5:13" ht="15">
      <c r="E95" s="356">
        <f>+E88-'Residencia Acreedor'!D15</f>
        <v>0</v>
      </c>
      <c r="F95" s="299"/>
      <c r="G95" s="299"/>
      <c r="H95" s="299"/>
      <c r="I95" s="299"/>
      <c r="J95" s="299"/>
      <c r="K95" s="299"/>
      <c r="L95" s="299"/>
      <c r="M95" s="299"/>
    </row>
    <row r="96" spans="5:9" ht="15">
      <c r="E96" s="271"/>
      <c r="F96" s="216"/>
      <c r="I96" s="216"/>
    </row>
    <row r="97" ht="15">
      <c r="E97" s="332"/>
    </row>
    <row r="98" spans="5:13" ht="15">
      <c r="E98" s="271"/>
      <c r="F98" s="271"/>
      <c r="G98" s="271"/>
      <c r="H98" s="271"/>
      <c r="I98" s="271"/>
      <c r="J98" s="271"/>
      <c r="K98" s="271"/>
      <c r="L98" s="271"/>
      <c r="M98" s="271"/>
    </row>
  </sheetData>
  <sheetProtection/>
  <mergeCells count="28">
    <mergeCell ref="K88:K89"/>
    <mergeCell ref="L88:L89"/>
    <mergeCell ref="M88:M89"/>
    <mergeCell ref="B88:C89"/>
    <mergeCell ref="E88:E89"/>
    <mergeCell ref="F88:F89"/>
    <mergeCell ref="G88:G89"/>
    <mergeCell ref="H88:H89"/>
    <mergeCell ref="I88:I89"/>
    <mergeCell ref="K12:M12"/>
    <mergeCell ref="H41:H42"/>
    <mergeCell ref="E59:G59"/>
    <mergeCell ref="H59:J59"/>
    <mergeCell ref="K59:M59"/>
    <mergeCell ref="I41:I42"/>
    <mergeCell ref="J41:J42"/>
    <mergeCell ref="K41:K42"/>
    <mergeCell ref="L41:L42"/>
    <mergeCell ref="M41:M42"/>
    <mergeCell ref="B59:C60"/>
    <mergeCell ref="G41:G42"/>
    <mergeCell ref="J88:J89"/>
    <mergeCell ref="E12:G12"/>
    <mergeCell ref="H12:J12"/>
    <mergeCell ref="B12:C13"/>
    <mergeCell ref="B41:C42"/>
    <mergeCell ref="E41:E42"/>
    <mergeCell ref="F41:F42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3:G75 G62 G76:G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8" customFormat="1" ht="12.75"/>
    <row r="2" s="8" customFormat="1" ht="12.75">
      <c r="D2" s="9"/>
    </row>
    <row r="3" s="8" customFormat="1" ht="12.75">
      <c r="D3" s="9"/>
    </row>
    <row r="4" spans="1:7" ht="15">
      <c r="A4" s="8"/>
      <c r="B4" s="8"/>
      <c r="C4" s="8"/>
      <c r="D4" s="9"/>
      <c r="E4" s="8"/>
      <c r="F4" s="8"/>
      <c r="G4" s="8"/>
    </row>
    <row r="5" spans="1:7" ht="15">
      <c r="A5" s="8"/>
      <c r="B5" s="8"/>
      <c r="C5" s="8"/>
      <c r="D5" s="8"/>
      <c r="E5" s="8"/>
      <c r="F5" s="8"/>
      <c r="G5" s="8"/>
    </row>
    <row r="6" spans="1:7" ht="18">
      <c r="A6" s="8"/>
      <c r="B6" s="476" t="s">
        <v>12</v>
      </c>
      <c r="C6" s="476"/>
      <c r="D6" s="476"/>
      <c r="E6" s="476"/>
      <c r="F6" s="476"/>
      <c r="G6" s="476"/>
    </row>
    <row r="7" spans="1:7" ht="15.75">
      <c r="A7" s="8"/>
      <c r="B7" s="477" t="str">
        <f>+Indice!B7</f>
        <v>AL 30 DE NOVIEMBRE DE 2016</v>
      </c>
      <c r="C7" s="477"/>
      <c r="D7" s="477"/>
      <c r="E7" s="477"/>
      <c r="F7" s="477"/>
      <c r="G7" s="477"/>
    </row>
    <row r="8" spans="1:7" ht="18.75" customHeight="1">
      <c r="A8" s="10"/>
      <c r="B8" s="143"/>
      <c r="C8" s="143"/>
      <c r="D8" s="143"/>
      <c r="E8" s="143"/>
      <c r="F8" s="143"/>
      <c r="G8" s="143"/>
    </row>
    <row r="9" spans="1:7" ht="21" customHeight="1">
      <c r="A9" s="10"/>
      <c r="B9" s="435" t="s">
        <v>0</v>
      </c>
      <c r="C9" s="435" t="s">
        <v>1</v>
      </c>
      <c r="D9" s="478" t="s">
        <v>175</v>
      </c>
      <c r="E9" s="478"/>
      <c r="F9" s="478"/>
      <c r="G9" s="478"/>
    </row>
    <row r="10" spans="1:7" ht="58.5" customHeight="1">
      <c r="A10" s="10"/>
      <c r="B10" s="435"/>
      <c r="C10" s="435"/>
      <c r="D10" s="478" t="s">
        <v>208</v>
      </c>
      <c r="E10" s="478"/>
      <c r="F10" s="478"/>
      <c r="G10" s="478"/>
    </row>
    <row r="11" spans="1:7" ht="105" customHeight="1">
      <c r="A11" s="10"/>
      <c r="B11" s="435"/>
      <c r="C11" s="435"/>
      <c r="D11" s="479" t="s">
        <v>209</v>
      </c>
      <c r="E11" s="479"/>
      <c r="F11" s="479"/>
      <c r="G11" s="479"/>
    </row>
    <row r="12" spans="1:7" ht="9" customHeight="1">
      <c r="A12" s="10"/>
      <c r="B12" s="11"/>
      <c r="C12" s="11"/>
      <c r="D12" s="12"/>
      <c r="E12" s="12"/>
      <c r="F12" s="12"/>
      <c r="G12" s="12"/>
    </row>
    <row r="13" spans="1:7" ht="23.25" customHeight="1">
      <c r="A13" s="10"/>
      <c r="B13" s="13" t="s">
        <v>8</v>
      </c>
      <c r="C13" s="14" t="s">
        <v>1</v>
      </c>
      <c r="D13" s="481" t="s">
        <v>269</v>
      </c>
      <c r="E13" s="481"/>
      <c r="F13" s="481"/>
      <c r="G13" s="481"/>
    </row>
    <row r="14" spans="1:7" ht="9" customHeight="1">
      <c r="A14" s="10"/>
      <c r="B14" s="13"/>
      <c r="C14" s="14"/>
      <c r="D14" s="15"/>
      <c r="E14" s="15"/>
      <c r="F14" s="15"/>
      <c r="G14" s="15"/>
    </row>
    <row r="15" spans="1:7" ht="23.25" customHeight="1">
      <c r="A15" s="10"/>
      <c r="B15" s="14" t="s">
        <v>2</v>
      </c>
      <c r="C15" s="14" t="s">
        <v>1</v>
      </c>
      <c r="D15" s="16">
        <v>42704</v>
      </c>
      <c r="E15" s="10"/>
      <c r="F15" s="10"/>
      <c r="G15" s="10"/>
    </row>
    <row r="16" spans="1:7" ht="8.25" customHeight="1">
      <c r="A16" s="10"/>
      <c r="B16" s="14"/>
      <c r="C16" s="14"/>
      <c r="D16" s="16"/>
      <c r="E16" s="10"/>
      <c r="F16" s="10"/>
      <c r="G16" s="10"/>
    </row>
    <row r="17" spans="1:7" ht="24.75" customHeight="1">
      <c r="A17" s="10"/>
      <c r="B17" s="14" t="s">
        <v>9</v>
      </c>
      <c r="C17" s="14" t="s">
        <v>1</v>
      </c>
      <c r="D17" s="10" t="s">
        <v>3</v>
      </c>
      <c r="E17" s="10"/>
      <c r="F17" s="10"/>
      <c r="G17" s="10"/>
    </row>
    <row r="18" spans="1:7" ht="6.75" customHeight="1">
      <c r="A18" s="10"/>
      <c r="B18" s="14"/>
      <c r="C18" s="14"/>
      <c r="D18" s="10"/>
      <c r="E18" s="10"/>
      <c r="F18" s="10"/>
      <c r="G18" s="10"/>
    </row>
    <row r="19" spans="1:7" ht="14.25" customHeight="1">
      <c r="A19" s="10"/>
      <c r="B19" s="11" t="s">
        <v>4</v>
      </c>
      <c r="C19" s="11" t="s">
        <v>1</v>
      </c>
      <c r="D19" s="17" t="s">
        <v>80</v>
      </c>
      <c r="E19" s="17"/>
      <c r="F19" s="17"/>
      <c r="G19" s="17"/>
    </row>
    <row r="20" spans="1:7" ht="27.75" customHeight="1">
      <c r="A20" s="10"/>
      <c r="B20" s="11"/>
      <c r="C20" s="11"/>
      <c r="D20" s="480" t="s">
        <v>99</v>
      </c>
      <c r="E20" s="480"/>
      <c r="F20" s="480"/>
      <c r="G20" s="480"/>
    </row>
    <row r="21" spans="1:7" ht="15.75" customHeight="1">
      <c r="A21" s="10"/>
      <c r="B21" s="11"/>
      <c r="C21" s="11"/>
      <c r="D21" s="17" t="s">
        <v>96</v>
      </c>
      <c r="E21" s="17"/>
      <c r="F21" s="17"/>
      <c r="G21" s="17"/>
    </row>
    <row r="22" spans="1:7" ht="6.75" customHeight="1">
      <c r="A22" s="10"/>
      <c r="B22" s="11"/>
      <c r="C22" s="11"/>
      <c r="D22" s="17"/>
      <c r="E22" s="17"/>
      <c r="F22" s="17"/>
      <c r="G22" s="17"/>
    </row>
    <row r="23" spans="1:7" ht="15">
      <c r="A23" s="10"/>
      <c r="B23" s="14" t="s">
        <v>5</v>
      </c>
      <c r="C23" s="14" t="s">
        <v>1</v>
      </c>
      <c r="D23" s="10" t="s">
        <v>251</v>
      </c>
      <c r="E23" s="10"/>
      <c r="F23" s="10"/>
      <c r="G23" s="10"/>
    </row>
    <row r="24" spans="1:7" ht="16.5" customHeight="1">
      <c r="A24" s="10"/>
      <c r="B24" s="14"/>
      <c r="C24" s="14"/>
      <c r="D24" s="10" t="s">
        <v>75</v>
      </c>
      <c r="E24" s="10"/>
      <c r="F24" s="10"/>
      <c r="G24" s="10"/>
    </row>
    <row r="25" spans="1:7" ht="6" customHeight="1">
      <c r="A25" s="10"/>
      <c r="B25" s="14"/>
      <c r="C25" s="14"/>
      <c r="D25" s="10"/>
      <c r="E25" s="10"/>
      <c r="F25" s="10"/>
      <c r="G25" s="10"/>
    </row>
    <row r="26" spans="1:10" ht="15.75">
      <c r="A26" s="10"/>
      <c r="B26" s="14" t="s">
        <v>6</v>
      </c>
      <c r="C26" s="14" t="s">
        <v>1</v>
      </c>
      <c r="D26" s="156" t="s">
        <v>13</v>
      </c>
      <c r="E26" s="18"/>
      <c r="F26" s="18"/>
      <c r="G26" s="18"/>
      <c r="H26" s="18"/>
      <c r="I26" s="18"/>
      <c r="J26" s="3"/>
    </row>
    <row r="27" spans="1:7" ht="7.5" customHeight="1">
      <c r="A27" s="10"/>
      <c r="B27" s="14"/>
      <c r="C27" s="14"/>
      <c r="D27" s="10"/>
      <c r="E27" s="10"/>
      <c r="F27" s="10"/>
      <c r="G27" s="10"/>
    </row>
    <row r="28" spans="1:7" ht="20.25" customHeight="1">
      <c r="A28" s="10"/>
      <c r="B28" s="14" t="s">
        <v>7</v>
      </c>
      <c r="C28" s="14" t="s">
        <v>1</v>
      </c>
      <c r="D28" s="16">
        <v>42735</v>
      </c>
      <c r="E28" s="10"/>
      <c r="F28" s="10"/>
      <c r="G28" s="10"/>
    </row>
    <row r="29" spans="1:7" ht="7.5" customHeight="1">
      <c r="A29" s="10"/>
      <c r="B29" s="14"/>
      <c r="C29" s="14"/>
      <c r="D29" s="16"/>
      <c r="E29" s="10"/>
      <c r="F29" s="10"/>
      <c r="G29" s="10"/>
    </row>
    <row r="30" spans="2:7" ht="18" customHeight="1">
      <c r="B30" s="19" t="s">
        <v>10</v>
      </c>
      <c r="C30" s="20" t="s">
        <v>1</v>
      </c>
      <c r="D30" s="479" t="s">
        <v>97</v>
      </c>
      <c r="E30" s="479"/>
      <c r="F30" s="479"/>
      <c r="G30" s="479"/>
    </row>
    <row r="31" spans="2:7" ht="6" customHeight="1">
      <c r="B31" s="19"/>
      <c r="C31" s="20"/>
      <c r="D31" s="12"/>
      <c r="E31" s="12"/>
      <c r="F31" s="12"/>
      <c r="G31" s="12"/>
    </row>
    <row r="32" spans="2:7" ht="27.75" customHeight="1">
      <c r="B32" s="11" t="s">
        <v>29</v>
      </c>
      <c r="C32" s="11" t="s">
        <v>1</v>
      </c>
      <c r="D32" s="482" t="s">
        <v>287</v>
      </c>
      <c r="E32" s="482"/>
      <c r="F32" s="482"/>
      <c r="G32" s="482"/>
    </row>
    <row r="33" spans="4:7" ht="7.5" customHeight="1">
      <c r="D33" s="478"/>
      <c r="E33" s="478"/>
      <c r="F33" s="478"/>
      <c r="G33" s="478"/>
    </row>
    <row r="34" spans="2:7" ht="28.5" customHeight="1">
      <c r="B34" s="11" t="s">
        <v>11</v>
      </c>
      <c r="C34" s="11" t="s">
        <v>1</v>
      </c>
      <c r="D34" s="479" t="s">
        <v>343</v>
      </c>
      <c r="E34" s="479"/>
      <c r="F34" s="479"/>
      <c r="G34" s="479"/>
    </row>
    <row r="35" spans="4:7" ht="15.75" customHeight="1">
      <c r="D35" s="478"/>
      <c r="E35" s="478"/>
      <c r="F35" s="478"/>
      <c r="G35" s="478"/>
    </row>
    <row r="36" spans="2:7" ht="15">
      <c r="B36" s="11" t="s">
        <v>76</v>
      </c>
      <c r="C36" s="11" t="s">
        <v>1</v>
      </c>
      <c r="D36" s="10" t="s">
        <v>77</v>
      </c>
      <c r="E36" s="10"/>
      <c r="F36" s="10"/>
      <c r="G36" s="10"/>
    </row>
    <row r="37" spans="4:7" ht="15">
      <c r="D37" s="478"/>
      <c r="E37" s="478"/>
      <c r="F37" s="478"/>
      <c r="G37" s="478"/>
    </row>
    <row r="38" spans="4:7" ht="15">
      <c r="D38" s="478"/>
      <c r="E38" s="478"/>
      <c r="F38" s="478"/>
      <c r="G38" s="478"/>
    </row>
    <row r="39" spans="4:7" ht="15">
      <c r="D39" s="478"/>
      <c r="E39" s="478"/>
      <c r="F39" s="478"/>
      <c r="G39" s="478"/>
    </row>
    <row r="40" spans="4:7" ht="15">
      <c r="D40" s="478"/>
      <c r="E40" s="478"/>
      <c r="F40" s="478"/>
      <c r="G40" s="478"/>
    </row>
    <row r="41" spans="4:7" ht="15">
      <c r="D41" s="478"/>
      <c r="E41" s="478"/>
      <c r="F41" s="478"/>
      <c r="G41" s="478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186" customWidth="1"/>
    <col min="2" max="2" width="28.00390625" style="186" customWidth="1"/>
    <col min="3" max="4" width="17.7109375" style="186" customWidth="1"/>
    <col min="5" max="5" width="19.421875" style="186" customWidth="1"/>
    <col min="6" max="6" width="8.140625" style="186" customWidth="1"/>
    <col min="7" max="7" width="3.8515625" style="186" customWidth="1"/>
    <col min="8" max="8" width="33.00390625" style="186" customWidth="1"/>
    <col min="9" max="10" width="17.7109375" style="186" customWidth="1"/>
    <col min="11" max="11" width="16.140625" style="186" customWidth="1"/>
    <col min="12" max="12" width="0.71875" style="186" customWidth="1"/>
    <col min="13" max="13" width="10.8515625" style="186" customWidth="1"/>
    <col min="14" max="14" width="11.421875" style="186" customWidth="1"/>
    <col min="15" max="15" width="15.7109375" style="378" customWidth="1"/>
    <col min="16" max="16" width="15.7109375" style="80" customWidth="1"/>
    <col min="17" max="16384" width="15.7109375" style="79" customWidth="1"/>
  </cols>
  <sheetData>
    <row r="1" spans="15:16" s="8" customFormat="1" ht="12.75">
      <c r="O1" s="78"/>
      <c r="P1" s="78"/>
    </row>
    <row r="2" spans="4:16" s="8" customFormat="1" ht="12.75">
      <c r="D2" s="9"/>
      <c r="O2" s="78"/>
      <c r="P2" s="78"/>
    </row>
    <row r="3" spans="4:16" s="8" customFormat="1" ht="12.75">
      <c r="D3" s="9"/>
      <c r="O3" s="78"/>
      <c r="P3" s="78"/>
    </row>
    <row r="4" spans="1:16" s="1" customFormat="1" ht="15">
      <c r="A4" s="8"/>
      <c r="B4" s="212"/>
      <c r="C4" s="212"/>
      <c r="D4" s="212"/>
      <c r="E4" s="212"/>
      <c r="F4" s="212"/>
      <c r="G4" s="212"/>
      <c r="H4" s="212"/>
      <c r="I4" s="368"/>
      <c r="J4" s="368"/>
      <c r="K4" s="368"/>
      <c r="L4" s="368"/>
      <c r="M4" s="368"/>
      <c r="N4" s="368"/>
      <c r="O4" s="205"/>
      <c r="P4" s="39"/>
    </row>
    <row r="5" spans="1:16" s="1" customFormat="1" ht="18">
      <c r="A5" s="8"/>
      <c r="B5" s="491" t="s">
        <v>59</v>
      </c>
      <c r="C5" s="491"/>
      <c r="D5" s="491"/>
      <c r="E5" s="491"/>
      <c r="F5" s="491"/>
      <c r="G5" s="491"/>
      <c r="H5" s="491"/>
      <c r="I5" s="491"/>
      <c r="J5" s="491"/>
      <c r="K5" s="491"/>
      <c r="L5" s="368"/>
      <c r="M5" s="368"/>
      <c r="N5" s="368"/>
      <c r="O5" s="205"/>
      <c r="P5" s="39"/>
    </row>
    <row r="6" spans="1:16" s="1" customFormat="1" ht="24.75" customHeight="1">
      <c r="A6" s="8"/>
      <c r="B6" s="477" t="s">
        <v>12</v>
      </c>
      <c r="C6" s="477"/>
      <c r="D6" s="477"/>
      <c r="E6" s="477"/>
      <c r="F6" s="477"/>
      <c r="G6" s="477"/>
      <c r="H6" s="477"/>
      <c r="I6" s="477"/>
      <c r="J6" s="477"/>
      <c r="K6" s="477"/>
      <c r="L6" s="368"/>
      <c r="M6" s="368"/>
      <c r="N6" s="368"/>
      <c r="O6" s="205"/>
      <c r="P6" s="39"/>
    </row>
    <row r="7" spans="1:16" s="1" customFormat="1" ht="15.75" customHeight="1">
      <c r="A7" s="8"/>
      <c r="B7" s="490" t="str">
        <f>+Portada!B7</f>
        <v>AL 30 DE NOVIEMBRE DE 2016</v>
      </c>
      <c r="C7" s="490"/>
      <c r="D7" s="490"/>
      <c r="E7" s="490"/>
      <c r="F7" s="490"/>
      <c r="G7" s="490"/>
      <c r="H7" s="490"/>
      <c r="I7" s="490"/>
      <c r="J7" s="490"/>
      <c r="K7" s="490"/>
      <c r="L7" s="368"/>
      <c r="M7" s="368"/>
      <c r="N7" s="368"/>
      <c r="O7" s="205"/>
      <c r="P7" s="39"/>
    </row>
    <row r="8" spans="1:16" s="1" customFormat="1" ht="15.75" customHeight="1">
      <c r="A8" s="8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368"/>
      <c r="M8" s="368"/>
      <c r="N8" s="368"/>
      <c r="O8" s="205"/>
      <c r="P8" s="39"/>
    </row>
    <row r="9" spans="1:16" s="1" customFormat="1" ht="12" customHeight="1">
      <c r="A9" s="8"/>
      <c r="B9" s="489"/>
      <c r="C9" s="489"/>
      <c r="D9" s="489"/>
      <c r="E9" s="489"/>
      <c r="F9" s="489"/>
      <c r="G9" s="489"/>
      <c r="H9" s="452"/>
      <c r="I9" s="452"/>
      <c r="J9" s="452"/>
      <c r="K9" s="452"/>
      <c r="L9" s="368"/>
      <c r="M9" s="368"/>
      <c r="N9" s="368"/>
      <c r="O9" s="205"/>
      <c r="P9" s="39"/>
    </row>
    <row r="10" spans="1:16" s="1" customFormat="1" ht="19.5" customHeight="1">
      <c r="A10" s="8"/>
      <c r="B10" s="486" t="s">
        <v>288</v>
      </c>
      <c r="C10" s="486"/>
      <c r="D10" s="486"/>
      <c r="E10" s="486"/>
      <c r="F10" s="486"/>
      <c r="G10" s="486"/>
      <c r="H10" s="486"/>
      <c r="I10" s="486"/>
      <c r="J10" s="486"/>
      <c r="K10" s="486"/>
      <c r="L10" s="368"/>
      <c r="M10" s="368"/>
      <c r="N10" s="368"/>
      <c r="O10" s="205"/>
      <c r="P10" s="39"/>
    </row>
    <row r="11" spans="1:16" s="1" customFormat="1" ht="12.75" customHeight="1">
      <c r="A11" s="10"/>
      <c r="B11" s="92"/>
      <c r="C11" s="143"/>
      <c r="D11" s="143"/>
      <c r="E11" s="143"/>
      <c r="F11" s="143"/>
      <c r="G11" s="143"/>
      <c r="H11" s="143"/>
      <c r="I11" s="92"/>
      <c r="J11" s="92"/>
      <c r="K11" s="92"/>
      <c r="L11" s="368"/>
      <c r="M11" s="368"/>
      <c r="N11" s="368"/>
      <c r="O11" s="205"/>
      <c r="P11" s="39"/>
    </row>
    <row r="12" spans="2:15" ht="19.5" customHeight="1">
      <c r="B12" s="483" t="s">
        <v>30</v>
      </c>
      <c r="C12" s="484"/>
      <c r="D12" s="484"/>
      <c r="E12" s="485"/>
      <c r="F12" s="185"/>
      <c r="H12" s="483" t="s">
        <v>31</v>
      </c>
      <c r="I12" s="484"/>
      <c r="J12" s="484"/>
      <c r="K12" s="485"/>
      <c r="O12" s="446"/>
    </row>
    <row r="13" spans="2:14" ht="19.5" customHeight="1">
      <c r="B13" s="187"/>
      <c r="C13" s="188" t="s">
        <v>14</v>
      </c>
      <c r="D13" s="188" t="s">
        <v>289</v>
      </c>
      <c r="E13" s="189" t="s">
        <v>32</v>
      </c>
      <c r="F13" s="190"/>
      <c r="H13" s="191"/>
      <c r="I13" s="188" t="s">
        <v>14</v>
      </c>
      <c r="J13" s="188" t="str">
        <f>+D13</f>
        <v>Soles</v>
      </c>
      <c r="K13" s="189" t="s">
        <v>32</v>
      </c>
      <c r="N13" s="349"/>
    </row>
    <row r="14" spans="2:11" ht="19.5" customHeight="1">
      <c r="B14" s="192" t="s">
        <v>35</v>
      </c>
      <c r="C14" s="193">
        <f>(+'Residencia Acreedor'!C18+'Residencia Acreedor'!C46)/1000</f>
        <v>1077.2363985499999</v>
      </c>
      <c r="D14" s="193">
        <f>(+'Residencia Acreedor'!D18+'Residencia Acreedor'!D46)/1000</f>
        <v>3676.6078282511494</v>
      </c>
      <c r="E14" s="194">
        <f>+D14/$D$16</f>
        <v>0.9650908087199436</v>
      </c>
      <c r="F14" s="195"/>
      <c r="H14" s="192" t="s">
        <v>36</v>
      </c>
      <c r="I14" s="193">
        <f>(+'Tipo Instrum.'!C19+'Tipo Instrum.'!C45)/1000</f>
        <v>1116.2021115699997</v>
      </c>
      <c r="J14" s="193">
        <f>(+'Tipo Instrum.'!D19+'Tipo Instrum.'!D45)/1000</f>
        <v>3809.5978067884093</v>
      </c>
      <c r="K14" s="196">
        <f>+J14/$J$16</f>
        <v>1</v>
      </c>
    </row>
    <row r="15" spans="2:15" ht="19.5" customHeight="1">
      <c r="B15" s="192" t="s">
        <v>33</v>
      </c>
      <c r="C15" s="193">
        <f>(+'Residencia Acreedor'!C15)/1000</f>
        <v>38.965713019999995</v>
      </c>
      <c r="D15" s="193">
        <f>(+'Residencia Acreedor'!D15)/1000</f>
        <v>132.98997853726</v>
      </c>
      <c r="E15" s="194">
        <f>+D15/$D$16</f>
        <v>0.034909191280056415</v>
      </c>
      <c r="F15" s="195"/>
      <c r="H15" s="192" t="s">
        <v>34</v>
      </c>
      <c r="I15" s="193">
        <f>(+'Tipo Instrum.'!C15)/1000</f>
        <v>0</v>
      </c>
      <c r="J15" s="193">
        <f>(+'Tipo Instrum.'!D15)/1000</f>
        <v>0</v>
      </c>
      <c r="K15" s="196">
        <f>+J15/$J$16</f>
        <v>0</v>
      </c>
      <c r="O15" s="379"/>
    </row>
    <row r="16" spans="2:11" ht="24" customHeight="1">
      <c r="B16" s="197" t="s">
        <v>37</v>
      </c>
      <c r="C16" s="198">
        <f>+C15+C14</f>
        <v>1116.20211157</v>
      </c>
      <c r="D16" s="198">
        <f>+D15+D14</f>
        <v>3809.5978067884093</v>
      </c>
      <c r="E16" s="199">
        <f>SUM(E14:E15)</f>
        <v>1</v>
      </c>
      <c r="F16" s="200"/>
      <c r="H16" s="197" t="s">
        <v>37</v>
      </c>
      <c r="I16" s="198">
        <f>+I15+I14</f>
        <v>1116.2021115699997</v>
      </c>
      <c r="J16" s="198">
        <f>+J15+J14</f>
        <v>3809.5978067884093</v>
      </c>
      <c r="K16" s="201">
        <f>SUM(K14:K15)</f>
        <v>1</v>
      </c>
    </row>
    <row r="17" spans="2:11" ht="24" customHeight="1">
      <c r="B17" s="288"/>
      <c r="C17" s="308"/>
      <c r="D17" s="380"/>
      <c r="E17" s="200"/>
      <c r="F17" s="200"/>
      <c r="H17" s="288"/>
      <c r="I17" s="585">
        <f>+I16-C16</f>
        <v>0</v>
      </c>
      <c r="J17" s="586">
        <f>+J16-D16</f>
        <v>0</v>
      </c>
      <c r="K17" s="200"/>
    </row>
    <row r="18" spans="3:4" ht="19.5" customHeight="1">
      <c r="C18" s="381"/>
      <c r="D18" s="382"/>
    </row>
    <row r="19" spans="2:11" ht="19.5" customHeight="1">
      <c r="B19" s="483" t="s">
        <v>38</v>
      </c>
      <c r="C19" s="484"/>
      <c r="D19" s="484"/>
      <c r="E19" s="485"/>
      <c r="F19" s="185"/>
      <c r="H19" s="483" t="s">
        <v>95</v>
      </c>
      <c r="I19" s="484"/>
      <c r="J19" s="484"/>
      <c r="K19" s="485"/>
    </row>
    <row r="20" spans="2:16" ht="19.5" customHeight="1">
      <c r="B20" s="191"/>
      <c r="C20" s="383" t="s">
        <v>14</v>
      </c>
      <c r="D20" s="383" t="str">
        <f>+D13</f>
        <v>Soles</v>
      </c>
      <c r="E20" s="189" t="s">
        <v>32</v>
      </c>
      <c r="F20" s="190"/>
      <c r="H20" s="384"/>
      <c r="I20" s="188" t="s">
        <v>14</v>
      </c>
      <c r="J20" s="188" t="str">
        <f>+J13</f>
        <v>Soles</v>
      </c>
      <c r="K20" s="385" t="s">
        <v>32</v>
      </c>
      <c r="N20" s="386"/>
      <c r="O20" s="386"/>
      <c r="P20" s="81"/>
    </row>
    <row r="21" spans="2:16" ht="19.5" customHeight="1">
      <c r="B21" s="192" t="s">
        <v>125</v>
      </c>
      <c r="C21" s="193">
        <f>(+Plazo!C16+Plazo!C21)/1000</f>
        <v>703.6818828099998</v>
      </c>
      <c r="D21" s="193">
        <f>(+Plazo!D16+Plazo!D21)/1000</f>
        <v>2401.6662660305296</v>
      </c>
      <c r="E21" s="194">
        <f>+D21/$D$23</f>
        <v>0.6304251492771614</v>
      </c>
      <c r="F21" s="195"/>
      <c r="H21" s="387" t="s">
        <v>311</v>
      </c>
      <c r="I21" s="388">
        <f>(+Acreedor!C19+Acreedor!C52+Acreedor!C113+Acreedor!C97)/1000</f>
        <v>993.48698156</v>
      </c>
      <c r="J21" s="388">
        <f>(+Acreedor!D19+Acreedor!D52+Acreedor!D113+Acreedor!D97)/1000</f>
        <v>3390.7710680642795</v>
      </c>
      <c r="K21" s="389">
        <f>+J21/$J$35</f>
        <v>0.8900601165882097</v>
      </c>
      <c r="N21" s="386"/>
      <c r="O21" s="386"/>
      <c r="P21" s="81"/>
    </row>
    <row r="22" spans="2:16" ht="29.25" customHeight="1">
      <c r="B22" s="192" t="s">
        <v>124</v>
      </c>
      <c r="C22" s="193">
        <f>(+Plazo!C17+Plazo!C22)/1000</f>
        <v>412.5202287599999</v>
      </c>
      <c r="D22" s="193">
        <f>(+Plazo!D17+Plazo!D22)/1000</f>
        <v>1407.9315407578797</v>
      </c>
      <c r="E22" s="194">
        <f>+D22/$D$23</f>
        <v>0.3695748507228386</v>
      </c>
      <c r="F22" s="195"/>
      <c r="H22" s="390" t="s">
        <v>249</v>
      </c>
      <c r="I22" s="388">
        <f>+Acreedor!C40/1000</f>
        <v>52.73952667</v>
      </c>
      <c r="J22" s="388">
        <f>+Acreedor!D40/1000</f>
        <v>180.00000452470996</v>
      </c>
      <c r="K22" s="389">
        <f>+J22/$J$35</f>
        <v>0.04724908340821801</v>
      </c>
      <c r="N22" s="391"/>
      <c r="O22" s="392"/>
      <c r="P22" s="81"/>
    </row>
    <row r="23" spans="2:16" ht="18.75" customHeight="1">
      <c r="B23" s="197" t="s">
        <v>37</v>
      </c>
      <c r="C23" s="198">
        <f>+C22+C21</f>
        <v>1116.2021115699997</v>
      </c>
      <c r="D23" s="198">
        <f>+D22+D21</f>
        <v>3809.5978067884093</v>
      </c>
      <c r="E23" s="199">
        <f>+E22+E21</f>
        <v>1</v>
      </c>
      <c r="F23" s="200"/>
      <c r="H23" s="390" t="s">
        <v>250</v>
      </c>
      <c r="I23" s="388">
        <f>+Acreedor!C32/1000</f>
        <v>28.18719157</v>
      </c>
      <c r="J23" s="388">
        <f>+Acreedor!D32/1000</f>
        <v>96.20288482840999</v>
      </c>
      <c r="K23" s="389">
        <f>+J23/$J$35</f>
        <v>0.025252766750596053</v>
      </c>
      <c r="N23" s="393"/>
      <c r="O23" s="386"/>
      <c r="P23" s="81"/>
    </row>
    <row r="24" spans="2:16" ht="24.75" customHeight="1">
      <c r="B24" s="190"/>
      <c r="C24" s="588">
        <f>+C23-C16</f>
        <v>0</v>
      </c>
      <c r="D24" s="589">
        <f>+D23-D16</f>
        <v>0</v>
      </c>
      <c r="E24" s="200"/>
      <c r="F24" s="200"/>
      <c r="H24" s="390" t="s">
        <v>84</v>
      </c>
      <c r="I24" s="394">
        <f>+Acreedor!C33/1000</f>
        <v>10.778521449999998</v>
      </c>
      <c r="J24" s="394">
        <f>+Acreedor!D33/1000</f>
        <v>36.787093708849994</v>
      </c>
      <c r="K24" s="395">
        <f>+J24/$J$35</f>
        <v>0.009656424529460363</v>
      </c>
      <c r="N24" s="386"/>
      <c r="O24" s="386"/>
      <c r="P24" s="81"/>
    </row>
    <row r="25" spans="2:16" ht="22.5" customHeight="1">
      <c r="B25" s="190"/>
      <c r="C25" s="439"/>
      <c r="D25" s="439"/>
      <c r="E25" s="200"/>
      <c r="F25" s="200"/>
      <c r="H25" s="387" t="s">
        <v>203</v>
      </c>
      <c r="I25" s="388">
        <f>(+Acreedor!C41+Acreedor!C106)/1000</f>
        <v>5.47233957</v>
      </c>
      <c r="J25" s="388">
        <f>(+Acreedor!D41+Acreedor!D106)/1000</f>
        <v>18.67709495241</v>
      </c>
      <c r="K25" s="389">
        <f aca="true" t="shared" si="0" ref="K25:K34">+J25/$J$35</f>
        <v>0.004902642194703298</v>
      </c>
      <c r="N25" s="386"/>
      <c r="O25" s="386"/>
      <c r="P25" s="81"/>
    </row>
    <row r="26" spans="2:17" ht="26.25" customHeight="1">
      <c r="B26" s="483" t="s">
        <v>39</v>
      </c>
      <c r="C26" s="484"/>
      <c r="D26" s="484"/>
      <c r="E26" s="485"/>
      <c r="F26" s="185"/>
      <c r="H26" s="387" t="s">
        <v>166</v>
      </c>
      <c r="I26" s="388">
        <f>(+Acreedor!C49+Acreedor!C110)/1000</f>
        <v>4.39192097</v>
      </c>
      <c r="J26" s="388">
        <f>(+Acreedor!D49+Acreedor!D110)/1000</f>
        <v>14.98962627061</v>
      </c>
      <c r="K26" s="389">
        <f t="shared" si="0"/>
        <v>0.0039347004673038295</v>
      </c>
      <c r="M26" s="386"/>
      <c r="N26" s="391"/>
      <c r="O26" s="386"/>
      <c r="P26" s="81"/>
      <c r="Q26" s="82"/>
    </row>
    <row r="27" spans="2:17" ht="19.5" customHeight="1">
      <c r="B27" s="191"/>
      <c r="C27" s="188" t="s">
        <v>14</v>
      </c>
      <c r="D27" s="396" t="str">
        <f>+D20</f>
        <v>Soles</v>
      </c>
      <c r="E27" s="189" t="s">
        <v>32</v>
      </c>
      <c r="F27" s="190"/>
      <c r="H27" s="387" t="s">
        <v>234</v>
      </c>
      <c r="I27" s="388">
        <f>(+Acreedor!C43+Acreedor!C105)/1000</f>
        <v>4.11096357</v>
      </c>
      <c r="J27" s="388">
        <f>(+Acreedor!D43+Acreedor!D105)/1000</f>
        <v>14.030718664410001</v>
      </c>
      <c r="K27" s="389">
        <f t="shared" si="0"/>
        <v>0.003682992109930435</v>
      </c>
      <c r="M27" s="386"/>
      <c r="N27" s="386"/>
      <c r="O27" s="397"/>
      <c r="P27" s="158"/>
      <c r="Q27" s="82"/>
    </row>
    <row r="28" spans="2:17" ht="19.5" customHeight="1">
      <c r="B28" s="192" t="s">
        <v>74</v>
      </c>
      <c r="C28" s="193">
        <f>(+Acreedor!C19+Acreedor!C52+Acreedor!C113+Acreedor!C97)/1000</f>
        <v>993.48698156</v>
      </c>
      <c r="D28" s="193">
        <f>(+Acreedor!D19+Acreedor!D52+Acreedor!D113+Acreedor!D97)/1000</f>
        <v>3390.7710680642795</v>
      </c>
      <c r="E28" s="194">
        <f>+C28/$C$32</f>
        <v>0.8900601165882097</v>
      </c>
      <c r="F28" s="195"/>
      <c r="H28" s="387" t="s">
        <v>54</v>
      </c>
      <c r="I28" s="398">
        <f>+(Acreedor!C24+Acreedor!C42+Acreedor!C95+Acreedor!C107)/1000</f>
        <v>4.02331338</v>
      </c>
      <c r="J28" s="398">
        <f>+(Acreedor!D24+Acreedor!D42+Acreedor!D95+Acreedor!D107)/1000</f>
        <v>13.73156856594</v>
      </c>
      <c r="K28" s="389">
        <f t="shared" si="0"/>
        <v>0.003604466734381095</v>
      </c>
      <c r="M28" s="386"/>
      <c r="N28" s="399"/>
      <c r="O28" s="400"/>
      <c r="P28" s="81"/>
      <c r="Q28" s="82"/>
    </row>
    <row r="29" spans="2:17" ht="19.5" customHeight="1">
      <c r="B29" s="192" t="s">
        <v>85</v>
      </c>
      <c r="C29" s="193">
        <f>(+Acreedor!C39+Acreedor!C48+Acreedor!C57+Acreedor!C94+Acreedor!C104+Acreedor!C109+Acreedor!C116+Acreedor!C23)/1000</f>
        <v>83.74941698999999</v>
      </c>
      <c r="D29" s="193">
        <f>(+Acreedor!D39+Acreedor!D48+Acreedor!D57+Acreedor!D94+Acreedor!D104+Acreedor!D109+Acreedor!D116+Acreedor!D23)/1000</f>
        <v>285.83676018687</v>
      </c>
      <c r="E29" s="194">
        <f>+C29/$C$32</f>
        <v>0.07503069213173393</v>
      </c>
      <c r="F29" s="195"/>
      <c r="H29" s="387" t="s">
        <v>52</v>
      </c>
      <c r="I29" s="398">
        <f>+Acreedor!C44/1000</f>
        <v>0.11040466</v>
      </c>
      <c r="J29" s="398">
        <f>+Acreedor!D44/1000</f>
        <v>0.37681110458</v>
      </c>
      <c r="K29" s="389">
        <f t="shared" si="0"/>
        <v>9.891099367722012E-05</v>
      </c>
      <c r="M29" s="386"/>
      <c r="N29" s="401"/>
      <c r="O29" s="386"/>
      <c r="P29" s="81"/>
      <c r="Q29" s="82"/>
    </row>
    <row r="30" spans="2:17" ht="19.5" customHeight="1">
      <c r="B30" s="192" t="s">
        <v>65</v>
      </c>
      <c r="C30" s="193">
        <f>(+Acreedor!C31)/1000</f>
        <v>38.965713019999995</v>
      </c>
      <c r="D30" s="193">
        <f>(+Acreedor!D31)/1000</f>
        <v>132.98997853726</v>
      </c>
      <c r="E30" s="194">
        <f>+C30/$C$32</f>
        <v>0.034909191280056415</v>
      </c>
      <c r="F30" s="195"/>
      <c r="H30" s="387" t="s">
        <v>188</v>
      </c>
      <c r="I30" s="388">
        <f>+Acreedor!C116/1000</f>
        <v>0.10681971</v>
      </c>
      <c r="J30" s="388">
        <f>+Acreedor!D116/1000</f>
        <v>0.36457567023</v>
      </c>
      <c r="K30" s="389">
        <f t="shared" si="0"/>
        <v>9.569925454607158E-05</v>
      </c>
      <c r="M30" s="386"/>
      <c r="N30" s="401"/>
      <c r="O30" s="386"/>
      <c r="P30" s="81"/>
      <c r="Q30" s="82"/>
    </row>
    <row r="31" spans="2:17" ht="15.75" customHeight="1">
      <c r="B31" s="192"/>
      <c r="C31" s="402"/>
      <c r="D31" s="402"/>
      <c r="E31" s="194"/>
      <c r="F31" s="195"/>
      <c r="H31" s="387" t="s">
        <v>53</v>
      </c>
      <c r="I31" s="398">
        <f>+Acreedor!C45/1000</f>
        <v>0.14876113000000002</v>
      </c>
      <c r="J31" s="398">
        <f>+Acreedor!D45/1000</f>
        <v>0.50772173669</v>
      </c>
      <c r="K31" s="389">
        <f t="shared" si="0"/>
        <v>0.0001332743671222403</v>
      </c>
      <c r="M31" s="386"/>
      <c r="N31" s="401"/>
      <c r="O31" s="386"/>
      <c r="P31" s="81"/>
      <c r="Q31" s="82"/>
    </row>
    <row r="32" spans="2:17" ht="19.5" customHeight="1">
      <c r="B32" s="197" t="s">
        <v>37</v>
      </c>
      <c r="C32" s="198">
        <f>+C31+C30+C29+C28</f>
        <v>1116.20211157</v>
      </c>
      <c r="D32" s="198">
        <f>+D31+D30+D29+D28</f>
        <v>3809.5978067884093</v>
      </c>
      <c r="E32" s="199">
        <f>+E30+E29+E28</f>
        <v>1</v>
      </c>
      <c r="F32" s="200"/>
      <c r="H32" s="387" t="s">
        <v>83</v>
      </c>
      <c r="I32" s="403">
        <f>+Acreedor!C46</f>
        <v>0</v>
      </c>
      <c r="J32" s="403">
        <f>+Acreedor!D46</f>
        <v>0</v>
      </c>
      <c r="K32" s="389">
        <f t="shared" si="0"/>
        <v>0</v>
      </c>
      <c r="M32" s="386"/>
      <c r="N32" s="401"/>
      <c r="O32" s="386"/>
      <c r="P32" s="81"/>
      <c r="Q32" s="82"/>
    </row>
    <row r="33" spans="2:17" ht="23.25" customHeight="1">
      <c r="B33" s="404"/>
      <c r="C33" s="440"/>
      <c r="D33" s="440"/>
      <c r="E33" s="404"/>
      <c r="F33" s="405"/>
      <c r="H33" s="387" t="s">
        <v>82</v>
      </c>
      <c r="I33" s="403">
        <f>(+Acreedor!C50+Acreedor!C111)/1000</f>
        <v>12.64536733</v>
      </c>
      <c r="J33" s="403">
        <f>(+Acreedor!D50+Acreedor!D111)/1000</f>
        <v>43.158638697289994</v>
      </c>
      <c r="K33" s="389">
        <f t="shared" si="0"/>
        <v>0.011328922601851732</v>
      </c>
      <c r="M33" s="386"/>
      <c r="N33" s="406"/>
      <c r="O33" s="386"/>
      <c r="P33" s="81"/>
      <c r="Q33" s="82"/>
    </row>
    <row r="34" spans="2:17" ht="23.25" customHeight="1">
      <c r="B34" s="483" t="s">
        <v>29</v>
      </c>
      <c r="C34" s="484"/>
      <c r="D34" s="484"/>
      <c r="E34" s="485"/>
      <c r="F34" s="185"/>
      <c r="H34" s="387" t="s">
        <v>15</v>
      </c>
      <c r="I34" s="403">
        <v>0</v>
      </c>
      <c r="J34" s="403">
        <v>0</v>
      </c>
      <c r="K34" s="389">
        <f t="shared" si="0"/>
        <v>0</v>
      </c>
      <c r="M34" s="401"/>
      <c r="N34" s="407"/>
      <c r="O34" s="407"/>
      <c r="P34" s="81"/>
      <c r="Q34" s="82"/>
    </row>
    <row r="35" spans="2:17" ht="19.5" customHeight="1">
      <c r="B35" s="191"/>
      <c r="C35" s="188" t="s">
        <v>14</v>
      </c>
      <c r="D35" s="396" t="str">
        <f>+D27</f>
        <v>Soles</v>
      </c>
      <c r="E35" s="189" t="s">
        <v>32</v>
      </c>
      <c r="F35" s="190"/>
      <c r="H35" s="197" t="s">
        <v>37</v>
      </c>
      <c r="I35" s="408">
        <f>SUM(I21:I34)</f>
        <v>1116.2021115700002</v>
      </c>
      <c r="J35" s="408">
        <f>SUM(J21:J34)</f>
        <v>3809.5978067884093</v>
      </c>
      <c r="K35" s="409">
        <f>SUM(K21:K34)</f>
        <v>1</v>
      </c>
      <c r="M35" s="401"/>
      <c r="N35" s="407"/>
      <c r="O35" s="407"/>
      <c r="P35" s="81"/>
      <c r="Q35" s="82"/>
    </row>
    <row r="36" spans="2:17" ht="19.5" customHeight="1">
      <c r="B36" s="192" t="s">
        <v>289</v>
      </c>
      <c r="C36" s="193">
        <f>(+Moneda!C15+Moneda!C53)/1000</f>
        <v>743.7083521999998</v>
      </c>
      <c r="D36" s="193">
        <f>(+Moneda!D15+Moneda!D53)/1000</f>
        <v>2538.2766060585996</v>
      </c>
      <c r="E36" s="194">
        <f>+D36/$D$40</f>
        <v>0.6662846669891469</v>
      </c>
      <c r="F36" s="200"/>
      <c r="H36" s="202" t="s">
        <v>200</v>
      </c>
      <c r="I36" s="300"/>
      <c r="J36" s="300"/>
      <c r="K36" s="202"/>
      <c r="M36" s="401"/>
      <c r="N36" s="410"/>
      <c r="O36" s="386"/>
      <c r="P36" s="81"/>
      <c r="Q36" s="82"/>
    </row>
    <row r="37" spans="2:17" ht="19.5" customHeight="1">
      <c r="B37" s="192" t="s">
        <v>42</v>
      </c>
      <c r="C37" s="193">
        <f>(+Moneda!C23)/1000</f>
        <v>112.2698579</v>
      </c>
      <c r="D37" s="193">
        <f>(+Moneda!D23)/1000</f>
        <v>383.1770250127</v>
      </c>
      <c r="E37" s="194">
        <f>+D37/$D$40</f>
        <v>0.1005820153324081</v>
      </c>
      <c r="F37" s="200"/>
      <c r="H37" s="411" t="s">
        <v>201</v>
      </c>
      <c r="I37" s="587">
        <f>+I35-C32</f>
        <v>0</v>
      </c>
      <c r="J37" s="587">
        <f>+J35-D32</f>
        <v>0</v>
      </c>
      <c r="M37" s="401"/>
      <c r="N37" s="386"/>
      <c r="O37" s="386"/>
      <c r="P37" s="81"/>
      <c r="Q37" s="82"/>
    </row>
    <row r="38" spans="2:17" ht="16.5" customHeight="1">
      <c r="B38" s="192" t="s">
        <v>41</v>
      </c>
      <c r="C38" s="193">
        <f>(+Moneda!C27)/1000</f>
        <v>248.16212074999999</v>
      </c>
      <c r="D38" s="193">
        <f>(+Moneda!D27)/1000</f>
        <v>846.9773181197498</v>
      </c>
      <c r="E38" s="194">
        <f>+D38/$D$40</f>
        <v>0.22232722745968134</v>
      </c>
      <c r="F38" s="200"/>
      <c r="H38" s="412"/>
      <c r="I38" s="441"/>
      <c r="J38" s="442"/>
      <c r="K38" s="443"/>
      <c r="M38" s="401"/>
      <c r="O38" s="186"/>
      <c r="P38" s="79"/>
      <c r="Q38" s="82"/>
    </row>
    <row r="39" spans="2:17" ht="20.25" customHeight="1">
      <c r="B39" s="192" t="s">
        <v>43</v>
      </c>
      <c r="C39" s="193">
        <f>(+Moneda!C31)/1000</f>
        <v>12.061780719999998</v>
      </c>
      <c r="D39" s="193">
        <f>(+Moneda!D31)/1000</f>
        <v>41.16685759735999</v>
      </c>
      <c r="E39" s="194">
        <f>+D39/$D$40</f>
        <v>0.010806090218763732</v>
      </c>
      <c r="F39" s="200"/>
      <c r="H39" s="384"/>
      <c r="I39" s="413"/>
      <c r="J39" s="413"/>
      <c r="K39" s="414"/>
      <c r="M39" s="401"/>
      <c r="N39" s="386"/>
      <c r="O39" s="386"/>
      <c r="P39" s="81"/>
      <c r="Q39" s="82"/>
    </row>
    <row r="40" spans="2:17" ht="19.5" customHeight="1">
      <c r="B40" s="197" t="s">
        <v>37</v>
      </c>
      <c r="C40" s="198">
        <f>+C39+C38+C37+C36</f>
        <v>1116.20211157</v>
      </c>
      <c r="D40" s="198">
        <f>+D39+D38+D37+D36</f>
        <v>3809.5978067884093</v>
      </c>
      <c r="E40" s="199">
        <f>+E39+E38+E37+E36</f>
        <v>1</v>
      </c>
      <c r="F40" s="200"/>
      <c r="H40" s="415" t="s">
        <v>81</v>
      </c>
      <c r="I40" s="185"/>
      <c r="J40" s="185"/>
      <c r="K40" s="416"/>
      <c r="M40" s="401"/>
      <c r="O40" s="186"/>
      <c r="P40" s="79"/>
      <c r="Q40" s="82"/>
    </row>
    <row r="41" spans="2:17" ht="19.5" customHeight="1">
      <c r="B41" s="192" t="s">
        <v>45</v>
      </c>
      <c r="C41" s="193">
        <f>(+Moneda!C15+Moneda!C53)/1000</f>
        <v>743.7083521999998</v>
      </c>
      <c r="D41" s="193">
        <f>(+Moneda!D15+Moneda!D53)/1000</f>
        <v>2538.2766060585996</v>
      </c>
      <c r="E41" s="194">
        <f>+C41/$C$43</f>
        <v>0.6662846669891469</v>
      </c>
      <c r="F41" s="195"/>
      <c r="H41" s="187"/>
      <c r="I41" s="487" t="s">
        <v>14</v>
      </c>
      <c r="J41" s="487"/>
      <c r="K41" s="488"/>
      <c r="M41" s="401"/>
      <c r="O41" s="186"/>
      <c r="P41" s="79"/>
      <c r="Q41" s="82"/>
    </row>
    <row r="42" spans="2:17" ht="19.5" customHeight="1">
      <c r="B42" s="192" t="s">
        <v>44</v>
      </c>
      <c r="C42" s="193">
        <f>(+Moneda!C19+Moneda!C58)/1000</f>
        <v>372.49375936999996</v>
      </c>
      <c r="D42" s="193">
        <f>(+Moneda!D19+Moneda!D58)/1000</f>
        <v>1271.3212007298098</v>
      </c>
      <c r="E42" s="194">
        <f>+C42/$C$43</f>
        <v>0.3337153330108532</v>
      </c>
      <c r="F42" s="195"/>
      <c r="H42" s="417"/>
      <c r="I42" s="188" t="s">
        <v>33</v>
      </c>
      <c r="J42" s="188" t="s">
        <v>35</v>
      </c>
      <c r="K42" s="189" t="s">
        <v>37</v>
      </c>
      <c r="M42" s="386"/>
      <c r="O42" s="186"/>
      <c r="P42" s="79"/>
      <c r="Q42" s="82"/>
    </row>
    <row r="43" spans="2:17" ht="19.5" customHeight="1">
      <c r="B43" s="197" t="s">
        <v>37</v>
      </c>
      <c r="C43" s="198">
        <f>+C42+C41</f>
        <v>1116.2021115699997</v>
      </c>
      <c r="D43" s="198">
        <f>+D42+D41</f>
        <v>3809.5978067884093</v>
      </c>
      <c r="E43" s="199">
        <f>+E42+E41</f>
        <v>1</v>
      </c>
      <c r="F43" s="200"/>
      <c r="H43" s="418">
        <v>2009</v>
      </c>
      <c r="I43" s="193">
        <v>71</v>
      </c>
      <c r="J43" s="193">
        <v>192</v>
      </c>
      <c r="K43" s="419">
        <f aca="true" t="shared" si="1" ref="K43:K50">+J43+I43</f>
        <v>263</v>
      </c>
      <c r="M43" s="420"/>
      <c r="N43" s="421"/>
      <c r="O43" s="186"/>
      <c r="P43" s="79"/>
      <c r="Q43" s="82"/>
    </row>
    <row r="44" spans="3:17" ht="19.5" customHeight="1">
      <c r="C44" s="444"/>
      <c r="D44" s="444"/>
      <c r="H44" s="418">
        <v>2010</v>
      </c>
      <c r="I44" s="193">
        <v>72</v>
      </c>
      <c r="J44" s="193">
        <v>249</v>
      </c>
      <c r="K44" s="419">
        <f t="shared" si="1"/>
        <v>321</v>
      </c>
      <c r="M44" s="386"/>
      <c r="N44" s="422"/>
      <c r="O44" s="386"/>
      <c r="P44" s="81"/>
      <c r="Q44" s="82"/>
    </row>
    <row r="45" spans="2:17" ht="19.5" customHeight="1">
      <c r="B45" s="483" t="s">
        <v>8</v>
      </c>
      <c r="C45" s="484"/>
      <c r="D45" s="484"/>
      <c r="E45" s="485"/>
      <c r="F45" s="185"/>
      <c r="H45" s="418">
        <v>2011</v>
      </c>
      <c r="I45" s="193">
        <v>70</v>
      </c>
      <c r="J45" s="193">
        <v>315</v>
      </c>
      <c r="K45" s="419">
        <f t="shared" si="1"/>
        <v>385</v>
      </c>
      <c r="M45" s="386"/>
      <c r="N45" s="386"/>
      <c r="O45" s="386"/>
      <c r="P45" s="81"/>
      <c r="Q45" s="82"/>
    </row>
    <row r="46" spans="2:17" ht="19.5" customHeight="1">
      <c r="B46" s="187"/>
      <c r="C46" s="188" t="s">
        <v>14</v>
      </c>
      <c r="D46" s="396" t="str">
        <f>+D35</f>
        <v>Soles</v>
      </c>
      <c r="E46" s="189" t="s">
        <v>32</v>
      </c>
      <c r="F46" s="190"/>
      <c r="H46" s="418">
        <v>2012</v>
      </c>
      <c r="I46" s="193">
        <v>63.198</v>
      </c>
      <c r="J46" s="398">
        <v>425.85551902000003</v>
      </c>
      <c r="K46" s="419">
        <f t="shared" si="1"/>
        <v>489.05351902</v>
      </c>
      <c r="M46" s="386"/>
      <c r="N46" s="386"/>
      <c r="O46" s="386"/>
      <c r="P46" s="81"/>
      <c r="Q46" s="82"/>
    </row>
    <row r="47" spans="2:17" ht="19.5" customHeight="1">
      <c r="B47" s="192" t="s">
        <v>57</v>
      </c>
      <c r="C47" s="193">
        <f>(+Plazo!C14)/1000</f>
        <v>1085.9027455899998</v>
      </c>
      <c r="D47" s="193">
        <f>(+Plazo!D14)/1000</f>
        <v>3706.186070698669</v>
      </c>
      <c r="E47" s="194">
        <f>+D47/$D$49</f>
        <v>0.9728549465496152</v>
      </c>
      <c r="F47" s="423"/>
      <c r="H47" s="418">
        <v>2013</v>
      </c>
      <c r="I47" s="193">
        <v>56.5285205</v>
      </c>
      <c r="J47" s="398">
        <v>591.0717845600001</v>
      </c>
      <c r="K47" s="419">
        <f t="shared" si="1"/>
        <v>647.6003050600001</v>
      </c>
      <c r="M47" s="386"/>
      <c r="N47" s="386"/>
      <c r="O47" s="386"/>
      <c r="P47" s="81"/>
      <c r="Q47" s="82"/>
    </row>
    <row r="48" spans="2:17" ht="19.5" customHeight="1">
      <c r="B48" s="192" t="s">
        <v>56</v>
      </c>
      <c r="C48" s="193">
        <f>(+Plazo!C19)/1000</f>
        <v>30.29936598</v>
      </c>
      <c r="D48" s="193">
        <f>(+Plazo!D19)/1000</f>
        <v>103.41173608974</v>
      </c>
      <c r="E48" s="194">
        <f>+D48/$D$49</f>
        <v>0.027145053450384784</v>
      </c>
      <c r="F48" s="423"/>
      <c r="H48" s="418">
        <v>2014</v>
      </c>
      <c r="I48" s="193">
        <v>50.26007419</v>
      </c>
      <c r="J48" s="193">
        <v>752.8751732600001</v>
      </c>
      <c r="K48" s="419">
        <f t="shared" si="1"/>
        <v>803.1352474500001</v>
      </c>
      <c r="M48" s="386"/>
      <c r="N48" s="386"/>
      <c r="O48" s="386"/>
      <c r="P48" s="81"/>
      <c r="Q48" s="82"/>
    </row>
    <row r="49" spans="2:17" ht="19.5" customHeight="1">
      <c r="B49" s="197" t="s">
        <v>37</v>
      </c>
      <c r="C49" s="198">
        <f>+C48+C47</f>
        <v>1116.2021115699997</v>
      </c>
      <c r="D49" s="198">
        <f>+D48+D47</f>
        <v>3809.597806788409</v>
      </c>
      <c r="E49" s="199">
        <f>+E48+E47</f>
        <v>1</v>
      </c>
      <c r="F49" s="200"/>
      <c r="H49" s="418">
        <v>2015</v>
      </c>
      <c r="I49" s="193">
        <v>44.4029874</v>
      </c>
      <c r="J49" s="193">
        <v>911.7782794100002</v>
      </c>
      <c r="K49" s="419">
        <f t="shared" si="1"/>
        <v>956.1812668100002</v>
      </c>
      <c r="M49" s="401"/>
      <c r="N49" s="424"/>
      <c r="O49" s="386"/>
      <c r="P49" s="81"/>
      <c r="Q49" s="82"/>
    </row>
    <row r="50" spans="3:17" ht="19.5" customHeight="1">
      <c r="C50" s="590">
        <f>+C49-C43</f>
        <v>0</v>
      </c>
      <c r="D50" s="590">
        <f>+D49-D43</f>
        <v>0</v>
      </c>
      <c r="H50" s="425">
        <v>2016</v>
      </c>
      <c r="I50" s="426">
        <f>(+'Residencia Acreedor'!C15+'Residencia Acreedor'!C44)/1000</f>
        <v>38.965713019999995</v>
      </c>
      <c r="J50" s="426">
        <f>(+'Residencia Acreedor'!C18+'Residencia Acreedor'!C46)/1000</f>
        <v>1077.2363985499999</v>
      </c>
      <c r="K50" s="427">
        <f t="shared" si="1"/>
        <v>1116.20211157</v>
      </c>
      <c r="M50" s="401"/>
      <c r="N50" s="401"/>
      <c r="O50" s="386"/>
      <c r="P50" s="81"/>
      <c r="Q50" s="82"/>
    </row>
    <row r="51" spans="2:17" ht="19.5" customHeight="1">
      <c r="B51" s="410"/>
      <c r="C51" s="591"/>
      <c r="D51" s="591"/>
      <c r="H51" s="593"/>
      <c r="I51" s="594"/>
      <c r="J51" s="594"/>
      <c r="K51" s="587">
        <f>+K50-C49</f>
        <v>0</v>
      </c>
      <c r="L51" s="593"/>
      <c r="M51" s="595"/>
      <c r="N51" s="401"/>
      <c r="O51" s="386"/>
      <c r="P51" s="81"/>
      <c r="Q51" s="82"/>
    </row>
    <row r="52" spans="3:17" ht="19.5" customHeight="1">
      <c r="C52" s="592">
        <f>+C49-C40</f>
        <v>0</v>
      </c>
      <c r="D52" s="592">
        <f>+D49-D40</f>
        <v>0</v>
      </c>
      <c r="H52" s="593"/>
      <c r="I52" s="594">
        <f>+I50-C15</f>
        <v>0</v>
      </c>
      <c r="J52" s="594">
        <f>+J50-C14</f>
        <v>0</v>
      </c>
      <c r="K52" s="593"/>
      <c r="L52" s="593"/>
      <c r="M52" s="595"/>
      <c r="N52" s="401"/>
      <c r="O52" s="386"/>
      <c r="P52" s="81"/>
      <c r="Q52" s="82"/>
    </row>
    <row r="53" spans="3:17" ht="25.5" customHeight="1">
      <c r="C53" s="468"/>
      <c r="D53" s="421"/>
      <c r="H53" s="596"/>
      <c r="I53" s="596"/>
      <c r="J53" s="596"/>
      <c r="K53" s="596"/>
      <c r="L53" s="593"/>
      <c r="M53" s="595"/>
      <c r="N53" s="401"/>
      <c r="O53" s="386"/>
      <c r="P53" s="81"/>
      <c r="Q53" s="82"/>
    </row>
    <row r="54" spans="9:17" ht="19.5" customHeight="1">
      <c r="I54" s="428"/>
      <c r="J54" s="428"/>
      <c r="K54" s="428"/>
      <c r="M54" s="401"/>
      <c r="N54" s="401"/>
      <c r="O54" s="386"/>
      <c r="P54" s="81"/>
      <c r="Q54" s="82"/>
    </row>
    <row r="55" spans="13:17" ht="19.5" customHeight="1">
      <c r="M55" s="401"/>
      <c r="N55" s="401"/>
      <c r="O55" s="386"/>
      <c r="P55" s="81"/>
      <c r="Q55" s="82"/>
    </row>
    <row r="56" spans="9:17" ht="19.5" customHeight="1">
      <c r="I56" s="428"/>
      <c r="J56" s="428"/>
      <c r="K56" s="428"/>
      <c r="M56" s="401"/>
      <c r="N56" s="401"/>
      <c r="O56" s="386"/>
      <c r="P56" s="81"/>
      <c r="Q56" s="82"/>
    </row>
    <row r="57" spans="9:17" ht="19.5" customHeight="1">
      <c r="I57" s="428"/>
      <c r="J57" s="429"/>
      <c r="K57" s="428"/>
      <c r="M57" s="401"/>
      <c r="N57" s="401"/>
      <c r="O57" s="386"/>
      <c r="P57" s="81"/>
      <c r="Q57" s="82"/>
    </row>
    <row r="58" spans="9:17" ht="19.5" customHeight="1">
      <c r="I58" s="428"/>
      <c r="J58" s="429"/>
      <c r="K58" s="428"/>
      <c r="M58" s="401"/>
      <c r="N58" s="401"/>
      <c r="O58" s="386"/>
      <c r="P58" s="81"/>
      <c r="Q58" s="82"/>
    </row>
    <row r="59" spans="9:17" ht="19.5" customHeight="1">
      <c r="I59" s="428"/>
      <c r="J59" s="429"/>
      <c r="K59" s="428"/>
      <c r="M59" s="401"/>
      <c r="N59" s="401"/>
      <c r="O59" s="386"/>
      <c r="P59" s="81"/>
      <c r="Q59" s="82"/>
    </row>
    <row r="60" spans="9:17" ht="19.5" customHeight="1">
      <c r="I60" s="428"/>
      <c r="J60" s="428"/>
      <c r="K60" s="428"/>
      <c r="M60" s="401"/>
      <c r="N60" s="401"/>
      <c r="O60" s="386"/>
      <c r="P60" s="81"/>
      <c r="Q60" s="82"/>
    </row>
    <row r="61" spans="11:17" ht="19.5" customHeight="1">
      <c r="K61" s="428"/>
      <c r="M61" s="401"/>
      <c r="N61" s="401"/>
      <c r="O61" s="386"/>
      <c r="P61" s="81"/>
      <c r="Q61" s="82"/>
    </row>
    <row r="62" spans="11:17" ht="19.5" customHeight="1">
      <c r="K62" s="428"/>
      <c r="M62" s="401"/>
      <c r="N62" s="401"/>
      <c r="O62" s="386"/>
      <c r="P62" s="81"/>
      <c r="Q62" s="82"/>
    </row>
    <row r="63" spans="13:17" ht="19.5" customHeight="1">
      <c r="M63" s="401"/>
      <c r="N63" s="401"/>
      <c r="O63" s="386"/>
      <c r="P63" s="81"/>
      <c r="Q63" s="82"/>
    </row>
    <row r="64" spans="13:17" ht="19.5" customHeight="1">
      <c r="M64" s="401"/>
      <c r="N64" s="401"/>
      <c r="O64" s="386"/>
      <c r="P64" s="81"/>
      <c r="Q64" s="82"/>
    </row>
    <row r="65" spans="13:17" ht="19.5" customHeight="1">
      <c r="M65" s="401"/>
      <c r="N65" s="401"/>
      <c r="O65" s="386"/>
      <c r="P65" s="81"/>
      <c r="Q65" s="82"/>
    </row>
    <row r="66" spans="9:17" ht="19.5" customHeight="1">
      <c r="I66" s="430"/>
      <c r="J66" s="430"/>
      <c r="M66" s="401"/>
      <c r="N66" s="401"/>
      <c r="O66" s="386"/>
      <c r="P66" s="81"/>
      <c r="Q66" s="82"/>
    </row>
    <row r="67" spans="13:17" ht="19.5" customHeight="1">
      <c r="M67" s="401"/>
      <c r="N67" s="401"/>
      <c r="O67" s="386"/>
      <c r="P67" s="81"/>
      <c r="Q67" s="82"/>
    </row>
    <row r="68" spans="2:17" ht="19.5" customHeight="1">
      <c r="B68" s="431"/>
      <c r="M68" s="401"/>
      <c r="N68" s="401"/>
      <c r="O68" s="386"/>
      <c r="P68" s="81"/>
      <c r="Q68" s="82"/>
    </row>
    <row r="69" spans="2:17" ht="19.5" customHeight="1">
      <c r="B69" s="431"/>
      <c r="M69" s="401"/>
      <c r="N69" s="401"/>
      <c r="O69" s="386"/>
      <c r="P69" s="81"/>
      <c r="Q69" s="82"/>
    </row>
    <row r="70" spans="13:17" ht="19.5" customHeight="1">
      <c r="M70" s="401"/>
      <c r="N70" s="401"/>
      <c r="O70" s="386"/>
      <c r="P70" s="81"/>
      <c r="Q70" s="82"/>
    </row>
    <row r="71" spans="13:17" ht="19.5" customHeight="1">
      <c r="M71" s="401"/>
      <c r="N71" s="401"/>
      <c r="O71" s="386"/>
      <c r="P71" s="81"/>
      <c r="Q71" s="82"/>
    </row>
    <row r="72" spans="13:17" ht="19.5" customHeight="1">
      <c r="M72" s="401"/>
      <c r="N72" s="401"/>
      <c r="O72" s="386"/>
      <c r="P72" s="81"/>
      <c r="Q72" s="82"/>
    </row>
    <row r="73" spans="11:17" ht="19.5" customHeight="1">
      <c r="K73" s="428"/>
      <c r="M73" s="401"/>
      <c r="N73" s="401"/>
      <c r="O73" s="386"/>
      <c r="P73" s="81"/>
      <c r="Q73" s="82"/>
    </row>
    <row r="76" spans="9:10" ht="19.5" customHeight="1">
      <c r="I76" s="430"/>
      <c r="J76" s="430"/>
    </row>
  </sheetData>
  <sheetProtection/>
  <mergeCells count="14">
    <mergeCell ref="B9:G9"/>
    <mergeCell ref="B6:K6"/>
    <mergeCell ref="B7:K7"/>
    <mergeCell ref="B12:E12"/>
    <mergeCell ref="H12:K12"/>
    <mergeCell ref="B5:K5"/>
    <mergeCell ref="B19:E19"/>
    <mergeCell ref="B10:K10"/>
    <mergeCell ref="H19:K19"/>
    <mergeCell ref="H53:K53"/>
    <mergeCell ref="B34:E34"/>
    <mergeCell ref="B26:E26"/>
    <mergeCell ref="B45:E45"/>
    <mergeCell ref="I41:K41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79" customWidth="1"/>
    <col min="2" max="2" width="16.7109375" style="79" customWidth="1"/>
    <col min="3" max="11" width="16.7109375" style="186" customWidth="1"/>
    <col min="12" max="12" width="2.421875" style="186" customWidth="1"/>
    <col min="13" max="14" width="15.7109375" style="186" customWidth="1"/>
    <col min="15" max="16384" width="15.7109375" style="79" customWidth="1"/>
  </cols>
  <sheetData>
    <row r="1" s="8" customFormat="1" ht="12.75"/>
    <row r="2" s="8" customFormat="1" ht="12.75">
      <c r="D2" s="9"/>
    </row>
    <row r="3" s="8" customFormat="1" ht="12.75">
      <c r="D3" s="9"/>
    </row>
    <row r="4" spans="1:14" s="1" customFormat="1" ht="15">
      <c r="A4" s="8"/>
      <c r="B4" s="8"/>
      <c r="C4" s="8"/>
      <c r="D4" s="8"/>
      <c r="E4" s="8"/>
      <c r="F4" s="8"/>
      <c r="G4" s="469"/>
      <c r="H4" s="469"/>
      <c r="I4" s="469"/>
      <c r="J4" s="469"/>
      <c r="K4" s="469"/>
      <c r="L4" s="469"/>
      <c r="M4" s="469"/>
      <c r="N4" s="469"/>
    </row>
    <row r="5" spans="1:14" s="1" customFormat="1" ht="18">
      <c r="A5" s="8"/>
      <c r="B5" s="491" t="s">
        <v>60</v>
      </c>
      <c r="C5" s="491"/>
      <c r="D5" s="491"/>
      <c r="E5" s="491"/>
      <c r="F5" s="491"/>
      <c r="G5" s="491"/>
      <c r="H5" s="491"/>
      <c r="I5" s="491"/>
      <c r="J5" s="491"/>
      <c r="K5" s="491"/>
      <c r="L5" s="469"/>
      <c r="M5" s="469"/>
      <c r="N5" s="469"/>
    </row>
    <row r="6" spans="1:14" s="1" customFormat="1" ht="24.75" customHeight="1">
      <c r="A6" s="8"/>
      <c r="B6" s="477" t="s">
        <v>12</v>
      </c>
      <c r="C6" s="477"/>
      <c r="D6" s="477"/>
      <c r="E6" s="477"/>
      <c r="F6" s="477"/>
      <c r="G6" s="477"/>
      <c r="H6" s="477"/>
      <c r="I6" s="477"/>
      <c r="J6" s="477"/>
      <c r="K6" s="477"/>
      <c r="L6" s="469"/>
      <c r="M6" s="469"/>
      <c r="N6" s="469"/>
    </row>
    <row r="7" spans="1:14" s="1" customFormat="1" ht="19.5" customHeight="1">
      <c r="A7" s="8"/>
      <c r="B7" s="477" t="str">
        <f>+'Resumen Cuadros'!B7:K7</f>
        <v>AL 30 DE NOVIEMBRE DE 2016</v>
      </c>
      <c r="C7" s="477"/>
      <c r="D7" s="477"/>
      <c r="E7" s="477"/>
      <c r="F7" s="477"/>
      <c r="G7" s="477"/>
      <c r="H7" s="477"/>
      <c r="I7" s="477"/>
      <c r="J7" s="477"/>
      <c r="K7" s="477"/>
      <c r="L7" s="469"/>
      <c r="M7" s="469"/>
      <c r="N7" s="469"/>
    </row>
    <row r="8" spans="1:14" s="1" customFormat="1" ht="19.5" customHeight="1">
      <c r="A8" s="8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69"/>
      <c r="M8" s="469"/>
      <c r="N8" s="469"/>
    </row>
    <row r="9" spans="1:14" s="1" customFormat="1" ht="19.5" customHeight="1">
      <c r="A9" s="8"/>
      <c r="B9" s="474"/>
      <c r="C9" s="474"/>
      <c r="D9" s="474"/>
      <c r="E9" s="474"/>
      <c r="F9" s="474"/>
      <c r="G9" s="474"/>
      <c r="H9" s="474"/>
      <c r="I9" s="474"/>
      <c r="J9" s="368"/>
      <c r="K9" s="368"/>
      <c r="L9" s="469"/>
      <c r="M9" s="469"/>
      <c r="N9" s="469"/>
    </row>
    <row r="10" spans="2:11" ht="19.5" customHeight="1">
      <c r="B10" s="492" t="s">
        <v>18</v>
      </c>
      <c r="C10" s="492"/>
      <c r="D10" s="492"/>
      <c r="E10" s="493" t="s">
        <v>46</v>
      </c>
      <c r="F10" s="493"/>
      <c r="G10" s="493"/>
      <c r="H10" s="497" t="s">
        <v>47</v>
      </c>
      <c r="I10" s="497"/>
      <c r="J10" s="497"/>
      <c r="K10" s="497"/>
    </row>
    <row r="17" ht="19.5" customHeight="1">
      <c r="I17" s="428"/>
    </row>
    <row r="20" spans="7:8" ht="19.5" customHeight="1">
      <c r="G20" s="430"/>
      <c r="H20" s="430"/>
    </row>
    <row r="24" spans="2:13" ht="19.5" customHeight="1">
      <c r="B24" s="492" t="s">
        <v>48</v>
      </c>
      <c r="C24" s="492"/>
      <c r="D24" s="492"/>
      <c r="E24" s="493" t="s">
        <v>49</v>
      </c>
      <c r="F24" s="493"/>
      <c r="G24" s="493"/>
      <c r="H24" s="493" t="s">
        <v>51</v>
      </c>
      <c r="I24" s="493"/>
      <c r="J24" s="493"/>
      <c r="K24" s="493"/>
      <c r="M24" s="453"/>
    </row>
    <row r="37" spans="1:15" ht="19.5" customHeight="1">
      <c r="A37" s="186"/>
      <c r="B37" s="326"/>
      <c r="C37" s="326"/>
      <c r="D37" s="326"/>
      <c r="E37" s="326"/>
      <c r="F37" s="326"/>
      <c r="G37" s="326"/>
      <c r="H37" s="327" t="s">
        <v>222</v>
      </c>
      <c r="J37" s="326"/>
      <c r="K37" s="326"/>
      <c r="O37" s="186"/>
    </row>
    <row r="38" spans="1:15" ht="19.5" customHeight="1">
      <c r="A38" s="186"/>
      <c r="B38" s="186"/>
      <c r="O38" s="186"/>
    </row>
    <row r="39" spans="1:15" ht="19.5" customHeight="1">
      <c r="A39" s="186"/>
      <c r="B39" s="495" t="s">
        <v>55</v>
      </c>
      <c r="C39" s="495"/>
      <c r="D39" s="495"/>
      <c r="E39" s="495"/>
      <c r="F39" s="495"/>
      <c r="G39" s="328"/>
      <c r="H39" s="493" t="s">
        <v>58</v>
      </c>
      <c r="I39" s="493"/>
      <c r="J39" s="493"/>
      <c r="K39" s="493"/>
      <c r="L39" s="493"/>
      <c r="M39" s="493"/>
      <c r="O39" s="186"/>
    </row>
    <row r="40" spans="1:15" ht="19.5" customHeight="1">
      <c r="A40" s="496" t="s">
        <v>50</v>
      </c>
      <c r="B40" s="496"/>
      <c r="C40" s="496"/>
      <c r="D40" s="496"/>
      <c r="E40" s="496"/>
      <c r="F40" s="496"/>
      <c r="O40" s="186"/>
    </row>
    <row r="41" spans="1:15" ht="19.5" customHeight="1">
      <c r="A41" s="186"/>
      <c r="B41" s="186"/>
      <c r="O41" s="186"/>
    </row>
    <row r="42" spans="1:15" ht="19.5" customHeight="1">
      <c r="A42" s="186"/>
      <c r="B42" s="186"/>
      <c r="O42" s="186"/>
    </row>
    <row r="43" spans="1:15" ht="19.5" customHeight="1">
      <c r="A43" s="186"/>
      <c r="B43" s="186"/>
      <c r="O43" s="186"/>
    </row>
    <row r="44" spans="1:15" ht="19.5" customHeight="1">
      <c r="A44" s="186"/>
      <c r="B44" s="186"/>
      <c r="O44" s="186"/>
    </row>
    <row r="45" spans="1:15" ht="19.5" customHeight="1">
      <c r="A45" s="186"/>
      <c r="B45" s="186"/>
      <c r="O45" s="186"/>
    </row>
    <row r="46" spans="1:15" ht="19.5" customHeight="1">
      <c r="A46" s="186"/>
      <c r="B46" s="186"/>
      <c r="O46" s="186"/>
    </row>
    <row r="47" spans="1:15" ht="19.5" customHeight="1">
      <c r="A47" s="186"/>
      <c r="B47" s="186"/>
      <c r="O47" s="186"/>
    </row>
    <row r="48" spans="1:15" ht="19.5" customHeight="1">
      <c r="A48" s="186"/>
      <c r="B48" s="186"/>
      <c r="O48" s="186"/>
    </row>
    <row r="49" spans="1:15" ht="19.5" customHeight="1">
      <c r="A49" s="186"/>
      <c r="B49" s="186"/>
      <c r="O49" s="186"/>
    </row>
    <row r="50" spans="1:15" ht="19.5" customHeight="1">
      <c r="A50" s="186"/>
      <c r="B50" s="186"/>
      <c r="O50" s="186"/>
    </row>
    <row r="51" spans="1:15" ht="19.5" customHeight="1">
      <c r="A51" s="186"/>
      <c r="B51" s="186"/>
      <c r="O51" s="186"/>
    </row>
    <row r="52" spans="1:15" ht="19.5" customHeight="1">
      <c r="A52" s="186"/>
      <c r="B52" s="186"/>
      <c r="O52" s="186"/>
    </row>
    <row r="53" spans="1:15" ht="19.5" customHeight="1">
      <c r="A53" s="186"/>
      <c r="B53" s="494"/>
      <c r="C53" s="494"/>
      <c r="O53" s="186"/>
    </row>
    <row r="54" s="186" customFormat="1" ht="19.5" customHeight="1"/>
    <row r="55" s="186" customFormat="1" ht="19.5" customHeight="1"/>
    <row r="56" s="186" customFormat="1" ht="19.5" customHeight="1"/>
    <row r="57" s="186" customFormat="1" ht="19.5" customHeight="1"/>
    <row r="58" s="186" customFormat="1" ht="19.5" customHeight="1"/>
    <row r="59" s="186" customFormat="1" ht="19.5" customHeight="1"/>
    <row r="60" s="186" customFormat="1" ht="19.5" customHeight="1"/>
    <row r="61" s="186" customFormat="1" ht="19.5" customHeight="1"/>
    <row r="62" s="186" customFormat="1" ht="19.5" customHeight="1"/>
    <row r="63" s="186" customFormat="1" ht="19.5" customHeight="1"/>
    <row r="64" s="186" customFormat="1" ht="19.5" customHeight="1"/>
    <row r="65" s="186" customFormat="1" ht="19.5" customHeight="1"/>
    <row r="66" s="186" customFormat="1" ht="19.5" customHeight="1"/>
    <row r="67" s="186" customFormat="1" ht="19.5" customHeight="1"/>
    <row r="68" s="186" customFormat="1" ht="19.5" customHeight="1"/>
    <row r="69" s="186" customFormat="1" ht="19.5" customHeight="1"/>
    <row r="70" s="186" customFormat="1" ht="19.5" customHeight="1"/>
    <row r="71" s="186" customFormat="1" ht="19.5" customHeight="1"/>
    <row r="72" s="186" customFormat="1" ht="19.5" customHeight="1"/>
    <row r="73" s="186" customFormat="1" ht="19.5" customHeight="1"/>
    <row r="74" s="186" customFormat="1" ht="19.5" customHeight="1"/>
    <row r="75" s="186" customFormat="1" ht="19.5" customHeight="1"/>
    <row r="76" s="186" customFormat="1" ht="19.5" customHeight="1"/>
    <row r="77" s="186" customFormat="1" ht="19.5" customHeight="1"/>
    <row r="78" s="186" customFormat="1" ht="19.5" customHeight="1"/>
    <row r="79" s="186" customFormat="1" ht="19.5" customHeight="1"/>
    <row r="80" s="186" customFormat="1" ht="19.5" customHeight="1"/>
    <row r="81" s="186" customFormat="1" ht="19.5" customHeight="1"/>
    <row r="82" s="186" customFormat="1" ht="19.5" customHeight="1"/>
    <row r="83" s="186" customFormat="1" ht="19.5" customHeight="1"/>
    <row r="84" s="186" customFormat="1" ht="19.5" customHeight="1"/>
    <row r="85" s="186" customFormat="1" ht="19.5" customHeight="1"/>
    <row r="86" s="186" customFormat="1" ht="19.5" customHeight="1"/>
    <row r="87" s="186" customFormat="1" ht="19.5" customHeight="1"/>
    <row r="88" s="186" customFormat="1" ht="19.5" customHeight="1"/>
    <row r="89" s="186" customFormat="1" ht="19.5" customHeight="1"/>
    <row r="90" s="186" customFormat="1" ht="19.5" customHeight="1"/>
    <row r="91" s="186" customFormat="1" ht="19.5" customHeight="1"/>
    <row r="92" s="186" customFormat="1" ht="19.5" customHeight="1"/>
    <row r="93" s="186" customFormat="1" ht="19.5" customHeight="1"/>
    <row r="94" s="186" customFormat="1" ht="19.5" customHeight="1"/>
    <row r="95" s="186" customFormat="1" ht="19.5" customHeight="1"/>
    <row r="96" s="186" customFormat="1" ht="19.5" customHeight="1"/>
    <row r="97" s="186" customFormat="1" ht="19.5" customHeight="1"/>
    <row r="98" s="186" customFormat="1" ht="19.5" customHeight="1"/>
    <row r="99" s="186" customFormat="1" ht="19.5" customHeight="1"/>
    <row r="100" s="186" customFormat="1" ht="19.5" customHeight="1"/>
    <row r="101" s="186" customFormat="1" ht="19.5" customHeight="1"/>
    <row r="102" s="186" customFormat="1" ht="19.5" customHeight="1"/>
    <row r="103" s="186" customFormat="1" ht="19.5" customHeight="1"/>
    <row r="104" s="186" customFormat="1" ht="19.5" customHeight="1"/>
    <row r="105" spans="2:15" ht="19.5" customHeight="1">
      <c r="B105" s="186"/>
      <c r="O105" s="186"/>
    </row>
    <row r="106" spans="2:15" ht="19.5" customHeight="1">
      <c r="B106" s="186"/>
      <c r="O106" s="186"/>
    </row>
    <row r="107" spans="2:15" ht="19.5" customHeight="1">
      <c r="B107" s="186"/>
      <c r="O107" s="186"/>
    </row>
    <row r="108" spans="2:15" ht="19.5" customHeight="1">
      <c r="B108" s="186"/>
      <c r="O108" s="186"/>
    </row>
    <row r="109" spans="2:15" ht="19.5" customHeight="1">
      <c r="B109" s="186"/>
      <c r="O109" s="186"/>
    </row>
    <row r="110" spans="2:15" ht="19.5" customHeight="1">
      <c r="B110" s="186"/>
      <c r="O110" s="186"/>
    </row>
    <row r="111" spans="2:15" ht="19.5" customHeight="1">
      <c r="B111" s="186"/>
      <c r="O111" s="186"/>
    </row>
    <row r="112" spans="2:15" ht="19.5" customHeight="1">
      <c r="B112" s="186"/>
      <c r="O112" s="186"/>
    </row>
    <row r="113" spans="2:15" ht="19.5" customHeight="1">
      <c r="B113" s="186"/>
      <c r="O113" s="186"/>
    </row>
    <row r="114" spans="2:15" ht="19.5" customHeight="1">
      <c r="B114" s="186"/>
      <c r="O114" s="186"/>
    </row>
    <row r="115" spans="2:15" ht="19.5" customHeight="1">
      <c r="B115" s="186"/>
      <c r="O115" s="186"/>
    </row>
    <row r="116" spans="2:15" ht="19.5" customHeight="1">
      <c r="B116" s="186"/>
      <c r="O116" s="186"/>
    </row>
    <row r="117" spans="2:15" ht="19.5" customHeight="1">
      <c r="B117" s="186"/>
      <c r="O117" s="186"/>
    </row>
    <row r="118" spans="2:15" ht="19.5" customHeight="1">
      <c r="B118" s="186"/>
      <c r="O118" s="186"/>
    </row>
    <row r="119" spans="2:15" ht="19.5" customHeight="1">
      <c r="B119" s="186"/>
      <c r="O119" s="186"/>
    </row>
    <row r="120" spans="2:15" ht="19.5" customHeight="1">
      <c r="B120" s="186"/>
      <c r="O120" s="186"/>
    </row>
    <row r="121" spans="2:15" ht="19.5" customHeight="1">
      <c r="B121" s="186"/>
      <c r="O121" s="186"/>
    </row>
    <row r="122" spans="2:15" ht="19.5" customHeight="1">
      <c r="B122" s="186"/>
      <c r="O122" s="186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H24:K24"/>
    <mergeCell ref="B53:C53"/>
    <mergeCell ref="B39:F39"/>
    <mergeCell ref="A40:F40"/>
    <mergeCell ref="H39:M39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23" customWidth="1"/>
    <col min="2" max="2" width="46.8515625" style="23" customWidth="1"/>
    <col min="3" max="4" width="19.7109375" style="23" customWidth="1"/>
    <col min="5" max="5" width="11.421875" style="91" customWidth="1"/>
    <col min="6" max="6" width="11.421875" style="290" customWidth="1"/>
    <col min="7" max="7" width="16.8515625" style="290" bestFit="1" customWidth="1"/>
    <col min="8" max="8" width="15.140625" style="290" customWidth="1"/>
    <col min="9" max="9" width="25.28125" style="290" bestFit="1" customWidth="1"/>
    <col min="10" max="13" width="11.421875" style="91" customWidth="1"/>
    <col min="14" max="23" width="11.421875" style="23" customWidth="1"/>
    <col min="24" max="16384" width="11.421875" style="21" customWidth="1"/>
  </cols>
  <sheetData>
    <row r="1" ht="15"/>
    <row r="2" ht="15"/>
    <row r="5" spans="2:8" ht="18.75">
      <c r="B5" s="138" t="s">
        <v>23</v>
      </c>
      <c r="C5" s="203"/>
      <c r="D5" s="203"/>
      <c r="F5" s="509"/>
      <c r="G5" s="509"/>
      <c r="H5" s="509"/>
    </row>
    <row r="6" spans="2:9" ht="18">
      <c r="B6" s="508" t="s">
        <v>88</v>
      </c>
      <c r="C6" s="508"/>
      <c r="D6" s="508"/>
      <c r="F6" s="597"/>
      <c r="G6" s="597"/>
      <c r="H6" s="597"/>
      <c r="I6" s="597"/>
    </row>
    <row r="7" spans="2:9" ht="15.75">
      <c r="B7" s="498" t="s">
        <v>86</v>
      </c>
      <c r="C7" s="498"/>
      <c r="D7" s="498"/>
      <c r="E7" s="307"/>
      <c r="F7" s="597"/>
      <c r="G7" s="597"/>
      <c r="H7" s="597"/>
      <c r="I7" s="597"/>
    </row>
    <row r="8" spans="2:9" ht="15.75">
      <c r="B8" s="498" t="s">
        <v>245</v>
      </c>
      <c r="C8" s="498"/>
      <c r="D8" s="498"/>
      <c r="E8" s="307"/>
      <c r="F8" s="597"/>
      <c r="G8" s="598">
        <v>3.413</v>
      </c>
      <c r="H8" s="599"/>
      <c r="I8" s="597"/>
    </row>
    <row r="9" spans="2:9" ht="15.75">
      <c r="B9" s="499" t="s">
        <v>344</v>
      </c>
      <c r="C9" s="499"/>
      <c r="D9" s="466"/>
      <c r="E9" s="307"/>
      <c r="F9" s="597"/>
      <c r="G9" s="600"/>
      <c r="H9" s="599"/>
      <c r="I9" s="597"/>
    </row>
    <row r="10" spans="2:9" ht="12.75" customHeight="1">
      <c r="B10" s="204"/>
      <c r="C10" s="204"/>
      <c r="D10" s="204"/>
      <c r="E10" s="307"/>
      <c r="F10" s="597"/>
      <c r="G10" s="597"/>
      <c r="H10" s="597"/>
      <c r="I10" s="597"/>
    </row>
    <row r="11" spans="2:9" ht="15" customHeight="1">
      <c r="B11" s="510" t="s">
        <v>276</v>
      </c>
      <c r="C11" s="505" t="s">
        <v>67</v>
      </c>
      <c r="D11" s="500" t="s">
        <v>290</v>
      </c>
      <c r="E11" s="307"/>
      <c r="F11" s="597"/>
      <c r="G11" s="597"/>
      <c r="H11" s="597"/>
      <c r="I11" s="597"/>
    </row>
    <row r="12" spans="2:10" ht="13.5" customHeight="1">
      <c r="B12" s="511"/>
      <c r="C12" s="506"/>
      <c r="D12" s="501"/>
      <c r="E12" s="473"/>
      <c r="F12" s="597"/>
      <c r="G12" s="597"/>
      <c r="H12" s="597"/>
      <c r="I12" s="597"/>
      <c r="J12" s="303"/>
    </row>
    <row r="13" spans="2:9" ht="9" customHeight="1">
      <c r="B13" s="512"/>
      <c r="C13" s="507"/>
      <c r="D13" s="502"/>
      <c r="E13" s="307"/>
      <c r="F13" s="597"/>
      <c r="G13" s="597"/>
      <c r="H13" s="597"/>
      <c r="I13" s="597"/>
    </row>
    <row r="14" spans="2:9" ht="9" customHeight="1">
      <c r="B14" s="341"/>
      <c r="C14" s="342"/>
      <c r="D14" s="343"/>
      <c r="F14" s="597"/>
      <c r="G14" s="597"/>
      <c r="H14" s="597"/>
      <c r="I14" s="597"/>
    </row>
    <row r="15" spans="2:9" ht="16.5">
      <c r="B15" s="344" t="s">
        <v>176</v>
      </c>
      <c r="C15" s="345">
        <f>+C16</f>
        <v>38965.713019999996</v>
      </c>
      <c r="D15" s="345">
        <f>+D16</f>
        <v>132989.97853725997</v>
      </c>
      <c r="F15" s="597" t="s">
        <v>226</v>
      </c>
      <c r="G15" s="601">
        <f>+C16+C21+C49</f>
        <v>412520.22875999997</v>
      </c>
      <c r="H15" s="601">
        <f>+D16+D21+D49</f>
        <v>1407931.5407578796</v>
      </c>
      <c r="I15" s="597"/>
    </row>
    <row r="16" spans="2:9" ht="15">
      <c r="B16" s="28" t="s">
        <v>17</v>
      </c>
      <c r="C16" s="30">
        <v>38965.713019999996</v>
      </c>
      <c r="D16" s="30">
        <f>+C16*$G$8</f>
        <v>132989.97853725997</v>
      </c>
      <c r="F16" s="597"/>
      <c r="G16" s="597"/>
      <c r="H16" s="597"/>
      <c r="I16" s="602"/>
    </row>
    <row r="17" spans="2:9" ht="15.75">
      <c r="B17" s="88"/>
      <c r="C17" s="32"/>
      <c r="D17" s="32"/>
      <c r="F17" s="597"/>
      <c r="G17" s="603"/>
      <c r="H17" s="597"/>
      <c r="I17" s="597"/>
    </row>
    <row r="18" spans="2:9" ht="16.5">
      <c r="B18" s="89" t="s">
        <v>177</v>
      </c>
      <c r="C18" s="27">
        <f>+C20+C21</f>
        <v>1046937.0325699998</v>
      </c>
      <c r="D18" s="27">
        <f>+D20+D21</f>
        <v>3573196.0921614096</v>
      </c>
      <c r="F18" s="597" t="s">
        <v>225</v>
      </c>
      <c r="G18" s="601">
        <f>+C20+C48</f>
        <v>703681.8828099999</v>
      </c>
      <c r="H18" s="601">
        <f>+D20+D48</f>
        <v>2401666.2660305295</v>
      </c>
      <c r="I18" s="597"/>
    </row>
    <row r="19" spans="2:9" ht="8.25" customHeight="1">
      <c r="B19" s="90"/>
      <c r="C19" s="32"/>
      <c r="D19" s="32"/>
      <c r="F19" s="597"/>
      <c r="G19" s="604"/>
      <c r="H19" s="597"/>
      <c r="I19" s="597"/>
    </row>
    <row r="20" spans="2:9" ht="15">
      <c r="B20" s="28" t="s">
        <v>79</v>
      </c>
      <c r="C20" s="30">
        <v>691865.4007599999</v>
      </c>
      <c r="D20" s="30">
        <f>+C20*$G$8</f>
        <v>2361336.6127938796</v>
      </c>
      <c r="F20" s="597"/>
      <c r="G20" s="605">
        <f>+G18+G15</f>
        <v>1116202.1115699997</v>
      </c>
      <c r="H20" s="605">
        <f>+H18+H15</f>
        <v>3809597.806788409</v>
      </c>
      <c r="I20" s="597"/>
    </row>
    <row r="21" spans="2:9" ht="15">
      <c r="B21" s="28" t="s">
        <v>17</v>
      </c>
      <c r="C21" s="30">
        <v>355071.63180999993</v>
      </c>
      <c r="D21" s="30">
        <f>+C21*$G$8</f>
        <v>1211859.4793675297</v>
      </c>
      <c r="F21" s="597"/>
      <c r="G21" s="606">
        <f>+G20/1000</f>
        <v>1116.2021115699997</v>
      </c>
      <c r="H21" s="597">
        <f>+H20/1000</f>
        <v>3809.5978067884093</v>
      </c>
      <c r="I21" s="597"/>
    </row>
    <row r="22" spans="2:9" ht="8.25" customHeight="1">
      <c r="B22" s="33"/>
      <c r="C22" s="32"/>
      <c r="D22" s="32"/>
      <c r="F22" s="597"/>
      <c r="G22" s="597"/>
      <c r="H22" s="597"/>
      <c r="I22" s="597"/>
    </row>
    <row r="23" spans="2:9" ht="15" customHeight="1">
      <c r="B23" s="503" t="s">
        <v>16</v>
      </c>
      <c r="C23" s="515">
        <f>+C18+C15</f>
        <v>1085902.7455899997</v>
      </c>
      <c r="D23" s="515">
        <f>+D18+D15</f>
        <v>3706186.0706986696</v>
      </c>
      <c r="F23" s="597"/>
      <c r="G23" s="606">
        <f>+G21-'Resumen Cuadros'!C16</f>
        <v>0</v>
      </c>
      <c r="H23" s="606">
        <f>+H21-'Resumen Cuadros'!D16</f>
        <v>0</v>
      </c>
      <c r="I23" s="597"/>
    </row>
    <row r="24" spans="2:9" ht="15" customHeight="1">
      <c r="B24" s="504"/>
      <c r="C24" s="516"/>
      <c r="D24" s="516"/>
      <c r="F24" s="597"/>
      <c r="G24" s="597"/>
      <c r="H24" s="597"/>
      <c r="I24" s="597"/>
    </row>
    <row r="25" spans="2:9" ht="4.5" customHeight="1">
      <c r="B25" s="34"/>
      <c r="C25" s="35"/>
      <c r="D25" s="35"/>
      <c r="F25" s="597"/>
      <c r="G25" s="597"/>
      <c r="H25" s="597"/>
      <c r="I25" s="597"/>
    </row>
    <row r="26" spans="2:9" ht="15">
      <c r="B26" s="36" t="s">
        <v>247</v>
      </c>
      <c r="C26" s="297"/>
      <c r="D26" s="37"/>
      <c r="F26" s="597"/>
      <c r="G26" s="597"/>
      <c r="H26" s="597"/>
      <c r="I26" s="597"/>
    </row>
    <row r="27" spans="2:9" ht="15">
      <c r="B27" s="36" t="s">
        <v>252</v>
      </c>
      <c r="C27" s="37"/>
      <c r="D27" s="37"/>
      <c r="F27" s="597"/>
      <c r="G27" s="597"/>
      <c r="H27" s="597"/>
      <c r="I27" s="597"/>
    </row>
    <row r="28" spans="2:4" ht="15">
      <c r="B28" s="36" t="s">
        <v>126</v>
      </c>
      <c r="C28" s="297"/>
      <c r="D28" s="37"/>
    </row>
    <row r="29" spans="3:4" ht="15">
      <c r="C29" s="607">
        <f>+C23/1000</f>
        <v>1085.9027455899998</v>
      </c>
      <c r="D29" s="607">
        <f>+D23/1000</f>
        <v>3706.1860706986695</v>
      </c>
    </row>
    <row r="30" spans="3:4" ht="15">
      <c r="C30" s="607">
        <f>+C29-'Resumen Cuadros'!C47</f>
        <v>0</v>
      </c>
      <c r="D30" s="607">
        <f>+D29-'Resumen Cuadros'!D47</f>
        <v>0</v>
      </c>
    </row>
    <row r="31" spans="3:4" ht="15">
      <c r="C31" s="608"/>
      <c r="D31" s="437"/>
    </row>
    <row r="32" spans="3:4" ht="15">
      <c r="C32" s="609"/>
      <c r="D32" s="610"/>
    </row>
    <row r="34" spans="2:5" ht="18.75">
      <c r="B34" s="73" t="s">
        <v>169</v>
      </c>
      <c r="C34" s="86"/>
      <c r="D34" s="86"/>
      <c r="E34" s="291"/>
    </row>
    <row r="35" spans="2:4" ht="15" customHeight="1">
      <c r="B35" s="508" t="s">
        <v>88</v>
      </c>
      <c r="C35" s="508"/>
      <c r="D35" s="508"/>
    </row>
    <row r="36" spans="2:4" ht="15" customHeight="1">
      <c r="B36" s="498" t="s">
        <v>90</v>
      </c>
      <c r="C36" s="498"/>
      <c r="D36" s="498"/>
    </row>
    <row r="37" spans="2:4" ht="16.5" customHeight="1">
      <c r="B37" s="498" t="s">
        <v>245</v>
      </c>
      <c r="C37" s="498"/>
      <c r="D37" s="498"/>
    </row>
    <row r="38" spans="2:4" ht="16.5" customHeight="1">
      <c r="B38" s="499" t="str">
        <f>+B9</f>
        <v>Al 30 de noviembre de 2016</v>
      </c>
      <c r="C38" s="499"/>
      <c r="D38" s="83"/>
    </row>
    <row r="39" spans="2:4" ht="8.25" customHeight="1">
      <c r="B39" s="22"/>
      <c r="C39" s="22"/>
      <c r="D39" s="22"/>
    </row>
    <row r="40" spans="2:4" ht="15" customHeight="1">
      <c r="B40" s="510" t="s">
        <v>276</v>
      </c>
      <c r="C40" s="505" t="s">
        <v>67</v>
      </c>
      <c r="D40" s="500" t="s">
        <v>290</v>
      </c>
    </row>
    <row r="41" spans="2:7" ht="13.5" customHeight="1">
      <c r="B41" s="511"/>
      <c r="C41" s="506"/>
      <c r="D41" s="501"/>
      <c r="E41" s="291"/>
      <c r="G41" s="292"/>
    </row>
    <row r="42" spans="2:4" ht="9" customHeight="1">
      <c r="B42" s="512"/>
      <c r="C42" s="507"/>
      <c r="D42" s="502"/>
    </row>
    <row r="43" spans="2:4" ht="8.25" customHeight="1">
      <c r="B43" s="24"/>
      <c r="C43" s="25"/>
      <c r="D43" s="38"/>
    </row>
    <row r="44" spans="2:9" ht="21" customHeight="1">
      <c r="B44" s="87" t="s">
        <v>87</v>
      </c>
      <c r="C44" s="115">
        <v>0</v>
      </c>
      <c r="D44" s="115">
        <v>0</v>
      </c>
      <c r="I44" s="293"/>
    </row>
    <row r="45" spans="2:4" ht="10.5" customHeight="1">
      <c r="B45" s="88"/>
      <c r="C45" s="31"/>
      <c r="D45" s="31"/>
    </row>
    <row r="46" spans="2:7" ht="21" customHeight="1">
      <c r="B46" s="89" t="s">
        <v>98</v>
      </c>
      <c r="C46" s="26">
        <f>+C48+C49</f>
        <v>30299.365980000002</v>
      </c>
      <c r="D46" s="26">
        <f>+D48+D49</f>
        <v>103411.73608974</v>
      </c>
      <c r="G46" s="293"/>
    </row>
    <row r="47" spans="2:4" ht="8.25" customHeight="1">
      <c r="B47" s="90"/>
      <c r="C47" s="31"/>
      <c r="D47" s="31"/>
    </row>
    <row r="48" spans="2:4" ht="15">
      <c r="B48" s="28" t="s">
        <v>79</v>
      </c>
      <c r="C48" s="29">
        <v>11816.482049999999</v>
      </c>
      <c r="D48" s="29">
        <f>+C48*$G$8</f>
        <v>40329.653236649996</v>
      </c>
    </row>
    <row r="49" spans="2:4" ht="15">
      <c r="B49" s="28" t="s">
        <v>17</v>
      </c>
      <c r="C49" s="29">
        <v>18482.883930000004</v>
      </c>
      <c r="D49" s="29">
        <f>+C49*$G$8</f>
        <v>63082.08285309001</v>
      </c>
    </row>
    <row r="50" spans="2:4" ht="9" customHeight="1">
      <c r="B50" s="33"/>
      <c r="C50" s="31"/>
      <c r="D50" s="31"/>
    </row>
    <row r="51" spans="2:4" ht="15" customHeight="1">
      <c r="B51" s="503" t="s">
        <v>16</v>
      </c>
      <c r="C51" s="513">
        <f>+C46+C44</f>
        <v>30299.365980000002</v>
      </c>
      <c r="D51" s="513">
        <f>+D46+D44</f>
        <v>103411.73608974</v>
      </c>
    </row>
    <row r="52" spans="2:7" ht="15" customHeight="1">
      <c r="B52" s="504"/>
      <c r="C52" s="514"/>
      <c r="D52" s="514"/>
      <c r="G52" s="294"/>
    </row>
    <row r="53" spans="2:4" ht="6" customHeight="1">
      <c r="B53" s="34"/>
      <c r="C53" s="35"/>
      <c r="D53" s="35"/>
    </row>
    <row r="54" spans="3:4" ht="15">
      <c r="C54" s="611">
        <f>+C51/1000</f>
        <v>30.29936598</v>
      </c>
      <c r="D54" s="611">
        <f>+D51/1000</f>
        <v>103.41173608974</v>
      </c>
    </row>
    <row r="55" spans="3:4" ht="15">
      <c r="C55" s="611">
        <f>+C54-'Resumen Cuadros'!C48</f>
        <v>0</v>
      </c>
      <c r="D55" s="611">
        <f>+D54-'Resumen Cuadros'!D48</f>
        <v>0</v>
      </c>
    </row>
    <row r="56" spans="3:4" ht="15">
      <c r="C56" s="612"/>
      <c r="D56" s="437"/>
    </row>
    <row r="57" spans="3:4" ht="15">
      <c r="C57" s="607"/>
      <c r="D57" s="437"/>
    </row>
  </sheetData>
  <sheetProtection/>
  <mergeCells count="21">
    <mergeCell ref="B40:B42"/>
    <mergeCell ref="B38:C38"/>
    <mergeCell ref="C40:C42"/>
    <mergeCell ref="B37:D37"/>
    <mergeCell ref="C23:C24"/>
    <mergeCell ref="F5:H5"/>
    <mergeCell ref="B6:D6"/>
    <mergeCell ref="B7:D7"/>
    <mergeCell ref="B8:D8"/>
    <mergeCell ref="B11:B13"/>
    <mergeCell ref="B51:B52"/>
    <mergeCell ref="C51:C52"/>
    <mergeCell ref="D51:D52"/>
    <mergeCell ref="D23:D24"/>
    <mergeCell ref="D40:D42"/>
    <mergeCell ref="B36:D36"/>
    <mergeCell ref="B9:C9"/>
    <mergeCell ref="D11:D13"/>
    <mergeCell ref="B23:B24"/>
    <mergeCell ref="C11:C13"/>
    <mergeCell ref="B35:D35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140625" style="21" customWidth="1"/>
    <col min="2" max="2" width="37.7109375" style="23" customWidth="1"/>
    <col min="3" max="4" width="19.7109375" style="23" customWidth="1"/>
    <col min="5" max="5" width="9.28125" style="134" customWidth="1"/>
    <col min="6" max="6" width="13.57421875" style="23" bestFit="1" customWidth="1"/>
    <col min="7" max="7" width="17.28125" style="23" customWidth="1"/>
    <col min="8" max="16" width="11.421875" style="23" customWidth="1"/>
    <col min="17" max="16384" width="11.421875" style="21" customWidth="1"/>
  </cols>
  <sheetData>
    <row r="1" ht="15"/>
    <row r="2" ht="15"/>
    <row r="3" ht="15"/>
    <row r="4" spans="2:10" ht="15">
      <c r="B4" s="92"/>
      <c r="C4" s="92"/>
      <c r="D4" s="92"/>
      <c r="E4" s="205"/>
      <c r="F4" s="92"/>
      <c r="G4" s="92"/>
      <c r="H4" s="92"/>
      <c r="I4" s="92"/>
      <c r="J4" s="92"/>
    </row>
    <row r="5" spans="2:12" ht="18">
      <c r="B5" s="138" t="s">
        <v>24</v>
      </c>
      <c r="C5" s="138"/>
      <c r="D5" s="138"/>
      <c r="E5" s="205"/>
      <c r="F5" s="92"/>
      <c r="G5" s="92"/>
      <c r="H5" s="92"/>
      <c r="I5" s="92"/>
      <c r="J5" s="92"/>
      <c r="L5" s="437"/>
    </row>
    <row r="6" spans="2:12" ht="18" customHeight="1">
      <c r="B6" s="508" t="s">
        <v>89</v>
      </c>
      <c r="C6" s="508"/>
      <c r="D6" s="508"/>
      <c r="E6" s="508"/>
      <c r="F6" s="436"/>
      <c r="G6" s="437"/>
      <c r="H6" s="598">
        <f>+'Residencia Acreedor'!G8</f>
        <v>3.413</v>
      </c>
      <c r="I6" s="436"/>
      <c r="J6" s="436"/>
      <c r="K6" s="437"/>
      <c r="L6" s="437"/>
    </row>
    <row r="7" spans="2:12" ht="15.75">
      <c r="B7" s="498" t="s">
        <v>104</v>
      </c>
      <c r="C7" s="498"/>
      <c r="D7" s="498"/>
      <c r="E7" s="205"/>
      <c r="F7" s="436"/>
      <c r="G7" s="436"/>
      <c r="H7" s="436"/>
      <c r="I7" s="436"/>
      <c r="J7" s="436"/>
      <c r="K7" s="437"/>
      <c r="L7" s="437"/>
    </row>
    <row r="8" spans="2:12" ht="15.75">
      <c r="B8" s="499" t="str">
        <f>+'Residencia Acreedor'!B38:C38</f>
        <v>Al 30 de noviembre de 2016</v>
      </c>
      <c r="C8" s="499"/>
      <c r="D8" s="466"/>
      <c r="E8" s="205"/>
      <c r="F8" s="436"/>
      <c r="G8" s="436"/>
      <c r="H8" s="436"/>
      <c r="I8" s="436"/>
      <c r="J8" s="436"/>
      <c r="K8" s="437"/>
      <c r="L8" s="437"/>
    </row>
    <row r="9" spans="2:12" ht="9" customHeight="1">
      <c r="B9" s="139"/>
      <c r="C9" s="139"/>
      <c r="D9" s="139"/>
      <c r="E9" s="205"/>
      <c r="F9" s="436"/>
      <c r="G9" s="436"/>
      <c r="H9" s="436"/>
      <c r="I9" s="436"/>
      <c r="J9" s="436"/>
      <c r="K9" s="437"/>
      <c r="L9" s="437"/>
    </row>
    <row r="10" spans="2:12" ht="15" customHeight="1">
      <c r="B10" s="519" t="s">
        <v>243</v>
      </c>
      <c r="C10" s="505" t="s">
        <v>67</v>
      </c>
      <c r="D10" s="500" t="s">
        <v>290</v>
      </c>
      <c r="E10" s="92"/>
      <c r="F10" s="436"/>
      <c r="G10" s="436"/>
      <c r="H10" s="436"/>
      <c r="I10" s="436"/>
      <c r="J10" s="436"/>
      <c r="K10" s="437"/>
      <c r="L10" s="437"/>
    </row>
    <row r="11" spans="2:12" ht="13.5" customHeight="1">
      <c r="B11" s="520"/>
      <c r="C11" s="506"/>
      <c r="D11" s="501"/>
      <c r="E11" s="138"/>
      <c r="F11" s="436"/>
      <c r="G11" s="437"/>
      <c r="H11" s="436"/>
      <c r="I11" s="436"/>
      <c r="J11" s="436"/>
      <c r="K11" s="437"/>
      <c r="L11" s="437"/>
    </row>
    <row r="12" spans="2:12" ht="9" customHeight="1">
      <c r="B12" s="521"/>
      <c r="C12" s="507"/>
      <c r="D12" s="502"/>
      <c r="E12" s="92"/>
      <c r="F12" s="436"/>
      <c r="G12" s="436"/>
      <c r="H12" s="436"/>
      <c r="I12" s="436"/>
      <c r="J12" s="436"/>
      <c r="K12" s="437"/>
      <c r="L12" s="437"/>
    </row>
    <row r="13" spans="2:12" ht="8.25" customHeight="1">
      <c r="B13" s="207"/>
      <c r="C13" s="171"/>
      <c r="D13" s="346"/>
      <c r="F13" s="437"/>
      <c r="G13" s="437"/>
      <c r="H13" s="437"/>
      <c r="I13" s="437"/>
      <c r="J13" s="437"/>
      <c r="K13" s="437"/>
      <c r="L13" s="437"/>
    </row>
    <row r="14" spans="2:12" ht="15.75" customHeight="1">
      <c r="B14" s="333" t="s">
        <v>62</v>
      </c>
      <c r="C14" s="339">
        <f>+C16+C17</f>
        <v>1085902.7455899997</v>
      </c>
      <c r="D14" s="339">
        <f>+D16+D17</f>
        <v>3706186.070698669</v>
      </c>
      <c r="F14" s="613">
        <f>+C14/1000</f>
        <v>1085.9027455899998</v>
      </c>
      <c r="G14" s="462">
        <f>+D14/1000</f>
        <v>3706.186070698669</v>
      </c>
      <c r="H14" s="462"/>
      <c r="I14" s="437"/>
      <c r="J14" s="437"/>
      <c r="K14" s="437"/>
      <c r="L14" s="437"/>
    </row>
    <row r="15" spans="2:12" ht="8.25" customHeight="1">
      <c r="B15" s="42"/>
      <c r="C15" s="43"/>
      <c r="D15" s="43"/>
      <c r="F15" s="437"/>
      <c r="G15" s="437"/>
      <c r="H15" s="437"/>
      <c r="I15" s="437"/>
      <c r="J15" s="437"/>
      <c r="K15" s="437"/>
      <c r="L15" s="437"/>
    </row>
    <row r="16" spans="2:12" ht="16.5" customHeight="1">
      <c r="B16" s="44" t="s">
        <v>64</v>
      </c>
      <c r="C16" s="45">
        <v>691865.4007599999</v>
      </c>
      <c r="D16" s="45">
        <f>+C16*$H$6</f>
        <v>2361336.6127938796</v>
      </c>
      <c r="F16" s="614">
        <f>+F14-'Resumen Cuadros'!C47</f>
        <v>0</v>
      </c>
      <c r="G16" s="614">
        <f>+G14-'Resumen Cuadros'!D47</f>
        <v>0</v>
      </c>
      <c r="H16" s="462"/>
      <c r="I16" s="437"/>
      <c r="J16" s="437"/>
      <c r="K16" s="437"/>
      <c r="L16" s="437"/>
    </row>
    <row r="17" spans="2:12" ht="16.5" customHeight="1">
      <c r="B17" s="44" t="s">
        <v>63</v>
      </c>
      <c r="C17" s="45">
        <v>394037.3448299999</v>
      </c>
      <c r="D17" s="45">
        <f>+C17*$H$6</f>
        <v>1344849.4579047896</v>
      </c>
      <c r="F17" s="437"/>
      <c r="G17" s="437"/>
      <c r="H17" s="437"/>
      <c r="I17" s="437"/>
      <c r="J17" s="437"/>
      <c r="K17" s="437"/>
      <c r="L17" s="437"/>
    </row>
    <row r="18" spans="2:12" ht="15.75" customHeight="1">
      <c r="B18" s="46"/>
      <c r="C18" s="45"/>
      <c r="D18" s="47"/>
      <c r="F18" s="437"/>
      <c r="G18" s="437"/>
      <c r="H18" s="437"/>
      <c r="I18" s="437"/>
      <c r="J18" s="437"/>
      <c r="K18" s="437"/>
      <c r="L18" s="437"/>
    </row>
    <row r="19" spans="2:12" ht="16.5" customHeight="1">
      <c r="B19" s="42" t="s">
        <v>61</v>
      </c>
      <c r="C19" s="43">
        <f>+C21+C22</f>
        <v>30299.365980000002</v>
      </c>
      <c r="D19" s="43">
        <f>+D21+D22</f>
        <v>103411.73608974</v>
      </c>
      <c r="F19" s="462">
        <f>+C19/1000</f>
        <v>30.29936598</v>
      </c>
      <c r="G19" s="615">
        <f>+D19/1000</f>
        <v>103.41173608974</v>
      </c>
      <c r="H19" s="437"/>
      <c r="I19" s="437"/>
      <c r="J19" s="437"/>
      <c r="K19" s="437"/>
      <c r="L19" s="437"/>
    </row>
    <row r="20" spans="2:12" ht="6" customHeight="1">
      <c r="B20" s="42"/>
      <c r="C20" s="43"/>
      <c r="D20" s="43"/>
      <c r="F20" s="437"/>
      <c r="G20" s="437"/>
      <c r="H20" s="437"/>
      <c r="I20" s="437"/>
      <c r="J20" s="437"/>
      <c r="K20" s="437"/>
      <c r="L20" s="437"/>
    </row>
    <row r="21" spans="2:12" ht="16.5" customHeight="1">
      <c r="B21" s="44" t="s">
        <v>64</v>
      </c>
      <c r="C21" s="45">
        <v>11816.482049999999</v>
      </c>
      <c r="D21" s="45">
        <f>+C21*$H$6</f>
        <v>40329.653236649996</v>
      </c>
      <c r="F21" s="616"/>
      <c r="G21" s="616"/>
      <c r="H21" s="437"/>
      <c r="I21" s="437"/>
      <c r="J21" s="437"/>
      <c r="K21" s="437"/>
      <c r="L21" s="437"/>
    </row>
    <row r="22" spans="2:12" ht="16.5" customHeight="1">
      <c r="B22" s="44" t="s">
        <v>63</v>
      </c>
      <c r="C22" s="45">
        <v>18482.883930000004</v>
      </c>
      <c r="D22" s="45">
        <f>+C22*$H$6</f>
        <v>63082.08285309001</v>
      </c>
      <c r="F22" s="614">
        <f>+F19-'Resumen Cuadros'!C48</f>
        <v>0</v>
      </c>
      <c r="G22" s="614">
        <f>+G19-'Resumen Cuadros'!D48</f>
        <v>0</v>
      </c>
      <c r="H22" s="437"/>
      <c r="I22" s="437"/>
      <c r="J22" s="437"/>
      <c r="K22" s="437"/>
      <c r="L22" s="437"/>
    </row>
    <row r="23" spans="2:12" ht="12" customHeight="1">
      <c r="B23" s="48"/>
      <c r="C23" s="49"/>
      <c r="D23" s="49"/>
      <c r="F23" s="437"/>
      <c r="G23" s="437"/>
      <c r="H23" s="437"/>
      <c r="I23" s="437"/>
      <c r="J23" s="437"/>
      <c r="K23" s="437"/>
      <c r="L23" s="437"/>
    </row>
    <row r="24" spans="2:12" ht="15" customHeight="1">
      <c r="B24" s="522" t="s">
        <v>72</v>
      </c>
      <c r="C24" s="517">
        <f>+C19+C14</f>
        <v>1116202.1115699997</v>
      </c>
      <c r="D24" s="517">
        <f>+D19+D14</f>
        <v>3809597.806788409</v>
      </c>
      <c r="F24" s="437"/>
      <c r="G24" s="437"/>
      <c r="H24" s="437"/>
      <c r="I24" s="437"/>
      <c r="J24" s="437"/>
      <c r="K24" s="437"/>
      <c r="L24" s="437"/>
    </row>
    <row r="25" spans="2:12" ht="15" customHeight="1">
      <c r="B25" s="523"/>
      <c r="C25" s="518"/>
      <c r="D25" s="518"/>
      <c r="F25" s="437">
        <f>+C24/1000</f>
        <v>1116.2021115699997</v>
      </c>
      <c r="G25" s="437">
        <f>+D24/1000</f>
        <v>3809.5978067884093</v>
      </c>
      <c r="H25" s="437"/>
      <c r="I25" s="437"/>
      <c r="J25" s="437"/>
      <c r="K25" s="437"/>
      <c r="L25" s="437"/>
    </row>
    <row r="26" spans="2:12" ht="6.75" customHeight="1">
      <c r="B26" s="50"/>
      <c r="C26" s="51"/>
      <c r="D26" s="51"/>
      <c r="F26" s="437"/>
      <c r="G26" s="437"/>
      <c r="H26" s="437"/>
      <c r="I26" s="437"/>
      <c r="J26" s="437"/>
      <c r="K26" s="437"/>
      <c r="L26" s="437"/>
    </row>
    <row r="27" spans="3:12" ht="15">
      <c r="C27" s="355"/>
      <c r="F27" s="447">
        <f>+F25-'Resumen Cuadros'!C49</f>
        <v>0</v>
      </c>
      <c r="G27" s="447">
        <f>+G25-'Resumen Cuadros'!D49</f>
        <v>0</v>
      </c>
      <c r="H27" s="437"/>
      <c r="I27" s="437"/>
      <c r="J27" s="437"/>
      <c r="K27" s="437"/>
      <c r="L27" s="437"/>
    </row>
    <row r="28" spans="3:12" ht="15">
      <c r="C28" s="355"/>
      <c r="D28" s="322"/>
      <c r="F28" s="437"/>
      <c r="G28" s="437"/>
      <c r="H28" s="437"/>
      <c r="I28" s="437"/>
      <c r="J28" s="437"/>
      <c r="K28" s="437"/>
      <c r="L28" s="437"/>
    </row>
    <row r="29" spans="3:12" ht="15">
      <c r="C29" s="355"/>
      <c r="F29" s="437"/>
      <c r="G29" s="437"/>
      <c r="H29" s="437"/>
      <c r="I29" s="437"/>
      <c r="J29" s="437"/>
      <c r="K29" s="437"/>
      <c r="L29" s="437"/>
    </row>
    <row r="30" spans="3:12" ht="15">
      <c r="C30" s="322"/>
      <c r="F30" s="437"/>
      <c r="G30" s="437"/>
      <c r="H30" s="437"/>
      <c r="I30" s="437"/>
      <c r="J30" s="437"/>
      <c r="K30" s="437"/>
      <c r="L30" s="437"/>
    </row>
    <row r="31" spans="6:12" ht="15">
      <c r="F31" s="437"/>
      <c r="G31" s="437"/>
      <c r="H31" s="437"/>
      <c r="I31" s="437"/>
      <c r="J31" s="437"/>
      <c r="K31" s="437"/>
      <c r="L31" s="437"/>
    </row>
    <row r="32" spans="6:12" ht="15">
      <c r="F32" s="437"/>
      <c r="G32" s="437"/>
      <c r="H32" s="437"/>
      <c r="I32" s="437"/>
      <c r="J32" s="437"/>
      <c r="K32" s="437"/>
      <c r="L32" s="437"/>
    </row>
    <row r="33" ht="15">
      <c r="L33" s="437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5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28125" style="23" customWidth="1"/>
    <col min="2" max="2" width="40.140625" style="23" customWidth="1"/>
    <col min="3" max="4" width="19.7109375" style="23" customWidth="1"/>
    <col min="5" max="5" width="15.140625" style="23" customWidth="1"/>
    <col min="6" max="6" width="14.28125" style="23" bestFit="1" customWidth="1"/>
    <col min="7" max="7" width="15.8515625" style="23" customWidth="1"/>
    <col min="8" max="8" width="17.00390625" style="23" customWidth="1"/>
    <col min="9" max="9" width="21.140625" style="23" customWidth="1"/>
    <col min="10" max="15" width="11.421875" style="23" customWidth="1"/>
    <col min="16" max="16384" width="11.421875" style="21" customWidth="1"/>
  </cols>
  <sheetData>
    <row r="1" ht="15"/>
    <row r="2" ht="15"/>
    <row r="3" spans="2:6" ht="15">
      <c r="B3" s="92"/>
      <c r="C3" s="92"/>
      <c r="D3" s="92"/>
      <c r="E3" s="92"/>
      <c r="F3" s="92"/>
    </row>
    <row r="4" spans="2:6" ht="15">
      <c r="B4" s="92"/>
      <c r="C4" s="92"/>
      <c r="D4" s="92"/>
      <c r="E4" s="92"/>
      <c r="F4" s="92"/>
    </row>
    <row r="5" spans="2:9" ht="18">
      <c r="B5" s="138" t="s">
        <v>25</v>
      </c>
      <c r="C5" s="138"/>
      <c r="D5" s="138"/>
      <c r="E5" s="92"/>
      <c r="F5" s="92"/>
      <c r="G5" s="437"/>
      <c r="H5" s="437"/>
      <c r="I5" s="437"/>
    </row>
    <row r="6" spans="2:12" ht="18" customHeight="1">
      <c r="B6" s="508" t="s">
        <v>88</v>
      </c>
      <c r="C6" s="508"/>
      <c r="D6" s="508"/>
      <c r="E6" s="508"/>
      <c r="F6" s="92"/>
      <c r="G6" s="436"/>
      <c r="H6" s="598">
        <f>+Plazo!H6</f>
        <v>3.413</v>
      </c>
      <c r="I6" s="436"/>
      <c r="J6" s="92"/>
      <c r="K6" s="92"/>
      <c r="L6" s="92"/>
    </row>
    <row r="7" spans="2:12" ht="15.75">
      <c r="B7" s="498" t="s">
        <v>86</v>
      </c>
      <c r="C7" s="498"/>
      <c r="D7" s="498"/>
      <c r="E7" s="92"/>
      <c r="F7" s="92"/>
      <c r="G7" s="436"/>
      <c r="H7" s="436"/>
      <c r="I7" s="436"/>
      <c r="J7" s="92"/>
      <c r="K7" s="92"/>
      <c r="L7" s="92"/>
    </row>
    <row r="8" spans="2:12" ht="15.75">
      <c r="B8" s="524" t="s">
        <v>68</v>
      </c>
      <c r="C8" s="524"/>
      <c r="D8" s="524"/>
      <c r="E8" s="92"/>
      <c r="F8" s="92"/>
      <c r="G8" s="436"/>
      <c r="H8" s="436"/>
      <c r="I8" s="436"/>
      <c r="J8" s="92"/>
      <c r="K8" s="92"/>
      <c r="L8" s="92"/>
    </row>
    <row r="9" spans="2:12" ht="15.75">
      <c r="B9" s="499" t="str">
        <f>+Plazo!B8</f>
        <v>Al 30 de noviembre de 2016</v>
      </c>
      <c r="C9" s="499"/>
      <c r="D9" s="467"/>
      <c r="E9" s="92"/>
      <c r="F9" s="92"/>
      <c r="G9" s="92"/>
      <c r="H9" s="92"/>
      <c r="I9" s="92"/>
      <c r="J9" s="92"/>
      <c r="K9" s="92"/>
      <c r="L9" s="92"/>
    </row>
    <row r="10" spans="2:12" ht="6.75" customHeight="1">
      <c r="B10" s="206"/>
      <c r="C10" s="206"/>
      <c r="D10" s="206"/>
      <c r="E10" s="92"/>
      <c r="F10" s="92"/>
      <c r="G10" s="92"/>
      <c r="H10" s="92"/>
      <c r="I10" s="92"/>
      <c r="J10" s="92"/>
      <c r="K10" s="92"/>
      <c r="L10" s="92"/>
    </row>
    <row r="11" spans="2:12" ht="15" customHeight="1">
      <c r="B11" s="510" t="s">
        <v>277</v>
      </c>
      <c r="C11" s="505" t="s">
        <v>67</v>
      </c>
      <c r="D11" s="500" t="s">
        <v>290</v>
      </c>
      <c r="E11" s="92"/>
      <c r="F11" s="92"/>
      <c r="G11" s="92"/>
      <c r="H11" s="92"/>
      <c r="I11" s="92"/>
      <c r="J11" s="92"/>
      <c r="K11" s="92"/>
      <c r="L11" s="92"/>
    </row>
    <row r="12" spans="2:12" ht="13.5" customHeight="1">
      <c r="B12" s="511"/>
      <c r="C12" s="506"/>
      <c r="D12" s="501"/>
      <c r="E12" s="138"/>
      <c r="F12" s="92"/>
      <c r="G12" s="304"/>
      <c r="H12" s="92"/>
      <c r="I12" s="92"/>
      <c r="J12" s="92"/>
      <c r="K12" s="92"/>
      <c r="L12" s="92"/>
    </row>
    <row r="13" spans="2:12" ht="9" customHeight="1">
      <c r="B13" s="512"/>
      <c r="C13" s="507"/>
      <c r="D13" s="502"/>
      <c r="E13" s="92"/>
      <c r="F13" s="92"/>
      <c r="G13" s="92"/>
      <c r="H13" s="92"/>
      <c r="I13" s="92"/>
      <c r="J13" s="92"/>
      <c r="K13" s="92"/>
      <c r="L13" s="92"/>
    </row>
    <row r="14" spans="2:6" ht="9" customHeight="1">
      <c r="B14" s="207"/>
      <c r="C14" s="171"/>
      <c r="D14" s="171"/>
      <c r="E14" s="92"/>
      <c r="F14" s="92"/>
    </row>
    <row r="15" spans="2:8" ht="16.5">
      <c r="B15" s="333" t="s">
        <v>127</v>
      </c>
      <c r="C15" s="334">
        <f>+C17</f>
        <v>0</v>
      </c>
      <c r="D15" s="334">
        <f>+D17</f>
        <v>0</v>
      </c>
      <c r="E15" s="92"/>
      <c r="H15" s="357"/>
    </row>
    <row r="16" spans="2:5" ht="6" customHeight="1" hidden="1">
      <c r="B16" s="333"/>
      <c r="C16" s="335"/>
      <c r="D16" s="335"/>
      <c r="E16" s="92"/>
    </row>
    <row r="17" spans="2:5" ht="15.75" hidden="1">
      <c r="B17" s="336" t="s">
        <v>128</v>
      </c>
      <c r="C17" s="337">
        <v>0</v>
      </c>
      <c r="D17" s="337">
        <f>+C17*$H$6</f>
        <v>0</v>
      </c>
      <c r="E17" s="92"/>
    </row>
    <row r="18" spans="2:5" ht="15.75" customHeight="1">
      <c r="B18" s="336"/>
      <c r="C18" s="338"/>
      <c r="D18" s="338"/>
      <c r="E18" s="92"/>
    </row>
    <row r="19" spans="2:6" ht="16.5">
      <c r="B19" s="333" t="s">
        <v>178</v>
      </c>
      <c r="C19" s="339">
        <f>+C21+C22</f>
        <v>1085902.7455899997</v>
      </c>
      <c r="D19" s="339">
        <f>+D21+D22</f>
        <v>3706186.070698669</v>
      </c>
      <c r="E19" s="182"/>
      <c r="F19" s="182"/>
    </row>
    <row r="20" spans="2:4" ht="6.75" customHeight="1">
      <c r="B20" s="42"/>
      <c r="C20" s="43"/>
      <c r="D20" s="43"/>
    </row>
    <row r="21" spans="2:4" ht="15.75">
      <c r="B21" s="44" t="s">
        <v>129</v>
      </c>
      <c r="C21" s="45">
        <v>691865.4007599999</v>
      </c>
      <c r="D21" s="52">
        <f>+C21*$H$6</f>
        <v>2361336.6127938796</v>
      </c>
    </row>
    <row r="22" spans="2:4" ht="15.75">
      <c r="B22" s="44" t="s">
        <v>128</v>
      </c>
      <c r="C22" s="45">
        <v>394037.3448299999</v>
      </c>
      <c r="D22" s="52">
        <f>+C22*$H$6</f>
        <v>1344849.4579047896</v>
      </c>
    </row>
    <row r="23" spans="2:4" ht="9" customHeight="1">
      <c r="B23" s="53"/>
      <c r="C23" s="47"/>
      <c r="D23" s="47"/>
    </row>
    <row r="24" spans="2:8" ht="15" customHeight="1">
      <c r="B24" s="522" t="s">
        <v>72</v>
      </c>
      <c r="C24" s="517">
        <f>+C19+C15</f>
        <v>1085902.7455899997</v>
      </c>
      <c r="D24" s="517">
        <f>+D19+D15</f>
        <v>3706186.070698669</v>
      </c>
      <c r="G24" s="295"/>
      <c r="H24" s="295"/>
    </row>
    <row r="25" spans="2:8" ht="15" customHeight="1">
      <c r="B25" s="523"/>
      <c r="C25" s="518"/>
      <c r="D25" s="518"/>
      <c r="G25" s="295"/>
      <c r="H25" s="295"/>
    </row>
    <row r="26" spans="2:4" ht="4.5" customHeight="1">
      <c r="B26" s="525"/>
      <c r="C26" s="525"/>
      <c r="D26" s="525"/>
    </row>
    <row r="27" spans="2:4" ht="15" customHeight="1">
      <c r="B27" s="36" t="s">
        <v>253</v>
      </c>
      <c r="C27" s="55"/>
      <c r="D27" s="55"/>
    </row>
    <row r="28" spans="2:4" ht="15">
      <c r="B28" s="36" t="s">
        <v>105</v>
      </c>
      <c r="C28" s="182"/>
      <c r="D28" s="295"/>
    </row>
    <row r="29" spans="2:8" ht="15">
      <c r="B29" s="36"/>
      <c r="C29" s="273"/>
      <c r="D29" s="273"/>
      <c r="G29" s="305"/>
      <c r="H29" s="157"/>
    </row>
    <row r="30" spans="2:8" ht="15">
      <c r="B30" s="36"/>
      <c r="C30" s="616">
        <f>+C24-Plazo!C14</f>
        <v>0</v>
      </c>
      <c r="D30" s="616">
        <f>+D24-Plazo!D14</f>
        <v>0</v>
      </c>
      <c r="G30" s="295"/>
      <c r="H30" s="295"/>
    </row>
    <row r="31" spans="3:4" ht="15">
      <c r="C31" s="437"/>
      <c r="D31" s="437"/>
    </row>
    <row r="33" spans="2:4" ht="18">
      <c r="B33" s="73" t="s">
        <v>170</v>
      </c>
      <c r="C33" s="73"/>
      <c r="D33" s="73"/>
    </row>
    <row r="34" spans="2:5" ht="18" customHeight="1">
      <c r="B34" s="508" t="s">
        <v>88</v>
      </c>
      <c r="C34" s="508"/>
      <c r="D34" s="508"/>
      <c r="E34" s="508"/>
    </row>
    <row r="35" spans="2:4" ht="15.75">
      <c r="B35" s="498" t="s">
        <v>90</v>
      </c>
      <c r="C35" s="498"/>
      <c r="D35" s="498"/>
    </row>
    <row r="36" spans="2:4" ht="15" customHeight="1">
      <c r="B36" s="524" t="s">
        <v>68</v>
      </c>
      <c r="C36" s="524"/>
      <c r="D36" s="524"/>
    </row>
    <row r="37" spans="2:4" ht="15" customHeight="1">
      <c r="B37" s="499" t="str">
        <f>+B9</f>
        <v>Al 30 de noviembre de 2016</v>
      </c>
      <c r="C37" s="499"/>
      <c r="D37" s="84"/>
    </row>
    <row r="38" spans="2:4" ht="9" customHeight="1">
      <c r="B38" s="54"/>
      <c r="C38" s="54"/>
      <c r="D38" s="54"/>
    </row>
    <row r="39" spans="2:4" ht="15" customHeight="1">
      <c r="B39" s="510" t="s">
        <v>277</v>
      </c>
      <c r="C39" s="505" t="s">
        <v>67</v>
      </c>
      <c r="D39" s="500" t="s">
        <v>290</v>
      </c>
    </row>
    <row r="40" spans="2:7" ht="13.5" customHeight="1">
      <c r="B40" s="511"/>
      <c r="C40" s="506"/>
      <c r="D40" s="501"/>
      <c r="E40" s="73"/>
      <c r="G40" s="304"/>
    </row>
    <row r="41" spans="2:4" ht="9" customHeight="1">
      <c r="B41" s="512"/>
      <c r="C41" s="507"/>
      <c r="D41" s="502"/>
    </row>
    <row r="42" spans="2:4" ht="7.5" customHeight="1">
      <c r="B42" s="40"/>
      <c r="C42" s="41"/>
      <c r="D42" s="41"/>
    </row>
    <row r="43" spans="2:4" ht="16.5">
      <c r="B43" s="42" t="s">
        <v>91</v>
      </c>
      <c r="C43" s="116">
        <v>0</v>
      </c>
      <c r="D43" s="116">
        <v>0</v>
      </c>
    </row>
    <row r="44" spans="2:5" ht="12.75" customHeight="1">
      <c r="B44" s="44"/>
      <c r="C44" s="56"/>
      <c r="D44" s="56"/>
      <c r="E44" s="133"/>
    </row>
    <row r="45" spans="2:8" ht="16.5">
      <c r="B45" s="42" t="s">
        <v>92</v>
      </c>
      <c r="C45" s="57">
        <f>+C48+C47</f>
        <v>30299.365980000002</v>
      </c>
      <c r="D45" s="57">
        <f>+D48+D47</f>
        <v>103411.73608974</v>
      </c>
      <c r="E45" s="133"/>
      <c r="G45" s="295"/>
      <c r="H45" s="295"/>
    </row>
    <row r="46" spans="2:5" ht="6" customHeight="1">
      <c r="B46" s="42"/>
      <c r="C46" s="57"/>
      <c r="D46" s="57"/>
      <c r="E46" s="133"/>
    </row>
    <row r="47" spans="2:5" ht="15.75">
      <c r="B47" s="44" t="s">
        <v>130</v>
      </c>
      <c r="C47" s="287">
        <v>11816.482049999999</v>
      </c>
      <c r="D47" s="56">
        <f>+C47*$H$6</f>
        <v>40329.653236649996</v>
      </c>
      <c r="E47" s="58"/>
    </row>
    <row r="48" spans="2:5" ht="15.75">
      <c r="B48" s="44" t="s">
        <v>128</v>
      </c>
      <c r="C48" s="287">
        <v>18482.883930000004</v>
      </c>
      <c r="D48" s="56">
        <f>+C48*$H$6</f>
        <v>63082.08285309001</v>
      </c>
      <c r="E48" s="445"/>
    </row>
    <row r="49" spans="2:5" ht="9.75" customHeight="1">
      <c r="B49" s="53"/>
      <c r="C49" s="59"/>
      <c r="D49" s="59"/>
      <c r="E49" s="133"/>
    </row>
    <row r="50" spans="2:4" ht="15" customHeight="1">
      <c r="B50" s="522" t="s">
        <v>72</v>
      </c>
      <c r="C50" s="526">
        <f>+C45+C43</f>
        <v>30299.365980000002</v>
      </c>
      <c r="D50" s="526">
        <f>+D45+D43</f>
        <v>103411.73608974</v>
      </c>
    </row>
    <row r="51" spans="2:4" ht="15" customHeight="1">
      <c r="B51" s="523"/>
      <c r="C51" s="527"/>
      <c r="D51" s="527"/>
    </row>
    <row r="52" spans="2:4" ht="5.25" customHeight="1">
      <c r="B52" s="525"/>
      <c r="C52" s="525"/>
      <c r="D52" s="525"/>
    </row>
    <row r="53" spans="3:5" ht="15">
      <c r="C53" s="617">
        <f>+C50-Plazo!C19</f>
        <v>0</v>
      </c>
      <c r="D53" s="617">
        <f>+D50-Plazo!D19</f>
        <v>0</v>
      </c>
      <c r="E53" s="437"/>
    </row>
    <row r="54" spans="2:4" ht="15.75">
      <c r="B54" s="470"/>
      <c r="C54" s="340"/>
      <c r="D54" s="340"/>
    </row>
    <row r="55" ht="15.75">
      <c r="B55" s="470"/>
    </row>
  </sheetData>
  <sheetProtection/>
  <mergeCells count="22">
    <mergeCell ref="B52:D52"/>
    <mergeCell ref="B50:B51"/>
    <mergeCell ref="C50:C51"/>
    <mergeCell ref="D50:D51"/>
    <mergeCell ref="B39:B41"/>
    <mergeCell ref="B9:C9"/>
    <mergeCell ref="B11:B13"/>
    <mergeCell ref="B8:D8"/>
    <mergeCell ref="D24:D25"/>
    <mergeCell ref="C11:C13"/>
    <mergeCell ref="B26:D26"/>
    <mergeCell ref="D11:D13"/>
    <mergeCell ref="D39:D41"/>
    <mergeCell ref="B24:B25"/>
    <mergeCell ref="C39:C41"/>
    <mergeCell ref="B37:C37"/>
    <mergeCell ref="B36:D36"/>
    <mergeCell ref="B6:E6"/>
    <mergeCell ref="B34:E34"/>
    <mergeCell ref="B35:D35"/>
    <mergeCell ref="B7:D7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6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23" customWidth="1"/>
    <col min="2" max="2" width="37.7109375" style="23" customWidth="1"/>
    <col min="3" max="4" width="19.7109375" style="23" customWidth="1"/>
    <col min="5" max="5" width="11.421875" style="23" customWidth="1"/>
    <col min="6" max="6" width="13.140625" style="23" bestFit="1" customWidth="1"/>
    <col min="7" max="7" width="14.421875" style="23" bestFit="1" customWidth="1"/>
    <col min="8" max="8" width="26.140625" style="23" customWidth="1"/>
    <col min="9" max="9" width="14.28125" style="23" customWidth="1"/>
    <col min="10" max="16" width="11.421875" style="23" customWidth="1"/>
    <col min="17" max="16384" width="11.421875" style="21" customWidth="1"/>
  </cols>
  <sheetData>
    <row r="1" ht="15"/>
    <row r="2" ht="15"/>
    <row r="3" ht="15"/>
    <row r="4" spans="2:5" ht="15">
      <c r="B4" s="92"/>
      <c r="C4" s="92"/>
      <c r="D4" s="92"/>
      <c r="E4" s="92"/>
    </row>
    <row r="5" spans="2:5" ht="18">
      <c r="B5" s="138" t="s">
        <v>26</v>
      </c>
      <c r="C5" s="139"/>
      <c r="D5" s="139"/>
      <c r="E5" s="92"/>
    </row>
    <row r="6" spans="2:10" ht="18" customHeight="1">
      <c r="B6" s="508" t="s">
        <v>88</v>
      </c>
      <c r="C6" s="508"/>
      <c r="D6" s="508"/>
      <c r="E6" s="508"/>
      <c r="F6" s="92"/>
      <c r="G6" s="436"/>
      <c r="H6" s="436"/>
      <c r="I6" s="437"/>
      <c r="J6" s="437"/>
    </row>
    <row r="7" spans="2:10" ht="15.75">
      <c r="B7" s="498" t="s">
        <v>86</v>
      </c>
      <c r="C7" s="498"/>
      <c r="D7" s="498"/>
      <c r="E7" s="92"/>
      <c r="F7" s="92"/>
      <c r="G7" s="436"/>
      <c r="H7" s="436"/>
      <c r="I7" s="437"/>
      <c r="J7" s="437"/>
    </row>
    <row r="8" spans="2:10" ht="15.75">
      <c r="B8" s="524" t="s">
        <v>164</v>
      </c>
      <c r="C8" s="524"/>
      <c r="D8" s="524"/>
      <c r="E8" s="92"/>
      <c r="F8" s="92"/>
      <c r="G8" s="436"/>
      <c r="H8" s="598">
        <f>+'Tipo Instrum.'!H6</f>
        <v>3.413</v>
      </c>
      <c r="I8" s="437"/>
      <c r="J8" s="437"/>
    </row>
    <row r="9" spans="2:10" ht="15.75">
      <c r="B9" s="499" t="str">
        <f>+'Tipo Instrum.'!B37:C37</f>
        <v>Al 30 de noviembre de 2016</v>
      </c>
      <c r="C9" s="499"/>
      <c r="D9" s="475"/>
      <c r="E9" s="92"/>
      <c r="F9" s="92"/>
      <c r="G9" s="436"/>
      <c r="H9" s="622"/>
      <c r="I9" s="437"/>
      <c r="J9" s="437"/>
    </row>
    <row r="10" spans="2:10" ht="8.25" customHeight="1">
      <c r="B10" s="139"/>
      <c r="C10" s="139"/>
      <c r="D10" s="139"/>
      <c r="E10" s="92"/>
      <c r="G10" s="437"/>
      <c r="H10" s="437"/>
      <c r="I10" s="437"/>
      <c r="J10" s="437"/>
    </row>
    <row r="11" spans="2:10" ht="15" customHeight="1">
      <c r="B11" s="510" t="s">
        <v>278</v>
      </c>
      <c r="C11" s="505" t="s">
        <v>67</v>
      </c>
      <c r="D11" s="500" t="s">
        <v>290</v>
      </c>
      <c r="E11" s="92"/>
      <c r="G11" s="437"/>
      <c r="H11" s="437"/>
      <c r="I11" s="437"/>
      <c r="J11" s="437"/>
    </row>
    <row r="12" spans="2:10" ht="13.5" customHeight="1">
      <c r="B12" s="511"/>
      <c r="C12" s="506"/>
      <c r="D12" s="501"/>
      <c r="E12" s="138"/>
      <c r="G12" s="623"/>
      <c r="H12" s="437"/>
      <c r="I12" s="437"/>
      <c r="J12" s="437"/>
    </row>
    <row r="13" spans="2:5" ht="9" customHeight="1">
      <c r="B13" s="512"/>
      <c r="C13" s="507"/>
      <c r="D13" s="502"/>
      <c r="E13" s="92"/>
    </row>
    <row r="14" spans="2:5" ht="9" customHeight="1">
      <c r="B14" s="140"/>
      <c r="C14" s="456"/>
      <c r="D14" s="458"/>
      <c r="E14" s="92"/>
    </row>
    <row r="15" spans="2:9" ht="16.5">
      <c r="B15" s="208" t="s">
        <v>220</v>
      </c>
      <c r="C15" s="209">
        <f>+C16+C17</f>
        <v>713408.9862199998</v>
      </c>
      <c r="D15" s="209">
        <f>+D16+D17</f>
        <v>2434864.8699688595</v>
      </c>
      <c r="E15" s="92"/>
      <c r="G15" s="359"/>
      <c r="H15" s="367"/>
      <c r="I15" s="359"/>
    </row>
    <row r="16" spans="2:9" ht="15.75">
      <c r="B16" s="210" t="s">
        <v>132</v>
      </c>
      <c r="C16" s="211">
        <v>358337.3544099999</v>
      </c>
      <c r="D16" s="211">
        <f>+C16*$H$8</f>
        <v>1223005.3906013297</v>
      </c>
      <c r="E16" s="92"/>
      <c r="F16" s="360"/>
      <c r="G16" s="361"/>
      <c r="H16" s="362"/>
      <c r="I16" s="359"/>
    </row>
    <row r="17" spans="2:9" ht="15.75">
      <c r="B17" s="210" t="s">
        <v>124</v>
      </c>
      <c r="C17" s="211">
        <v>355071.63180999993</v>
      </c>
      <c r="D17" s="211">
        <f>+C17*$H$8</f>
        <v>1211859.4793675297</v>
      </c>
      <c r="E17" s="92"/>
      <c r="F17" s="360"/>
      <c r="G17" s="361"/>
      <c r="H17" s="363"/>
      <c r="I17" s="359"/>
    </row>
    <row r="18" spans="2:9" ht="15.75">
      <c r="B18" s="67"/>
      <c r="C18" s="72"/>
      <c r="D18" s="68"/>
      <c r="G18" s="359"/>
      <c r="H18" s="363"/>
      <c r="I18" s="359"/>
    </row>
    <row r="19" spans="2:9" ht="16.5">
      <c r="B19" s="69" t="s">
        <v>70</v>
      </c>
      <c r="C19" s="70">
        <f>+C20+C21</f>
        <v>372493.75937</v>
      </c>
      <c r="D19" s="70">
        <f>+D20+D21</f>
        <v>1271321.2007298097</v>
      </c>
      <c r="G19" s="359"/>
      <c r="H19" s="363"/>
      <c r="I19" s="359"/>
    </row>
    <row r="20" spans="2:9" ht="15.75">
      <c r="B20" s="71" t="s">
        <v>179</v>
      </c>
      <c r="C20" s="72">
        <f>+C24+C28+C32</f>
        <v>333528.04634999996</v>
      </c>
      <c r="D20" s="72">
        <f>+D24+D28+D32</f>
        <v>1138331.2221925498</v>
      </c>
      <c r="F20" s="360"/>
      <c r="G20" s="361"/>
      <c r="H20" s="359"/>
      <c r="I20" s="359"/>
    </row>
    <row r="21" spans="2:9" ht="15.75">
      <c r="B21" s="71" t="s">
        <v>124</v>
      </c>
      <c r="C21" s="72">
        <f>+C25+C29+C33</f>
        <v>38965.713019999996</v>
      </c>
      <c r="D21" s="72">
        <f>+D25+D29+D33</f>
        <v>132989.97853725997</v>
      </c>
      <c r="G21" s="362"/>
      <c r="H21" s="359"/>
      <c r="I21" s="359"/>
    </row>
    <row r="22" spans="2:9" ht="15">
      <c r="B22" s="67"/>
      <c r="C22" s="63"/>
      <c r="D22" s="68"/>
      <c r="G22" s="359"/>
      <c r="H22" s="359"/>
      <c r="I22" s="359"/>
    </row>
    <row r="23" spans="2:9" ht="15.75">
      <c r="B23" s="60" t="s">
        <v>21</v>
      </c>
      <c r="C23" s="61">
        <f>+C24</f>
        <v>112269.8579</v>
      </c>
      <c r="D23" s="61">
        <f>+D24</f>
        <v>383177.0250127</v>
      </c>
      <c r="G23" s="359"/>
      <c r="H23" s="361"/>
      <c r="I23" s="359"/>
    </row>
    <row r="24" spans="2:9" ht="15">
      <c r="B24" s="62" t="s">
        <v>133</v>
      </c>
      <c r="C24" s="63">
        <v>112269.8579</v>
      </c>
      <c r="D24" s="63">
        <f>+C24*$H$8</f>
        <v>383177.0250127</v>
      </c>
      <c r="G24" s="359"/>
      <c r="H24" s="359"/>
      <c r="I24" s="359"/>
    </row>
    <row r="25" spans="2:9" ht="15">
      <c r="B25" s="62" t="s">
        <v>124</v>
      </c>
      <c r="C25" s="117">
        <v>0</v>
      </c>
      <c r="D25" s="118">
        <f>+C25*$H$8</f>
        <v>0</v>
      </c>
      <c r="G25" s="359"/>
      <c r="H25" s="359"/>
      <c r="I25" s="359"/>
    </row>
    <row r="26" spans="2:9" ht="12" customHeight="1">
      <c r="B26" s="67"/>
      <c r="C26" s="63"/>
      <c r="D26" s="68"/>
      <c r="G26" s="359"/>
      <c r="H26" s="359"/>
      <c r="I26" s="359"/>
    </row>
    <row r="27" spans="2:9" ht="15.75">
      <c r="B27" s="60" t="s">
        <v>20</v>
      </c>
      <c r="C27" s="61">
        <f>+C28+C29</f>
        <v>248162.12074999997</v>
      </c>
      <c r="D27" s="61">
        <f>+D28+D29</f>
        <v>846977.3181197499</v>
      </c>
      <c r="G27" s="359"/>
      <c r="H27" s="359"/>
      <c r="I27" s="359"/>
    </row>
    <row r="28" spans="2:9" ht="15">
      <c r="B28" s="62" t="s">
        <v>132</v>
      </c>
      <c r="C28" s="63">
        <v>209196.40772999998</v>
      </c>
      <c r="D28" s="63">
        <f>+C28*$H$8</f>
        <v>713987.3395824899</v>
      </c>
      <c r="G28" s="359"/>
      <c r="H28" s="359"/>
      <c r="I28" s="359"/>
    </row>
    <row r="29" spans="2:9" ht="15">
      <c r="B29" s="62" t="s">
        <v>124</v>
      </c>
      <c r="C29" s="63">
        <v>38965.713019999996</v>
      </c>
      <c r="D29" s="63">
        <f>+C29*$H$8</f>
        <v>132989.97853725997</v>
      </c>
      <c r="G29" s="359"/>
      <c r="H29" s="359"/>
      <c r="I29" s="359"/>
    </row>
    <row r="30" spans="2:9" ht="15">
      <c r="B30" s="67"/>
      <c r="C30" s="63"/>
      <c r="D30" s="68"/>
      <c r="G30" s="359"/>
      <c r="H30" s="359"/>
      <c r="I30" s="359"/>
    </row>
    <row r="31" spans="2:9" ht="15.75">
      <c r="B31" s="60" t="s">
        <v>22</v>
      </c>
      <c r="C31" s="61">
        <f>+C32</f>
        <v>12061.780719999999</v>
      </c>
      <c r="D31" s="61">
        <f>+D32</f>
        <v>41166.857597359995</v>
      </c>
      <c r="G31" s="359"/>
      <c r="H31" s="359"/>
      <c r="I31" s="359"/>
    </row>
    <row r="32" spans="2:9" ht="15">
      <c r="B32" s="62" t="s">
        <v>133</v>
      </c>
      <c r="C32" s="63">
        <v>12061.780719999999</v>
      </c>
      <c r="D32" s="63">
        <f>+C32*$H$8</f>
        <v>41166.857597359995</v>
      </c>
      <c r="G32" s="359"/>
      <c r="H32" s="359"/>
      <c r="I32" s="359"/>
    </row>
    <row r="33" spans="2:4" ht="15">
      <c r="B33" s="62" t="s">
        <v>134</v>
      </c>
      <c r="C33" s="117">
        <v>0</v>
      </c>
      <c r="D33" s="117">
        <f>+C33*$H$8</f>
        <v>0</v>
      </c>
    </row>
    <row r="34" spans="2:4" ht="7.5" customHeight="1">
      <c r="B34" s="64"/>
      <c r="C34" s="65"/>
      <c r="D34" s="66"/>
    </row>
    <row r="35" spans="2:4" ht="15" customHeight="1">
      <c r="B35" s="522" t="s">
        <v>16</v>
      </c>
      <c r="C35" s="531">
        <f>+C19+C15</f>
        <v>1085902.74559</v>
      </c>
      <c r="D35" s="531">
        <f>+D19+D15</f>
        <v>3706186.070698669</v>
      </c>
    </row>
    <row r="36" spans="2:7" ht="15" customHeight="1">
      <c r="B36" s="523"/>
      <c r="C36" s="532"/>
      <c r="D36" s="532"/>
      <c r="F36" s="182"/>
      <c r="G36" s="182"/>
    </row>
    <row r="37" ht="4.5" customHeight="1"/>
    <row r="38" spans="2:4" ht="15">
      <c r="B38" s="530" t="s">
        <v>78</v>
      </c>
      <c r="C38" s="530"/>
      <c r="D38" s="530"/>
    </row>
    <row r="39" spans="2:4" ht="15">
      <c r="B39" s="530" t="s">
        <v>106</v>
      </c>
      <c r="C39" s="530"/>
      <c r="D39" s="530"/>
    </row>
    <row r="40" spans="2:5" ht="15">
      <c r="B40" s="85"/>
      <c r="C40" s="620">
        <f>+C35/1000</f>
        <v>1085.90274559</v>
      </c>
      <c r="D40" s="621">
        <f>+D35/1000</f>
        <v>3706.186070698669</v>
      </c>
      <c r="E40" s="437"/>
    </row>
    <row r="41" spans="2:7" ht="15">
      <c r="B41" s="85"/>
      <c r="C41" s="621">
        <f>+C40-'Resumen Cuadros'!C47</f>
        <v>0</v>
      </c>
      <c r="D41" s="621">
        <f>+D40-'Resumen Cuadros'!D47</f>
        <v>0</v>
      </c>
      <c r="E41" s="437"/>
      <c r="F41" s="295"/>
      <c r="G41" s="295"/>
    </row>
    <row r="42" spans="3:5" ht="15">
      <c r="C42" s="437"/>
      <c r="D42" s="437"/>
      <c r="E42" s="437"/>
    </row>
    <row r="43" spans="2:4" ht="18">
      <c r="B43" s="73" t="s">
        <v>171</v>
      </c>
      <c r="C43" s="74"/>
      <c r="D43" s="74"/>
    </row>
    <row r="44" spans="2:5" ht="15" customHeight="1">
      <c r="B44" s="508" t="s">
        <v>88</v>
      </c>
      <c r="C44" s="508"/>
      <c r="D44" s="508"/>
      <c r="E44" s="508"/>
    </row>
    <row r="45" spans="2:5" ht="15" customHeight="1">
      <c r="B45" s="498" t="s">
        <v>90</v>
      </c>
      <c r="C45" s="498"/>
      <c r="D45" s="498"/>
      <c r="E45" s="91"/>
    </row>
    <row r="46" spans="2:5" ht="15" customHeight="1">
      <c r="B46" s="524" t="s">
        <v>164</v>
      </c>
      <c r="C46" s="524"/>
      <c r="D46" s="524"/>
      <c r="E46" s="91"/>
    </row>
    <row r="47" spans="2:4" ht="15" customHeight="1">
      <c r="B47" s="499" t="str">
        <f>+B9</f>
        <v>Al 30 de noviembre de 2016</v>
      </c>
      <c r="C47" s="499"/>
      <c r="D47" s="84"/>
    </row>
    <row r="48" spans="2:4" ht="6.75" customHeight="1">
      <c r="B48" s="74"/>
      <c r="C48" s="74"/>
      <c r="D48" s="74"/>
    </row>
    <row r="49" spans="2:4" ht="15" customHeight="1">
      <c r="B49" s="510" t="s">
        <v>278</v>
      </c>
      <c r="C49" s="505" t="s">
        <v>67</v>
      </c>
      <c r="D49" s="500" t="s">
        <v>290</v>
      </c>
    </row>
    <row r="50" spans="2:7" ht="13.5" customHeight="1">
      <c r="B50" s="511"/>
      <c r="C50" s="506"/>
      <c r="D50" s="501"/>
      <c r="E50" s="73"/>
      <c r="G50" s="304"/>
    </row>
    <row r="51" spans="2:4" ht="9" customHeight="1">
      <c r="B51" s="512"/>
      <c r="C51" s="507"/>
      <c r="D51" s="502"/>
    </row>
    <row r="52" spans="2:4" ht="7.5" customHeight="1">
      <c r="B52" s="75"/>
      <c r="C52" s="76"/>
      <c r="D52" s="77"/>
    </row>
    <row r="53" spans="2:4" ht="19.5" customHeight="1">
      <c r="B53" s="69" t="s">
        <v>69</v>
      </c>
      <c r="C53" s="119">
        <f>+C55+C56</f>
        <v>30299.365980000002</v>
      </c>
      <c r="D53" s="119">
        <f>+D55+D56</f>
        <v>103411.73608974</v>
      </c>
    </row>
    <row r="54" spans="2:4" ht="6" customHeight="1">
      <c r="B54" s="69"/>
      <c r="C54" s="119"/>
      <c r="D54" s="119"/>
    </row>
    <row r="55" spans="2:4" ht="19.5" customHeight="1">
      <c r="B55" s="71" t="s">
        <v>131</v>
      </c>
      <c r="C55" s="120">
        <v>11816.482049999999</v>
      </c>
      <c r="D55" s="120">
        <f>+C55*$H$8</f>
        <v>40329.653236649996</v>
      </c>
    </row>
    <row r="56" spans="2:4" ht="15" customHeight="1">
      <c r="B56" s="71" t="s">
        <v>124</v>
      </c>
      <c r="C56" s="120">
        <v>18482.883930000004</v>
      </c>
      <c r="D56" s="120">
        <f>+C56*$H$8</f>
        <v>63082.08285309001</v>
      </c>
    </row>
    <row r="57" spans="2:4" ht="15.75" customHeight="1">
      <c r="B57" s="67"/>
      <c r="C57" s="120"/>
      <c r="D57" s="123"/>
    </row>
    <row r="58" spans="2:4" ht="16.5">
      <c r="B58" s="69" t="s">
        <v>70</v>
      </c>
      <c r="C58" s="122">
        <f>+C60+C61</f>
        <v>0</v>
      </c>
      <c r="D58" s="122">
        <f>+D60+D61</f>
        <v>0</v>
      </c>
    </row>
    <row r="59" spans="2:4" ht="6.75" customHeight="1">
      <c r="B59" s="69"/>
      <c r="C59" s="122"/>
      <c r="D59" s="122"/>
    </row>
    <row r="60" spans="2:4" ht="19.5" customHeight="1">
      <c r="B60" s="71" t="s">
        <v>132</v>
      </c>
      <c r="C60" s="170">
        <v>0</v>
      </c>
      <c r="D60" s="170">
        <f>+C60*$H$8</f>
        <v>0</v>
      </c>
    </row>
    <row r="61" spans="2:4" ht="15" customHeight="1">
      <c r="B61" s="71" t="s">
        <v>124</v>
      </c>
      <c r="C61" s="170">
        <v>0</v>
      </c>
      <c r="D61" s="170">
        <f>+C61*$H$8</f>
        <v>0</v>
      </c>
    </row>
    <row r="62" spans="2:4" ht="8.25" customHeight="1">
      <c r="B62" s="64"/>
      <c r="C62" s="121"/>
      <c r="D62" s="124"/>
    </row>
    <row r="63" spans="2:7" ht="15" customHeight="1">
      <c r="B63" s="522" t="s">
        <v>16</v>
      </c>
      <c r="C63" s="528">
        <f>+C58+C53</f>
        <v>30299.365980000002</v>
      </c>
      <c r="D63" s="528">
        <f>+D58+D53</f>
        <v>103411.73608974</v>
      </c>
      <c r="F63" s="329"/>
      <c r="G63" s="329"/>
    </row>
    <row r="64" spans="2:9" ht="15" customHeight="1">
      <c r="B64" s="523"/>
      <c r="C64" s="529"/>
      <c r="D64" s="529"/>
      <c r="H64" s="295"/>
      <c r="I64" s="295"/>
    </row>
    <row r="65" ht="5.25" customHeight="1"/>
    <row r="66" spans="3:4" ht="15">
      <c r="C66" s="618"/>
      <c r="D66" s="617"/>
    </row>
    <row r="67" spans="3:4" ht="15">
      <c r="C67" s="617">
        <f>+C63/1000</f>
        <v>30.29936598</v>
      </c>
      <c r="D67" s="617">
        <f>+D63/1000</f>
        <v>103.41173608974</v>
      </c>
    </row>
    <row r="68" spans="3:4" ht="15">
      <c r="C68" s="619"/>
      <c r="D68" s="619"/>
    </row>
    <row r="69" spans="3:4" ht="15">
      <c r="C69" s="617">
        <f>+C67-'Resumen Cuadros'!C48</f>
        <v>0</v>
      </c>
      <c r="D69" s="617">
        <f>+D67-'Resumen Cuadros'!D48</f>
        <v>0</v>
      </c>
    </row>
  </sheetData>
  <sheetProtection/>
  <mergeCells count="22">
    <mergeCell ref="B6:E6"/>
    <mergeCell ref="B7:D7"/>
    <mergeCell ref="B35:B36"/>
    <mergeCell ref="C35:C36"/>
    <mergeCell ref="D35:D36"/>
    <mergeCell ref="B8:D8"/>
    <mergeCell ref="D11:D13"/>
    <mergeCell ref="B38:D38"/>
    <mergeCell ref="B44:E44"/>
    <mergeCell ref="C11:C13"/>
    <mergeCell ref="B9:C9"/>
    <mergeCell ref="B11:B13"/>
    <mergeCell ref="B39:D39"/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60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92" customWidth="1"/>
    <col min="2" max="2" width="58.00390625" style="92" customWidth="1"/>
    <col min="3" max="4" width="19.7109375" style="92" customWidth="1"/>
    <col min="5" max="5" width="10.00390625" style="92" customWidth="1"/>
    <col min="6" max="6" width="18.421875" style="92" customWidth="1"/>
    <col min="7" max="7" width="30.00390625" style="92" customWidth="1"/>
    <col min="8" max="8" width="14.421875" style="92" customWidth="1"/>
    <col min="9" max="9" width="14.8515625" style="92" customWidth="1"/>
    <col min="10" max="11" width="11.421875" style="92" customWidth="1"/>
    <col min="12" max="12" width="11.28125" style="92" customWidth="1"/>
    <col min="13" max="16" width="11.421875" style="92" customWidth="1"/>
    <col min="17" max="16384" width="11.421875" style="106" customWidth="1"/>
  </cols>
  <sheetData>
    <row r="1" ht="15"/>
    <row r="2" ht="15">
      <c r="J2" s="436"/>
    </row>
    <row r="3" ht="15">
      <c r="J3" s="436"/>
    </row>
    <row r="4" spans="9:11" ht="15">
      <c r="I4" s="436"/>
      <c r="J4" s="436"/>
      <c r="K4" s="436"/>
    </row>
    <row r="5" spans="2:11" ht="18">
      <c r="B5" s="138" t="s">
        <v>27</v>
      </c>
      <c r="C5" s="138"/>
      <c r="D5" s="138"/>
      <c r="I5" s="436"/>
      <c r="J5" s="436"/>
      <c r="K5" s="436"/>
    </row>
    <row r="6" spans="2:11" ht="18" customHeight="1">
      <c r="B6" s="508" t="s">
        <v>88</v>
      </c>
      <c r="C6" s="508"/>
      <c r="D6" s="508"/>
      <c r="E6" s="296"/>
      <c r="F6" s="436"/>
      <c r="G6" s="598">
        <f>+Moneda!H8</f>
        <v>3.413</v>
      </c>
      <c r="H6" s="436"/>
      <c r="I6" s="436"/>
      <c r="J6" s="436"/>
      <c r="K6" s="436"/>
    </row>
    <row r="7" spans="2:11" ht="15.75">
      <c r="B7" s="498" t="s">
        <v>86</v>
      </c>
      <c r="C7" s="498"/>
      <c r="D7" s="498"/>
      <c r="F7" s="436"/>
      <c r="G7" s="436"/>
      <c r="H7" s="436"/>
      <c r="I7" s="463"/>
      <c r="J7" s="447"/>
      <c r="K7" s="436"/>
    </row>
    <row r="8" spans="2:11" ht="15.75" customHeight="1">
      <c r="B8" s="498" t="s">
        <v>123</v>
      </c>
      <c r="C8" s="498"/>
      <c r="D8" s="498"/>
      <c r="F8" s="436"/>
      <c r="G8" s="436"/>
      <c r="H8" s="436"/>
      <c r="I8" s="436"/>
      <c r="J8" s="436"/>
      <c r="K8" s="436"/>
    </row>
    <row r="9" spans="2:11" ht="15.75">
      <c r="B9" s="499" t="str">
        <f>+Moneda!B47</f>
        <v>Al 30 de noviembre de 2016</v>
      </c>
      <c r="C9" s="499"/>
      <c r="D9" s="471"/>
      <c r="F9" s="436"/>
      <c r="G9" s="615"/>
      <c r="H9" s="436"/>
      <c r="I9" s="436"/>
      <c r="J9" s="436"/>
      <c r="K9" s="436"/>
    </row>
    <row r="10" spans="2:11" ht="7.5" customHeight="1">
      <c r="B10" s="139"/>
      <c r="C10" s="139"/>
      <c r="D10" s="139"/>
      <c r="F10" s="436"/>
      <c r="G10" s="436"/>
      <c r="H10" s="436"/>
      <c r="I10" s="436"/>
      <c r="J10" s="436"/>
      <c r="K10" s="436"/>
    </row>
    <row r="11" spans="2:11" ht="15" customHeight="1">
      <c r="B11" s="510" t="s">
        <v>167</v>
      </c>
      <c r="C11" s="505" t="s">
        <v>67</v>
      </c>
      <c r="D11" s="500" t="s">
        <v>290</v>
      </c>
      <c r="F11" s="436"/>
      <c r="G11" s="624"/>
      <c r="H11" s="462">
        <f>+C21+C55</f>
        <v>96201.9948</v>
      </c>
      <c r="I11" s="436"/>
      <c r="J11" s="436"/>
      <c r="K11" s="436"/>
    </row>
    <row r="12" spans="2:11" ht="13.5" customHeight="1">
      <c r="B12" s="511"/>
      <c r="C12" s="506"/>
      <c r="D12" s="501"/>
      <c r="E12" s="138"/>
      <c r="F12" s="436"/>
      <c r="G12" s="623"/>
      <c r="H12" s="436"/>
      <c r="I12" s="436"/>
      <c r="J12" s="436"/>
      <c r="K12" s="436"/>
    </row>
    <row r="13" spans="2:11" ht="9" customHeight="1">
      <c r="B13" s="512"/>
      <c r="C13" s="507"/>
      <c r="D13" s="502"/>
      <c r="F13" s="436"/>
      <c r="G13" s="436"/>
      <c r="H13" s="436"/>
      <c r="I13" s="436"/>
      <c r="J13" s="436"/>
      <c r="K13" s="436"/>
    </row>
    <row r="14" spans="2:11" ht="9" customHeight="1">
      <c r="B14" s="140"/>
      <c r="C14" s="140"/>
      <c r="D14" s="171"/>
      <c r="F14" s="436"/>
      <c r="G14" s="436"/>
      <c r="H14" s="436"/>
      <c r="I14" s="436"/>
      <c r="J14" s="436"/>
      <c r="K14" s="436"/>
    </row>
    <row r="15" spans="2:11" ht="15.75">
      <c r="B15" s="103" t="s">
        <v>107</v>
      </c>
      <c r="C15" s="95">
        <f>+C17</f>
        <v>691865.40076</v>
      </c>
      <c r="D15" s="96">
        <f>+D17</f>
        <v>2361336.6127938796</v>
      </c>
      <c r="F15" s="625">
        <v>0</v>
      </c>
      <c r="G15" s="436" t="s">
        <v>74</v>
      </c>
      <c r="H15" s="462">
        <f>+C19+C52+C113</f>
        <v>981670.49951</v>
      </c>
      <c r="I15" s="462">
        <f>+D19+D52+D113</f>
        <v>3350441.4148276295</v>
      </c>
      <c r="J15" s="436"/>
      <c r="K15" s="436"/>
    </row>
    <row r="16" spans="2:11" ht="8.25" customHeight="1">
      <c r="B16" s="103"/>
      <c r="C16" s="95"/>
      <c r="D16" s="96"/>
      <c r="F16" s="462"/>
      <c r="G16" s="436"/>
      <c r="H16" s="436"/>
      <c r="I16" s="436"/>
      <c r="J16" s="436"/>
      <c r="K16" s="436"/>
    </row>
    <row r="17" spans="2:11" ht="15.75">
      <c r="B17" s="94" t="s">
        <v>108</v>
      </c>
      <c r="C17" s="95">
        <f>+C19+C23</f>
        <v>691865.40076</v>
      </c>
      <c r="D17" s="96">
        <f>+D19+D23</f>
        <v>2361336.6127938796</v>
      </c>
      <c r="F17" s="436"/>
      <c r="G17" s="436" t="s">
        <v>65</v>
      </c>
      <c r="H17" s="462">
        <f>+C31</f>
        <v>38965.713019999996</v>
      </c>
      <c r="I17" s="462">
        <f>+D31</f>
        <v>132989.97853725997</v>
      </c>
      <c r="J17" s="436"/>
      <c r="K17" s="436"/>
    </row>
    <row r="18" spans="2:11" ht="7.5" customHeight="1">
      <c r="B18" s="97"/>
      <c r="C18" s="98"/>
      <c r="D18" s="99"/>
      <c r="F18" s="436"/>
      <c r="G18" s="436"/>
      <c r="H18" s="436"/>
      <c r="I18" s="436"/>
      <c r="J18" s="436"/>
      <c r="K18" s="436"/>
    </row>
    <row r="19" spans="2:11" ht="15">
      <c r="B19" s="97" t="s">
        <v>109</v>
      </c>
      <c r="C19" s="98">
        <f>+C20+C21</f>
        <v>690990.6126</v>
      </c>
      <c r="D19" s="99">
        <f>+D20+D21</f>
        <v>2358350.9608038</v>
      </c>
      <c r="F19" s="436"/>
      <c r="G19" s="436" t="s">
        <v>85</v>
      </c>
      <c r="H19" s="462">
        <f>+C39+C48+C57+C94+C104+C109+C116+C23</f>
        <v>83749.41698999998</v>
      </c>
      <c r="I19" s="462">
        <f>+D39+D48+D57+D94+D104+D109+D116+D23</f>
        <v>285836.76018687</v>
      </c>
      <c r="J19" s="436"/>
      <c r="K19" s="436"/>
    </row>
    <row r="20" spans="2:11" ht="15">
      <c r="B20" s="100" t="s">
        <v>180</v>
      </c>
      <c r="C20" s="101">
        <v>613712.5854</v>
      </c>
      <c r="D20" s="102">
        <f>+C20*$G$6</f>
        <v>2094601.0539701998</v>
      </c>
      <c r="F20" s="436"/>
      <c r="G20" s="436"/>
      <c r="H20" s="436"/>
      <c r="I20" s="436"/>
      <c r="J20" s="436"/>
      <c r="K20" s="436"/>
    </row>
    <row r="21" spans="2:11" ht="15">
      <c r="B21" s="100" t="s">
        <v>184</v>
      </c>
      <c r="C21" s="101">
        <v>77278.0272</v>
      </c>
      <c r="D21" s="102">
        <f>+C21*$G$6</f>
        <v>263749.90683359996</v>
      </c>
      <c r="F21" s="462"/>
      <c r="G21" s="436" t="s">
        <v>40</v>
      </c>
      <c r="H21" s="625">
        <f>+C37</f>
        <v>0</v>
      </c>
      <c r="I21" s="462">
        <f>+D37</f>
        <v>0</v>
      </c>
      <c r="J21" s="436"/>
      <c r="K21" s="436"/>
    </row>
    <row r="22" spans="2:11" ht="13.5" customHeight="1">
      <c r="B22" s="97"/>
      <c r="C22" s="98"/>
      <c r="D22" s="99">
        <f>+C22*$G$6</f>
        <v>0</v>
      </c>
      <c r="F22" s="436"/>
      <c r="G22" s="436"/>
      <c r="H22" s="436"/>
      <c r="I22" s="462"/>
      <c r="J22" s="436"/>
      <c r="K22" s="436"/>
    </row>
    <row r="23" spans="2:11" ht="13.5" customHeight="1">
      <c r="B23" s="97" t="s">
        <v>114</v>
      </c>
      <c r="C23" s="98">
        <f>+C24</f>
        <v>874.7881600000001</v>
      </c>
      <c r="D23" s="99">
        <f>+D24</f>
        <v>2985.65199008</v>
      </c>
      <c r="F23" s="436"/>
      <c r="G23" s="436"/>
      <c r="H23" s="436"/>
      <c r="I23" s="462"/>
      <c r="J23" s="436"/>
      <c r="K23" s="436"/>
    </row>
    <row r="24" spans="2:11" ht="13.5" customHeight="1">
      <c r="B24" s="100" t="s">
        <v>219</v>
      </c>
      <c r="C24" s="101">
        <v>874.7881600000001</v>
      </c>
      <c r="D24" s="102">
        <f>+C24*$G$6</f>
        <v>2985.65199008</v>
      </c>
      <c r="F24" s="436"/>
      <c r="G24" s="436"/>
      <c r="H24" s="436"/>
      <c r="I24" s="462"/>
      <c r="J24" s="436"/>
      <c r="K24" s="436"/>
    </row>
    <row r="25" spans="2:11" ht="13.5" customHeight="1">
      <c r="B25" s="97"/>
      <c r="C25" s="98"/>
      <c r="D25" s="99"/>
      <c r="F25" s="436"/>
      <c r="G25" s="436"/>
      <c r="H25" s="436"/>
      <c r="I25" s="462"/>
      <c r="J25" s="436"/>
      <c r="K25" s="436"/>
    </row>
    <row r="26" spans="2:11" ht="13.5" customHeight="1">
      <c r="B26" s="97"/>
      <c r="C26" s="98"/>
      <c r="D26" s="99"/>
      <c r="F26" s="436"/>
      <c r="G26" s="436"/>
      <c r="H26" s="436"/>
      <c r="I26" s="462" t="s">
        <v>348</v>
      </c>
      <c r="J26" s="436"/>
      <c r="K26" s="436"/>
    </row>
    <row r="27" spans="2:11" ht="15.75">
      <c r="B27" s="103" t="s">
        <v>110</v>
      </c>
      <c r="C27" s="95">
        <f>+C29+C35</f>
        <v>394037.34482999996</v>
      </c>
      <c r="D27" s="96">
        <f>+D29+D35</f>
        <v>1344849.4579047896</v>
      </c>
      <c r="E27" s="329"/>
      <c r="F27" s="626">
        <f>+C27-'[1]C5'!$H$635</f>
        <v>0</v>
      </c>
      <c r="G27" s="627"/>
      <c r="H27" s="462"/>
      <c r="I27" s="462"/>
      <c r="J27" s="436"/>
      <c r="K27" s="436"/>
    </row>
    <row r="28" spans="2:11" ht="12.75" customHeight="1">
      <c r="B28" s="100"/>
      <c r="C28" s="101"/>
      <c r="D28" s="102"/>
      <c r="F28" s="462"/>
      <c r="G28" s="436"/>
      <c r="H28" s="436"/>
      <c r="I28" s="436"/>
      <c r="J28" s="436"/>
      <c r="K28" s="436"/>
    </row>
    <row r="29" spans="2:11" ht="15.75">
      <c r="B29" s="94" t="s">
        <v>111</v>
      </c>
      <c r="C29" s="95">
        <f>+C31</f>
        <v>38965.713019999996</v>
      </c>
      <c r="D29" s="96">
        <f>+D31</f>
        <v>132989.97853725997</v>
      </c>
      <c r="F29" s="436"/>
      <c r="G29" s="628"/>
      <c r="H29" s="629"/>
      <c r="I29" s="464"/>
      <c r="J29" s="436"/>
      <c r="K29" s="436"/>
    </row>
    <row r="30" spans="2:11" ht="10.5" customHeight="1">
      <c r="B30" s="94"/>
      <c r="C30" s="95"/>
      <c r="D30" s="96"/>
      <c r="F30" s="436"/>
      <c r="G30" s="436"/>
      <c r="H30" s="436"/>
      <c r="I30" s="436"/>
      <c r="J30" s="436"/>
      <c r="K30" s="436"/>
    </row>
    <row r="31" spans="2:11" ht="15">
      <c r="B31" s="97" t="s">
        <v>112</v>
      </c>
      <c r="C31" s="98">
        <f>+C32+C33</f>
        <v>38965.713019999996</v>
      </c>
      <c r="D31" s="99">
        <f>+D32+D33</f>
        <v>132989.97853725997</v>
      </c>
      <c r="F31" s="436"/>
      <c r="G31" s="436"/>
      <c r="H31" s="463"/>
      <c r="I31" s="463"/>
      <c r="J31" s="436"/>
      <c r="K31" s="436"/>
    </row>
    <row r="32" spans="2:11" ht="15">
      <c r="B32" s="100" t="s">
        <v>116</v>
      </c>
      <c r="C32" s="101">
        <v>28187.19157</v>
      </c>
      <c r="D32" s="102">
        <f>+C32*$G$6</f>
        <v>96202.88482841</v>
      </c>
      <c r="F32" s="436"/>
      <c r="G32" s="436"/>
      <c r="H32" s="463"/>
      <c r="I32" s="436"/>
      <c r="J32" s="436"/>
      <c r="K32" s="436"/>
    </row>
    <row r="33" spans="2:11" ht="15">
      <c r="B33" s="100" t="s">
        <v>117</v>
      </c>
      <c r="C33" s="101">
        <v>10778.521449999998</v>
      </c>
      <c r="D33" s="102">
        <f>+C33*$G$6</f>
        <v>36787.09370884999</v>
      </c>
      <c r="F33" s="436"/>
      <c r="G33" s="436"/>
      <c r="H33" s="436"/>
      <c r="I33" s="436"/>
      <c r="J33" s="436"/>
      <c r="K33" s="436"/>
    </row>
    <row r="34" spans="2:11" ht="17.25" customHeight="1">
      <c r="B34" s="97"/>
      <c r="C34" s="98"/>
      <c r="D34" s="99"/>
      <c r="F34" s="436"/>
      <c r="G34" s="436" t="s">
        <v>139</v>
      </c>
      <c r="H34" s="462">
        <f>+C19+C52</f>
        <v>981276.99976</v>
      </c>
      <c r="I34" s="462">
        <f>+D19+D52</f>
        <v>3349098.4001808795</v>
      </c>
      <c r="J34" s="436"/>
      <c r="K34" s="436"/>
    </row>
    <row r="35" spans="2:11" ht="15.75">
      <c r="B35" s="94" t="s">
        <v>108</v>
      </c>
      <c r="C35" s="95">
        <f>+C37+C39+C48+C52+C57</f>
        <v>355071.63181</v>
      </c>
      <c r="D35" s="96">
        <f>+D37+D39+D48+D52+D57</f>
        <v>1211859.4793675297</v>
      </c>
      <c r="F35" s="436"/>
      <c r="G35" s="436"/>
      <c r="H35" s="436"/>
      <c r="I35" s="436"/>
      <c r="J35" s="436"/>
      <c r="K35" s="436"/>
    </row>
    <row r="36" spans="2:11" ht="15">
      <c r="B36" s="104"/>
      <c r="C36" s="276"/>
      <c r="D36" s="277"/>
      <c r="F36" s="436"/>
      <c r="G36" s="436" t="s">
        <v>140</v>
      </c>
      <c r="H36" s="462">
        <f>+C39+C48+C23</f>
        <v>65660.03280999999</v>
      </c>
      <c r="I36" s="462">
        <f>+D39+D48+D23</f>
        <v>224097.69198052995</v>
      </c>
      <c r="J36" s="436"/>
      <c r="K36" s="436"/>
    </row>
    <row r="37" spans="2:11" ht="15">
      <c r="B37" s="97" t="s">
        <v>113</v>
      </c>
      <c r="C37" s="278">
        <v>0</v>
      </c>
      <c r="D37" s="279">
        <f>+C37*$G$6</f>
        <v>0</v>
      </c>
      <c r="F37" s="436"/>
      <c r="G37" s="436"/>
      <c r="H37" s="436"/>
      <c r="I37" s="436"/>
      <c r="J37" s="436"/>
      <c r="K37" s="436"/>
    </row>
    <row r="38" spans="2:11" ht="9" customHeight="1">
      <c r="B38" s="105"/>
      <c r="C38" s="98"/>
      <c r="D38" s="99"/>
      <c r="F38" s="436"/>
      <c r="G38" s="436"/>
      <c r="H38" s="436"/>
      <c r="I38" s="436"/>
      <c r="J38" s="436"/>
      <c r="K38" s="436"/>
    </row>
    <row r="39" spans="2:11" ht="15">
      <c r="B39" s="97" t="s">
        <v>114</v>
      </c>
      <c r="C39" s="98">
        <f>+C40+C42+C45+C46+C44+C41+C43</f>
        <v>58327.92494999999</v>
      </c>
      <c r="D39" s="99">
        <f>+D40+D42+D45+D46+D44+D41+D43</f>
        <v>199073.20785434998</v>
      </c>
      <c r="J39" s="436"/>
      <c r="K39" s="436"/>
    </row>
    <row r="40" spans="2:11" ht="15">
      <c r="B40" s="100" t="s">
        <v>218</v>
      </c>
      <c r="C40" s="101">
        <v>52739.52667</v>
      </c>
      <c r="D40" s="102">
        <f aca="true" t="shared" si="0" ref="D40:D46">+C40*$G$6</f>
        <v>180000.00452470998</v>
      </c>
      <c r="H40" s="157"/>
      <c r="I40" s="157"/>
      <c r="J40" s="436"/>
      <c r="K40" s="436"/>
    </row>
    <row r="41" spans="2:10" ht="15">
      <c r="B41" s="100" t="s">
        <v>202</v>
      </c>
      <c r="C41" s="101">
        <f>2054.12491+743.4225</f>
        <v>2797.54741</v>
      </c>
      <c r="D41" s="102">
        <f t="shared" si="0"/>
        <v>9548.02931033</v>
      </c>
      <c r="H41" s="157">
        <f>+C58</f>
        <v>0</v>
      </c>
      <c r="I41" s="157">
        <f>+D58</f>
        <v>0</v>
      </c>
      <c r="J41" s="436"/>
    </row>
    <row r="42" spans="2:10" ht="15">
      <c r="B42" s="100" t="s">
        <v>219</v>
      </c>
      <c r="C42" s="101">
        <v>1934.4397300000003</v>
      </c>
      <c r="D42" s="102">
        <f t="shared" si="0"/>
        <v>6602.2427984900005</v>
      </c>
      <c r="J42" s="436"/>
    </row>
    <row r="43" spans="2:10" ht="15">
      <c r="B43" s="100" t="s">
        <v>231</v>
      </c>
      <c r="C43" s="101">
        <v>597.24535</v>
      </c>
      <c r="D43" s="102">
        <f t="shared" si="0"/>
        <v>2038.39837955</v>
      </c>
      <c r="G43" s="157"/>
      <c r="J43" s="436"/>
    </row>
    <row r="44" spans="2:10" ht="15">
      <c r="B44" s="100" t="s">
        <v>118</v>
      </c>
      <c r="C44" s="102">
        <v>110.40466</v>
      </c>
      <c r="D44" s="102">
        <f t="shared" si="0"/>
        <v>376.81110458</v>
      </c>
      <c r="G44" s="157"/>
      <c r="J44" s="436"/>
    </row>
    <row r="45" spans="2:10" ht="15">
      <c r="B45" s="100" t="s">
        <v>120</v>
      </c>
      <c r="C45" s="101">
        <v>148.76113</v>
      </c>
      <c r="D45" s="102">
        <f t="shared" si="0"/>
        <v>507.72173669</v>
      </c>
      <c r="J45" s="436"/>
    </row>
    <row r="46" spans="2:10" ht="15">
      <c r="B46" s="100" t="s">
        <v>119</v>
      </c>
      <c r="C46" s="279">
        <v>0</v>
      </c>
      <c r="D46" s="279">
        <f t="shared" si="0"/>
        <v>0</v>
      </c>
      <c r="I46" s="305"/>
      <c r="J46" s="436"/>
    </row>
    <row r="47" spans="2:10" ht="12.75" customHeight="1">
      <c r="B47" s="97"/>
      <c r="C47" s="99"/>
      <c r="D47" s="99"/>
      <c r="I47" s="448"/>
      <c r="J47" s="436"/>
    </row>
    <row r="48" spans="2:10" ht="15">
      <c r="B48" s="97" t="s">
        <v>71</v>
      </c>
      <c r="C48" s="99">
        <f>+C49+C50</f>
        <v>6457.3197</v>
      </c>
      <c r="D48" s="99">
        <f>+D49+D50</f>
        <v>22038.832136099998</v>
      </c>
      <c r="G48" s="157"/>
      <c r="J48" s="436"/>
    </row>
    <row r="49" spans="2:10" ht="15">
      <c r="B49" s="100" t="s">
        <v>142</v>
      </c>
      <c r="C49" s="102">
        <v>2103.02865</v>
      </c>
      <c r="D49" s="102">
        <f>+C49*$G$6</f>
        <v>7177.63678245</v>
      </c>
      <c r="I49" s="368"/>
      <c r="J49" s="436"/>
    </row>
    <row r="50" spans="2:10" ht="15">
      <c r="B50" s="100" t="s">
        <v>121</v>
      </c>
      <c r="C50" s="102">
        <v>4354.29105</v>
      </c>
      <c r="D50" s="102">
        <f>+C50*$G$6</f>
        <v>14861.195353649999</v>
      </c>
      <c r="J50" s="436"/>
    </row>
    <row r="51" spans="2:10" ht="12" customHeight="1">
      <c r="B51" s="100"/>
      <c r="C51" s="102"/>
      <c r="D51" s="102"/>
      <c r="G51" s="157"/>
      <c r="J51" s="436"/>
    </row>
    <row r="52" spans="2:10" ht="15">
      <c r="B52" s="97" t="s">
        <v>215</v>
      </c>
      <c r="C52" s="99">
        <f>+C53+C55+C54</f>
        <v>290286.38716</v>
      </c>
      <c r="D52" s="99">
        <f>+D53+D55+D54</f>
        <v>990747.4393770798</v>
      </c>
      <c r="E52" s="182"/>
      <c r="G52" s="449"/>
      <c r="J52" s="436"/>
    </row>
    <row r="53" spans="2:10" ht="15">
      <c r="B53" s="100" t="s">
        <v>181</v>
      </c>
      <c r="C53" s="102">
        <v>167131.86469999998</v>
      </c>
      <c r="D53" s="102">
        <f>+C53*$G$6</f>
        <v>570421.0542210999</v>
      </c>
      <c r="G53" s="309"/>
      <c r="J53" s="436"/>
    </row>
    <row r="54" spans="2:10" ht="15">
      <c r="B54" s="100" t="s">
        <v>227</v>
      </c>
      <c r="C54" s="102">
        <v>104230.55485999999</v>
      </c>
      <c r="D54" s="102">
        <f>+C54*$G$6</f>
        <v>355738.8837371799</v>
      </c>
      <c r="F54" s="309"/>
      <c r="G54" s="309"/>
      <c r="J54" s="436"/>
    </row>
    <row r="55" spans="2:10" ht="15">
      <c r="B55" s="100" t="s">
        <v>216</v>
      </c>
      <c r="C55" s="102">
        <v>18923.9676</v>
      </c>
      <c r="D55" s="102">
        <f>+C55*$G$6</f>
        <v>64587.5014188</v>
      </c>
      <c r="F55" s="450"/>
      <c r="G55" s="309"/>
      <c r="J55" s="436"/>
    </row>
    <row r="56" spans="2:10" ht="15" hidden="1">
      <c r="B56" s="100"/>
      <c r="C56" s="99"/>
      <c r="D56" s="99"/>
      <c r="J56" s="436"/>
    </row>
    <row r="57" spans="2:10" ht="15" hidden="1">
      <c r="B57" s="97" t="s">
        <v>115</v>
      </c>
      <c r="C57" s="99">
        <f>+C59+C58</f>
        <v>0</v>
      </c>
      <c r="D57" s="99">
        <f>+D59+D58</f>
        <v>0</v>
      </c>
      <c r="J57" s="436"/>
    </row>
    <row r="58" spans="2:10" ht="15" hidden="1">
      <c r="B58" s="100" t="s">
        <v>122</v>
      </c>
      <c r="C58" s="102">
        <v>0</v>
      </c>
      <c r="D58" s="102">
        <f>+C58*$G$6</f>
        <v>0</v>
      </c>
      <c r="J58" s="436"/>
    </row>
    <row r="59" spans="2:10" ht="15" hidden="1">
      <c r="B59" s="100" t="s">
        <v>224</v>
      </c>
      <c r="C59" s="102"/>
      <c r="D59" s="102">
        <f>+C59*$G$6</f>
        <v>0</v>
      </c>
      <c r="J59" s="436"/>
    </row>
    <row r="60" spans="2:4" ht="8.25" customHeight="1">
      <c r="B60" s="100"/>
      <c r="C60" s="102"/>
      <c r="D60" s="172"/>
    </row>
    <row r="61" spans="2:7" ht="15" customHeight="1">
      <c r="B61" s="533" t="s">
        <v>19</v>
      </c>
      <c r="C61" s="535">
        <f>+C27+C15</f>
        <v>1085902.74559</v>
      </c>
      <c r="D61" s="535">
        <f>+D27+D15</f>
        <v>3706186.070698669</v>
      </c>
      <c r="F61" s="157">
        <v>0</v>
      </c>
      <c r="G61" s="309"/>
    </row>
    <row r="62" spans="2:7" ht="15" customHeight="1">
      <c r="B62" s="534"/>
      <c r="C62" s="536"/>
      <c r="D62" s="536"/>
      <c r="F62" s="273"/>
      <c r="G62" s="309"/>
    </row>
    <row r="63" spans="2:4" ht="4.5" customHeight="1">
      <c r="B63" s="173"/>
      <c r="C63" s="141"/>
      <c r="D63" s="141"/>
    </row>
    <row r="64" spans="1:16" s="175" customFormat="1" ht="15" customHeight="1">
      <c r="A64" s="93"/>
      <c r="B64" s="174" t="s">
        <v>186</v>
      </c>
      <c r="C64" s="301"/>
      <c r="D64" s="142"/>
      <c r="E64" s="93"/>
      <c r="F64" s="310"/>
      <c r="G64" s="310"/>
      <c r="H64" s="93"/>
      <c r="I64" s="93"/>
      <c r="J64" s="93"/>
      <c r="K64" s="93"/>
      <c r="L64" s="93"/>
      <c r="M64" s="93"/>
      <c r="N64" s="93"/>
      <c r="O64" s="93"/>
      <c r="P64" s="93"/>
    </row>
    <row r="65" spans="2:4" ht="6.75" customHeight="1">
      <c r="B65" s="176"/>
      <c r="C65" s="347"/>
      <c r="D65" s="347"/>
    </row>
    <row r="66" spans="2:7" ht="15">
      <c r="B66" s="143" t="s">
        <v>214</v>
      </c>
      <c r="C66" s="314"/>
      <c r="D66" s="314"/>
      <c r="G66" s="311"/>
    </row>
    <row r="67" spans="2:4" ht="15">
      <c r="B67" s="481" t="s">
        <v>135</v>
      </c>
      <c r="C67" s="481"/>
      <c r="D67" s="481"/>
    </row>
    <row r="68" spans="2:4" ht="15">
      <c r="B68" s="481" t="s">
        <v>223</v>
      </c>
      <c r="C68" s="481"/>
      <c r="D68" s="481"/>
    </row>
    <row r="69" spans="2:4" ht="15">
      <c r="B69" s="451" t="s">
        <v>221</v>
      </c>
      <c r="C69" s="286"/>
      <c r="D69" s="286"/>
    </row>
    <row r="70" spans="2:4" ht="15">
      <c r="B70" s="481" t="s">
        <v>217</v>
      </c>
      <c r="C70" s="481"/>
      <c r="D70" s="481"/>
    </row>
    <row r="71" spans="2:6" ht="15">
      <c r="B71" s="481" t="s">
        <v>314</v>
      </c>
      <c r="C71" s="481"/>
      <c r="D71" s="481"/>
      <c r="F71" s="312"/>
    </row>
    <row r="72" ht="15">
      <c r="C72" s="157"/>
    </row>
    <row r="73" spans="2:4" ht="15">
      <c r="B73" s="305"/>
      <c r="C73" s="463">
        <f>+C61-Plazo!C14</f>
        <v>0</v>
      </c>
      <c r="D73" s="463">
        <f>+D61-Plazo!D14</f>
        <v>0</v>
      </c>
    </row>
    <row r="74" spans="3:6" ht="15">
      <c r="C74" s="463"/>
      <c r="D74" s="463"/>
      <c r="F74" s="305"/>
    </row>
    <row r="76" spans="2:4" ht="18">
      <c r="B76" s="138" t="s">
        <v>172</v>
      </c>
      <c r="C76" s="138"/>
      <c r="D76" s="138"/>
    </row>
    <row r="77" spans="2:5" ht="15.75" customHeight="1">
      <c r="B77" s="508" t="s">
        <v>88</v>
      </c>
      <c r="C77" s="508"/>
      <c r="D77" s="508"/>
      <c r="E77" s="296"/>
    </row>
    <row r="78" spans="2:4" ht="15" customHeight="1">
      <c r="B78" s="498" t="s">
        <v>90</v>
      </c>
      <c r="C78" s="498"/>
      <c r="D78" s="498"/>
    </row>
    <row r="79" spans="2:4" ht="15.75" customHeight="1">
      <c r="B79" s="498" t="s">
        <v>123</v>
      </c>
      <c r="C79" s="498"/>
      <c r="D79" s="498"/>
    </row>
    <row r="80" spans="2:4" ht="15.75" customHeight="1">
      <c r="B80" s="499" t="str">
        <f>+B9</f>
        <v>Al 30 de noviembre de 2016</v>
      </c>
      <c r="C80" s="499"/>
      <c r="D80" s="454"/>
    </row>
    <row r="81" spans="2:4" ht="7.5" customHeight="1">
      <c r="B81" s="139"/>
      <c r="C81" s="139"/>
      <c r="D81" s="139"/>
    </row>
    <row r="82" spans="2:4" ht="15" customHeight="1">
      <c r="B82" s="510" t="s">
        <v>167</v>
      </c>
      <c r="C82" s="505" t="s">
        <v>67</v>
      </c>
      <c r="D82" s="500" t="s">
        <v>290</v>
      </c>
    </row>
    <row r="83" spans="2:7" ht="13.5" customHeight="1">
      <c r="B83" s="511"/>
      <c r="C83" s="506"/>
      <c r="D83" s="501"/>
      <c r="E83" s="138"/>
      <c r="G83" s="304"/>
    </row>
    <row r="84" spans="2:4" ht="9" customHeight="1">
      <c r="B84" s="512"/>
      <c r="C84" s="507"/>
      <c r="D84" s="502"/>
    </row>
    <row r="85" spans="2:8" ht="11.25" customHeight="1" hidden="1">
      <c r="B85" s="140"/>
      <c r="C85" s="140"/>
      <c r="D85" s="171"/>
      <c r="H85" s="157"/>
    </row>
    <row r="86" spans="2:8" ht="18" customHeight="1" hidden="1">
      <c r="B86" s="103" t="s">
        <v>93</v>
      </c>
      <c r="C86" s="95">
        <f>+C87</f>
        <v>0</v>
      </c>
      <c r="D86" s="96">
        <f>+D87</f>
        <v>0</v>
      </c>
      <c r="H86" s="157"/>
    </row>
    <row r="87" spans="2:8" ht="15.75" customHeight="1" hidden="1">
      <c r="B87" s="97" t="s">
        <v>94</v>
      </c>
      <c r="C87" s="98">
        <f>+C88</f>
        <v>0</v>
      </c>
      <c r="D87" s="99">
        <f>+D88</f>
        <v>0</v>
      </c>
      <c r="H87" s="157"/>
    </row>
    <row r="88" spans="2:8" ht="16.5" customHeight="1" hidden="1">
      <c r="B88" s="100" t="s">
        <v>73</v>
      </c>
      <c r="C88" s="101">
        <v>0</v>
      </c>
      <c r="D88" s="102">
        <f>+C88/$G$6</f>
        <v>0</v>
      </c>
      <c r="H88" s="157"/>
    </row>
    <row r="89" spans="2:8" ht="6.75" customHeight="1">
      <c r="B89" s="177"/>
      <c r="C89" s="98"/>
      <c r="D89" s="99"/>
      <c r="H89" s="157"/>
    </row>
    <row r="90" spans="2:8" ht="18" customHeight="1">
      <c r="B90" s="103" t="s">
        <v>107</v>
      </c>
      <c r="C90" s="135">
        <f>+C92</f>
        <v>11816.482049999999</v>
      </c>
      <c r="D90" s="146">
        <f>+D92</f>
        <v>40329.653236649996</v>
      </c>
      <c r="H90" s="157"/>
    </row>
    <row r="91" spans="2:8" ht="6.75" customHeight="1">
      <c r="B91" s="103"/>
      <c r="C91" s="144"/>
      <c r="D91" s="178"/>
      <c r="H91" s="157"/>
    </row>
    <row r="92" spans="2:8" ht="18" customHeight="1">
      <c r="B92" s="97" t="s">
        <v>108</v>
      </c>
      <c r="C92" s="135">
        <f>+C94+C97</f>
        <v>11816.482049999999</v>
      </c>
      <c r="D92" s="146">
        <f>+D94+D97</f>
        <v>40329.653236649996</v>
      </c>
      <c r="H92" s="157"/>
    </row>
    <row r="93" spans="2:8" ht="9.75" customHeight="1">
      <c r="B93" s="97"/>
      <c r="C93" s="145"/>
      <c r="D93" s="179"/>
      <c r="H93" s="157"/>
    </row>
    <row r="94" spans="2:8" ht="18" customHeight="1" hidden="1">
      <c r="B94" s="97" t="s">
        <v>114</v>
      </c>
      <c r="C94" s="136">
        <f>+C95</f>
        <v>0</v>
      </c>
      <c r="D94" s="180">
        <f>+D95</f>
        <v>0</v>
      </c>
      <c r="H94" s="157"/>
    </row>
    <row r="95" spans="2:8" ht="18" customHeight="1" hidden="1">
      <c r="B95" s="100" t="s">
        <v>264</v>
      </c>
      <c r="C95" s="125">
        <v>0</v>
      </c>
      <c r="D95" s="147">
        <f>+C95*$G$6</f>
        <v>0</v>
      </c>
      <c r="F95" s="157"/>
      <c r="G95" s="157"/>
      <c r="H95" s="157"/>
    </row>
    <row r="96" spans="2:8" ht="14.25" customHeight="1" hidden="1">
      <c r="B96" s="97"/>
      <c r="C96" s="135"/>
      <c r="D96" s="146"/>
      <c r="H96" s="157"/>
    </row>
    <row r="97" spans="2:8" ht="14.25" customHeight="1">
      <c r="B97" s="97" t="s">
        <v>195</v>
      </c>
      <c r="C97" s="136">
        <f>+C98</f>
        <v>11816.482049999999</v>
      </c>
      <c r="D97" s="180">
        <f>+D98</f>
        <v>40329.653236649996</v>
      </c>
      <c r="H97" s="157"/>
    </row>
    <row r="98" spans="2:8" ht="14.25" customHeight="1">
      <c r="B98" s="100" t="s">
        <v>194</v>
      </c>
      <c r="C98" s="125">
        <v>11816.482049999999</v>
      </c>
      <c r="D98" s="147">
        <f>+C98*$G$6</f>
        <v>40329.653236649996</v>
      </c>
      <c r="H98" s="157"/>
    </row>
    <row r="99" spans="2:8" ht="14.25" customHeight="1">
      <c r="B99" s="97"/>
      <c r="C99" s="135"/>
      <c r="D99" s="146"/>
      <c r="H99" s="157"/>
    </row>
    <row r="100" spans="2:8" ht="18" customHeight="1">
      <c r="B100" s="103" t="s">
        <v>110</v>
      </c>
      <c r="C100" s="135">
        <f>+C102</f>
        <v>18482.883929999996</v>
      </c>
      <c r="D100" s="146">
        <f>+D102</f>
        <v>63082.082853089996</v>
      </c>
      <c r="F100" s="340"/>
      <c r="H100" s="157"/>
    </row>
    <row r="101" spans="2:4" ht="11.25" customHeight="1">
      <c r="B101" s="103"/>
      <c r="C101" s="135"/>
      <c r="D101" s="146"/>
    </row>
    <row r="102" spans="2:7" ht="18" customHeight="1">
      <c r="B102" s="97" t="s">
        <v>108</v>
      </c>
      <c r="C102" s="135">
        <f>+C104+C109+C116+C113</f>
        <v>18482.883929999996</v>
      </c>
      <c r="D102" s="146">
        <f>+D104+D109+D116+D113</f>
        <v>63082.082853089996</v>
      </c>
      <c r="F102" s="313"/>
      <c r="G102" s="313"/>
    </row>
    <row r="103" spans="2:7" ht="13.5" customHeight="1">
      <c r="B103" s="97"/>
      <c r="C103" s="135"/>
      <c r="D103" s="146"/>
      <c r="G103" s="305"/>
    </row>
    <row r="104" spans="2:4" ht="15.75" customHeight="1">
      <c r="B104" s="97" t="s">
        <v>114</v>
      </c>
      <c r="C104" s="136">
        <f>SUM(C105:C107)</f>
        <v>7402.595869999999</v>
      </c>
      <c r="D104" s="180">
        <f>SUM(D105:D107)</f>
        <v>25265.05970431</v>
      </c>
    </row>
    <row r="105" spans="2:4" ht="15.75" customHeight="1">
      <c r="B105" s="100" t="s">
        <v>231</v>
      </c>
      <c r="C105" s="125">
        <v>3513.71822</v>
      </c>
      <c r="D105" s="147">
        <f>+C105*$G$6</f>
        <v>11992.32028486</v>
      </c>
    </row>
    <row r="106" spans="2:4" ht="15.75" customHeight="1">
      <c r="B106" s="100" t="s">
        <v>202</v>
      </c>
      <c r="C106" s="125">
        <v>2674.79216</v>
      </c>
      <c r="D106" s="147">
        <f>+C106*$G$6</f>
        <v>9129.065642079999</v>
      </c>
    </row>
    <row r="107" spans="2:4" ht="15.75" customHeight="1">
      <c r="B107" s="100" t="s">
        <v>264</v>
      </c>
      <c r="C107" s="125">
        <v>1214.08549</v>
      </c>
      <c r="D107" s="147">
        <f>+C107*$G$6</f>
        <v>4143.67377737</v>
      </c>
    </row>
    <row r="108" spans="2:4" ht="12.75" customHeight="1">
      <c r="B108" s="100"/>
      <c r="C108" s="125"/>
      <c r="D108" s="147">
        <f>+C108/$G$6</f>
        <v>0</v>
      </c>
    </row>
    <row r="109" spans="2:4" ht="15" customHeight="1">
      <c r="B109" s="97" t="s">
        <v>71</v>
      </c>
      <c r="C109" s="136">
        <f>+C110+C111</f>
        <v>10579.9686</v>
      </c>
      <c r="D109" s="180">
        <f>+D110+D111</f>
        <v>36109.4328318</v>
      </c>
    </row>
    <row r="110" spans="2:4" ht="15.75" customHeight="1">
      <c r="B110" s="100" t="s">
        <v>142</v>
      </c>
      <c r="C110" s="125">
        <v>2288.89232</v>
      </c>
      <c r="D110" s="147">
        <f>+C110*$G$6</f>
        <v>7811.989488159999</v>
      </c>
    </row>
    <row r="111" spans="2:4" ht="15.75" customHeight="1">
      <c r="B111" s="100" t="s">
        <v>121</v>
      </c>
      <c r="C111" s="125">
        <f>606.44638+7684.6299</f>
        <v>8291.07628</v>
      </c>
      <c r="D111" s="147">
        <f>+C111*$G$6</f>
        <v>28297.443343639996</v>
      </c>
    </row>
    <row r="112" spans="2:4" ht="15.75" customHeight="1">
      <c r="B112" s="100"/>
      <c r="C112" s="125"/>
      <c r="D112" s="180"/>
    </row>
    <row r="113" spans="2:4" ht="15.75" customHeight="1">
      <c r="B113" s="97" t="s">
        <v>195</v>
      </c>
      <c r="C113" s="136">
        <f>+C114</f>
        <v>393.49975</v>
      </c>
      <c r="D113" s="180">
        <f>+D114</f>
        <v>1343.0146467499999</v>
      </c>
    </row>
    <row r="114" spans="2:4" ht="15.75" customHeight="1">
      <c r="B114" s="100" t="s">
        <v>194</v>
      </c>
      <c r="C114" s="125">
        <v>393.49975</v>
      </c>
      <c r="D114" s="147">
        <f>+C114*$G$6</f>
        <v>1343.0146467499999</v>
      </c>
    </row>
    <row r="115" spans="2:4" ht="15.75" customHeight="1">
      <c r="B115" s="100"/>
      <c r="C115" s="125"/>
      <c r="D115" s="180"/>
    </row>
    <row r="116" spans="2:4" ht="15.75" customHeight="1">
      <c r="B116" s="97" t="s">
        <v>115</v>
      </c>
      <c r="C116" s="136">
        <f>+C117+C118</f>
        <v>106.81971</v>
      </c>
      <c r="D116" s="180">
        <f>+D117+D118</f>
        <v>364.57567022999996</v>
      </c>
    </row>
    <row r="117" spans="2:4" ht="15.75" customHeight="1">
      <c r="B117" s="100" t="s">
        <v>122</v>
      </c>
      <c r="C117" s="125">
        <v>106.81971</v>
      </c>
      <c r="D117" s="147">
        <f>+C117*$G$6</f>
        <v>364.57567022999996</v>
      </c>
    </row>
    <row r="118" spans="2:4" ht="15.75" customHeight="1" hidden="1">
      <c r="B118" s="100" t="s">
        <v>248</v>
      </c>
      <c r="C118" s="125">
        <v>0</v>
      </c>
      <c r="D118" s="147">
        <f>+C118*$G$6</f>
        <v>0</v>
      </c>
    </row>
    <row r="119" spans="2:4" ht="8.25" customHeight="1">
      <c r="B119" s="100"/>
      <c r="C119" s="125"/>
      <c r="D119" s="180"/>
    </row>
    <row r="120" spans="2:7" ht="15" customHeight="1">
      <c r="B120" s="537" t="s">
        <v>19</v>
      </c>
      <c r="C120" s="526">
        <f>+C100+C90</f>
        <v>30299.365979999995</v>
      </c>
      <c r="D120" s="526">
        <f>+D100+D90</f>
        <v>103411.73608973999</v>
      </c>
      <c r="F120" s="273"/>
      <c r="G120" s="305"/>
    </row>
    <row r="121" spans="2:7" ht="15" customHeight="1">
      <c r="B121" s="538"/>
      <c r="C121" s="527"/>
      <c r="D121" s="527"/>
      <c r="F121" s="330"/>
      <c r="G121" s="273"/>
    </row>
    <row r="122" spans="2:6" ht="6.75" customHeight="1">
      <c r="B122" s="173"/>
      <c r="C122" s="141"/>
      <c r="D122" s="141"/>
      <c r="F122" s="306"/>
    </row>
    <row r="123" spans="2:4" ht="17.25" customHeight="1">
      <c r="B123" s="174" t="s">
        <v>186</v>
      </c>
      <c r="C123" s="315"/>
      <c r="D123" s="315"/>
    </row>
    <row r="124" spans="2:4" ht="7.5" customHeight="1">
      <c r="B124" s="174"/>
      <c r="C124" s="141"/>
      <c r="D124" s="141"/>
    </row>
    <row r="125" spans="2:4" ht="15">
      <c r="B125" s="481" t="s">
        <v>196</v>
      </c>
      <c r="C125" s="481"/>
      <c r="D125" s="481"/>
    </row>
    <row r="126" spans="2:4" ht="15">
      <c r="B126" s="481" t="s">
        <v>135</v>
      </c>
      <c r="C126" s="481"/>
      <c r="D126" s="481"/>
    </row>
    <row r="127" spans="3:4" ht="15">
      <c r="C127" s="377"/>
      <c r="D127" s="377"/>
    </row>
    <row r="128" spans="3:4" ht="15">
      <c r="C128" s="630">
        <f>+C120-Moneda!C63</f>
        <v>0</v>
      </c>
      <c r="D128" s="630">
        <f>+D120-Moneda!D63</f>
        <v>0</v>
      </c>
    </row>
    <row r="129" spans="3:4" ht="15">
      <c r="C129" s="631"/>
      <c r="D129" s="631"/>
    </row>
    <row r="131" spans="3:4" ht="15">
      <c r="C131" s="182"/>
      <c r="D131" s="182"/>
    </row>
    <row r="460" ht="15">
      <c r="D460" s="181"/>
    </row>
  </sheetData>
  <sheetProtection/>
  <mergeCells count="26">
    <mergeCell ref="B125:D125"/>
    <mergeCell ref="B126:D126"/>
    <mergeCell ref="B6:D6"/>
    <mergeCell ref="B7:D7"/>
    <mergeCell ref="B8:D8"/>
    <mergeCell ref="B11:B13"/>
    <mergeCell ref="B9:C9"/>
    <mergeCell ref="C11:C13"/>
    <mergeCell ref="D11:D13"/>
    <mergeCell ref="B120:B121"/>
    <mergeCell ref="B61:B62"/>
    <mergeCell ref="C61:C62"/>
    <mergeCell ref="D61:D62"/>
    <mergeCell ref="B67:D67"/>
    <mergeCell ref="B71:D71"/>
    <mergeCell ref="B78:D78"/>
    <mergeCell ref="B70:D70"/>
    <mergeCell ref="B68:D68"/>
    <mergeCell ref="B82:B84"/>
    <mergeCell ref="C82:C84"/>
    <mergeCell ref="D82:D84"/>
    <mergeCell ref="B80:C80"/>
    <mergeCell ref="B77:D77"/>
    <mergeCell ref="C120:C121"/>
    <mergeCell ref="D120:D121"/>
    <mergeCell ref="B79:D79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2017-01-06T14:56:37Z</cp:lastPrinted>
  <dcterms:created xsi:type="dcterms:W3CDTF">2012-08-14T20:42:27Z</dcterms:created>
  <dcterms:modified xsi:type="dcterms:W3CDTF">2017-01-06T19:46:49Z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