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 Cuadros" sheetId="3" r:id="rId3"/>
    <sheet name="Resumen Gráficos" sheetId="4" r:id="rId4"/>
    <sheet name="Evolucion" sheetId="5" r:id="rId5"/>
    <sheet name="Tipo de Deuda" sheetId="6" r:id="rId6"/>
    <sheet name="Acreedor" sheetId="7" r:id="rId7"/>
    <sheet name="Moneda" sheetId="8" r:id="rId8"/>
    <sheet name="GrupoDeudor" sheetId="9" r:id="rId9"/>
    <sheet name="Deudor" sheetId="10" r:id="rId10"/>
    <sheet name="Grupo Acreedor" sheetId="11" r:id="rId11"/>
    <sheet name="Tipo Concertació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>#REF!</definedName>
    <definedName name="_xlnm.Print_Area" localSheetId="6">'Acreedor'!$B$5:$F$55</definedName>
    <definedName name="_xlnm.Print_Area" localSheetId="9">'Deudor'!$B$5:$G$72</definedName>
    <definedName name="_xlnm.Print_Area" localSheetId="4">'Evolucion'!$B$5:$S$47</definedName>
    <definedName name="_xlnm.Print_Area" localSheetId="10">'Grupo Acreedor'!$B$61:$F$81</definedName>
    <definedName name="_xlnm.Print_Area" localSheetId="8">'GrupoDeudor'!$B$1:$E$55</definedName>
    <definedName name="_xlnm.Print_Area" localSheetId="0">'Indice'!$B$1:$D$20</definedName>
    <definedName name="_xlnm.Print_Area" localSheetId="7">'Moneda'!$B$5:$F$67</definedName>
    <definedName name="_xlnm.Print_Area" localSheetId="1">'Portada'!$B$1:$H$43</definedName>
    <definedName name="_xlnm.Print_Area" localSheetId="2">'Resumen Cuadros'!$A$1:$K$38</definedName>
    <definedName name="_xlnm.Print_Area" localSheetId="3">'Resumen Gráficos'!$B$1:$H$70</definedName>
    <definedName name="_xlnm.Print_Area" localSheetId="11">'Tipo Concertación'!$B$105:$F$129</definedName>
    <definedName name="_xlnm.Print_Area" localSheetId="5">'Tipo de Deuda'!$B$1:$F$46</definedName>
    <definedName name="b" localSheetId="4">#REF!</definedName>
    <definedName name="BAS">'[1]ADEUDADO'!#REF!</definedName>
    <definedName name="BASE">'[1]ADEUDADO'!#REF!</definedName>
    <definedName name="basedatos" localSheetId="9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>#REF!</definedName>
    <definedName name="DeudaPorc9604">#REF!</definedName>
    <definedName name="ENTI" localSheetId="6">#REF!</definedName>
    <definedName name="ENTI" localSheetId="9">#REF!</definedName>
    <definedName name="ENTI" localSheetId="4">#REF!</definedName>
    <definedName name="ENTI" localSheetId="8">#REF!</definedName>
    <definedName name="ENTI" localSheetId="7">#REF!</definedName>
    <definedName name="ENTI" localSheetId="5">#REF!</definedName>
    <definedName name="ENTIDAD" localSheetId="6">'[3]DSG_HIST_ADEUDADO'!#REF!</definedName>
    <definedName name="ENTIDAD" localSheetId="9">'[3]DSG_HIST_ADEUDADO'!#REF!</definedName>
    <definedName name="ENTIDAD" localSheetId="4">'[3]DSG_HIST_ADEUDADO'!#REF!</definedName>
    <definedName name="ENTIDAD" localSheetId="8">'[3]DSG_HIST_ADEUDADO'!#REF!</definedName>
    <definedName name="entidad" localSheetId="0">#REF!</definedName>
    <definedName name="ENTIDAD" localSheetId="7">'[3]DSG_HIST_ADEUDADO'!#REF!</definedName>
    <definedName name="entidad" localSheetId="2">#REF!</definedName>
    <definedName name="entidad" localSheetId="3">#REF!</definedName>
    <definedName name="ENTIDAD" localSheetId="5">'[3]DSG_HIST_ADEUDADO'!#REF!</definedName>
    <definedName name="entidad">#REF!</definedName>
    <definedName name="GRUPO" localSheetId="4">#REF!</definedName>
    <definedName name="Imprimir_área_IM">#REF!</definedName>
    <definedName name="M_OI">'[2]SERV. ATENDIDO'!$F$2:$F$5010</definedName>
    <definedName name="P_C">'[2]SERV. ATENDIDO'!$E$2:$E$5010</definedName>
    <definedName name="pepe">#REF!</definedName>
    <definedName name="Principal">'[2]SERV. ATENDIDO'!$C$2:$C$5010</definedName>
    <definedName name="q" localSheetId="4">#REF!</definedName>
    <definedName name="saldos" localSheetId="9">#REF!</definedName>
    <definedName name="saldos" localSheetId="4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2">#REF!</definedName>
    <definedName name="STOCK">#REF!</definedName>
    <definedName name="t" localSheetId="4">#REF!</definedName>
    <definedName name="TIPO" localSheetId="6">#REF!</definedName>
    <definedName name="TIPO" localSheetId="9">#REF!</definedName>
    <definedName name="TIPO" localSheetId="4">#REF!</definedName>
    <definedName name="TIPO" localSheetId="8">#REF!</definedName>
    <definedName name="TIPO" localSheetId="7">#REF!</definedName>
    <definedName name="TIPO" localSheetId="5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<sst xmlns="http://schemas.openxmlformats.org/spreadsheetml/2006/main" count="668" uniqueCount="305">
  <si>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</si>
  <si>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</si>
  <si>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</si>
  <si>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</si>
  <si>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</si>
  <si>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</si>
  <si>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</si>
  <si>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</si>
  <si>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</si>
  <si>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</si>
  <si>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</si>
  <si>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</si>
  <si>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</si>
  <si>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</si>
  <si>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</si>
  <si>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</si>
  <si>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</si>
  <si>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</si>
  <si>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</si>
  <si>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</si>
  <si>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</si>
  <si>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Millones de US dólares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</si>
  <si>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</si>
  <si>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</si>
  <si>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</si>
  <si>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</si>
  <si>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</si>
  <si>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</si>
  <si>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</si>
  <si>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</si>
  <si>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</si>
  <si>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RESUMEN DE LA DEUDA</t>
  </si>
  <si>
    <t>RESUMEN EN GRÁFICOS</t>
  </si>
  <si>
    <t>RESUMEN DE LA DEUDA DE LAS EMPRESAS PÚBLICAS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</si>
  <si>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</si>
  <si>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</si>
  <si>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</si>
  <si>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</si>
  <si>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</si>
  <si>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</si>
  <si>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</si>
  <si>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Bonistas</t>
  </si>
  <si>
    <t>POR TIPO DE MONEDA</t>
  </si>
  <si>
    <t>Activos Mineros</t>
  </si>
  <si>
    <t>Empresa de Generación Eléctrica San Gaban</t>
  </si>
  <si>
    <t>Servicios Industriales de la Marina</t>
  </si>
  <si>
    <t>Empresa Regional de Servicio de Electricidad del Oriente</t>
  </si>
  <si>
    <t>Sima Iquitos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</si>
  <si>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</si>
  <si>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</si>
  <si>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</si>
  <si>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</si>
  <si>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</si>
  <si>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</si>
  <si>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</si>
  <si>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</si>
  <si>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</si>
  <si>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</si>
  <si>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</si>
  <si>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San Martín</t>
  </si>
  <si>
    <t>Empresa Municipal de Servicios de Agua Potable y Alcantarillado de Amazonas</t>
  </si>
  <si>
    <t>Entidad Prestadora de Servicios de Saneamiento de Moquegua</t>
  </si>
  <si>
    <t>Empresa Municipal de Agua Potable y Alcantarrillado de Pisco</t>
  </si>
  <si>
    <t>Entidad Prestadora de Servicios de Saneamiento Chavín</t>
  </si>
  <si>
    <t>Empresa Municipal de Servicios de Agua Potable y Alcantarillado de Chimbote, Casma y Huarmey</t>
  </si>
  <si>
    <t>Servicio de Abastecimiento de Agua Potable y Alcantarillado Juliaca</t>
  </si>
  <si>
    <t>Empresa Municipal de Agua Potable y Alcantarrillado de Chincha</t>
  </si>
  <si>
    <t>Empresa Prestadora de Servicio de Saneamiento Municipal de Utcubamba</t>
  </si>
  <si>
    <t>Empresa Municipal de Agua Potable y Alcantarrillado de  Cañete</t>
  </si>
  <si>
    <t>Emp.Municipal Prestadora de Servicio de Saneamiento de las Provincias Alto Andinas</t>
  </si>
  <si>
    <t>Empresa de Servicio Municipal de Agua Potable y Alcantarillado de Barranca</t>
  </si>
  <si>
    <t>Empresa Municipal de Agua Potable y Alcantarrillado Virgen de Guadalupe del Sur</t>
  </si>
  <si>
    <t>Entidad Prestadora de Servicios de Saneamiento Selva Central</t>
  </si>
  <si>
    <t>Empresa Municipal de Agua Potable y Alcantarrillado de Huaral</t>
  </si>
  <si>
    <t>Empresa Prestadora de Servicio Marañón</t>
  </si>
  <si>
    <t>Entidad Prestadora de Servicios de Saneamiento de Moyobamba</t>
  </si>
  <si>
    <t>Empresa Municipal de Agua Potable y Alcantarrillado de Chancay</t>
  </si>
  <si>
    <t>Empresa Municipal de Servicios de Abastecimiento de Agua Potable y Alcantarillado de Abancay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</si>
  <si>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</si>
  <si>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</si>
  <si>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</si>
  <si>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</si>
  <si>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</si>
  <si>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</si>
  <si>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</si>
  <si>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</si>
  <si>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</si>
  <si>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</si>
  <si>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EURO (€)</t>
  </si>
  <si>
    <t xml:space="preserve">  Empresas Financieras</t>
  </si>
  <si>
    <t xml:space="preserve">  Empresas No Financieras</t>
  </si>
  <si>
    <t xml:space="preserve">  Dólar estadounidense (US$)</t>
  </si>
  <si>
    <t>PORTADA</t>
  </si>
  <si>
    <t>GRUPO DEL ACREEDOR</t>
  </si>
  <si>
    <t>Empresa de Generación Eléctrica Machupicchu</t>
  </si>
  <si>
    <t>Patronato del Parque de la Leyendas</t>
  </si>
  <si>
    <t>Aguas de Tumbes - ATUSA</t>
  </si>
  <si>
    <t>Nota</t>
  </si>
  <si>
    <t>En algunos cuadros el total no coincide con la suma de los componentes, debido al redondeo de las cifras.</t>
  </si>
  <si>
    <t>1/ Deuda contratada por las empresas públicas sin la garantía del Gobierno Nacional.</t>
  </si>
  <si>
    <t>Interna</t>
  </si>
  <si>
    <t>Externa</t>
  </si>
  <si>
    <t>Créditos</t>
  </si>
  <si>
    <t>Bonos</t>
  </si>
  <si>
    <t>Ministerio de Economía</t>
  </si>
  <si>
    <t>Banca Comercial</t>
  </si>
  <si>
    <t>US Dólares</t>
  </si>
  <si>
    <t>Yenes</t>
  </si>
  <si>
    <t>Euros</t>
  </si>
  <si>
    <t>Mediano y Largo Plazo</t>
  </si>
  <si>
    <t>Corto Plazo</t>
  </si>
  <si>
    <t>1/ Incluye OPD'S: Organismos Públicos Descentralizados de los Gobiernos Regionales y Locales.</t>
  </si>
  <si>
    <t xml:space="preserve">EMPRESAS  DE LOS GR Y GL   </t>
  </si>
  <si>
    <t>Valoración</t>
  </si>
  <si>
    <t>Dirección General de Endeudamiento y Tesoro Público.</t>
  </si>
  <si>
    <t>La información se presenta a valor nominal.</t>
  </si>
  <si>
    <t>Petroleos del Perú</t>
  </si>
  <si>
    <t xml:space="preserve"> FONDO NACIONAL DE FINANCIAMIENTO DE LA ACTIVIDAD EMPRES. DEL ESTADO</t>
  </si>
  <si>
    <t xml:space="preserve"> OTROS</t>
  </si>
  <si>
    <t>Miles de US dólares</t>
  </si>
  <si>
    <t xml:space="preserve"> Banco de la Nación</t>
  </si>
  <si>
    <t xml:space="preserve"> Nordic Investment Bank</t>
  </si>
  <si>
    <t xml:space="preserve"> Corporación Andina de Fomento</t>
  </si>
  <si>
    <t xml:space="preserve">Ministerio de Economía y Finanzas   </t>
  </si>
  <si>
    <t>I. EMPRESAS NO FINANCIERAS</t>
  </si>
  <si>
    <t>II. EMPRESAS FINANCIERAS</t>
  </si>
  <si>
    <t xml:space="preserve">   Fondo Nacional de Vivienda</t>
  </si>
  <si>
    <t xml:space="preserve">   Caja Metropolitana de Lima</t>
  </si>
  <si>
    <t xml:space="preserve">   Comisión Nac. Zonas Francas de Desarrollo</t>
  </si>
  <si>
    <t xml:space="preserve">   Cooperativa de Ahorro y  Crédito San Isidro</t>
  </si>
  <si>
    <t xml:space="preserve">  American Family Life Assurance Company</t>
  </si>
  <si>
    <t xml:space="preserve">  Banco Internacional del Perú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</si>
  <si>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</si>
  <si>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</si>
  <si>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</si>
  <si>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</si>
  <si>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</si>
  <si>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</si>
  <si>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</si>
  <si>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</si>
  <si>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</si>
  <si>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</si>
  <si>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</si>
  <si>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</si>
  <si>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</si>
  <si>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</si>
  <si>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</si>
  <si>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</si>
  <si>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Empresas Municipal de Servicio Eléctrico de Tocache</t>
  </si>
  <si>
    <t>Corporación Financiera de Desarrollo (COFIDE)</t>
  </si>
  <si>
    <t>Servicio de Agua Potable y Alcantarillado de Lima (SEDAPAL)</t>
  </si>
  <si>
    <t>Fondo Hipotecario de Promoción de la Vivienda (FONDO MIVIVIENDA)</t>
  </si>
  <si>
    <t>Empresa Nacional de Telecomunicaciones</t>
  </si>
  <si>
    <t xml:space="preserve">   Bonistas Internos</t>
  </si>
  <si>
    <t>MEF</t>
  </si>
  <si>
    <t>Banca  Comercial</t>
  </si>
  <si>
    <t>Otras fuentes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</si>
  <si>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</si>
  <si>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</si>
  <si>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</si>
  <si>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</si>
  <si>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</si>
  <si>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</si>
  <si>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 xml:space="preserve">Bonistas   </t>
  </si>
  <si>
    <t xml:space="preserve">    deuda externa.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</si>
  <si>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</si>
  <si>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</si>
  <si>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</si>
  <si>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</si>
  <si>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</si>
  <si>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</si>
  <si>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</si>
  <si>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</si>
  <si>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</si>
  <si>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 xml:space="preserve">  The Bank of Tokyo - Mitsubishi UFJ, LTD.</t>
  </si>
  <si>
    <t xml:space="preserve">  Banco de la Nación</t>
  </si>
  <si>
    <t>Banca Estatal Nacional</t>
  </si>
  <si>
    <t xml:space="preserve"> Corporación Financiero de Desarrollo</t>
  </si>
  <si>
    <t>Banco Estatal Nacional</t>
  </si>
  <si>
    <t xml:space="preserve"> Tipo de Empresa /                                        Grupo del Acreedor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</si>
  <si>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</si>
  <si>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</si>
  <si>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</si>
  <si>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</si>
  <si>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</si>
  <si>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</si>
  <si>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</si>
  <si>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</si>
  <si>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</si>
  <si>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</si>
  <si>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</si>
  <si>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EMPRESAS  DE LOS GR Y GL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</si>
  <si>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>1/</t>
    </r>
  </si>
  <si>
    <r>
      <t xml:space="preserve">   Bonistas Externos   </t>
    </r>
    <r>
      <rPr>
        <b/>
        <sz val="8"/>
        <rFont val="Arial"/>
        <family val="2"/>
      </rPr>
      <t>2/</t>
    </r>
  </si>
  <si>
    <r>
      <t xml:space="preserve">   Ministerio de Economía y Finanzas   </t>
    </r>
    <r>
      <rPr>
        <b/>
        <sz val="8"/>
        <rFont val="Arial"/>
        <family val="2"/>
      </rPr>
      <t xml:space="preserve">1/ </t>
    </r>
  </si>
  <si>
    <r>
      <t xml:space="preserve">  I. DEUDA DIRECTA SIN GARANTÍA   </t>
    </r>
    <r>
      <rPr>
        <b/>
        <sz val="8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</si>
  <si>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</si>
  <si>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DEUDA DIRECTA SIN GARANTÍA   </t>
    </r>
    <r>
      <rPr>
        <b/>
        <sz val="8"/>
        <rFont val="Arial"/>
        <family val="2"/>
      </rPr>
      <t>1/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</si>
  <si>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</si>
  <si>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</si>
  <si>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EMPRESAS NO FINANCIERAS</t>
  </si>
  <si>
    <t>Residencia del Acreedor</t>
  </si>
  <si>
    <t>Jul</t>
  </si>
  <si>
    <t xml:space="preserve">  Citibank N.A.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</si>
  <si>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</si>
  <si>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</si>
  <si>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1/ Incluye deuda contratada por el Gobierno Nacional y trasladada a las Empresas Públicas con Convenio de Traspasos de Recursos.</t>
  </si>
  <si>
    <t>Servicio de Agua Potable y Alcantarillado de La Libertad</t>
  </si>
  <si>
    <t>Set</t>
  </si>
  <si>
    <t>F</t>
  </si>
  <si>
    <t>NF</t>
  </si>
  <si>
    <t xml:space="preserve">DEUDA INTERNA  </t>
  </si>
  <si>
    <t xml:space="preserve">DEUDA EXTERNA  </t>
  </si>
  <si>
    <t>Oct</t>
  </si>
  <si>
    <t>Empresa Regional de Servicio de Electricidad del Sur</t>
  </si>
  <si>
    <t>Grupo Empresarial del Deudor</t>
  </si>
  <si>
    <t>Nov</t>
  </si>
  <si>
    <t>2/ Deuda contratada por el Gobierno Nacional y trasladada a las empresas públicas con Convenios de Traspaso de Recursos.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</si>
  <si>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</si>
  <si>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Enero</t>
  </si>
  <si>
    <t>Empresa Regional de Servicio Electricidad Electronoroeste</t>
  </si>
  <si>
    <t>Entidad Prestadora de Servicio de Saneamiento Graú</t>
  </si>
  <si>
    <t>Servicio de Agua Potable y Alcantarillado de la Libertad</t>
  </si>
  <si>
    <t xml:space="preserve">  Deutsche Bank</t>
  </si>
  <si>
    <t xml:space="preserve">  Banco Latinoamericano de Comercio Exterior</t>
  </si>
  <si>
    <t>Caja Metropolitana de Lima</t>
  </si>
  <si>
    <t>Mizuho Bank Ltd</t>
  </si>
  <si>
    <r>
      <t xml:space="preserve">OTROS  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 xml:space="preserve">2/   </t>
    </r>
  </si>
  <si>
    <t>2/ La deuda corresponde sólo a PetroPerú.</t>
  </si>
  <si>
    <t xml:space="preserve">   Mizuho Bank Ltd</t>
  </si>
  <si>
    <t xml:space="preserve">  Franco Suizo (SZL)</t>
  </si>
  <si>
    <t>Franco Suizo</t>
  </si>
  <si>
    <t>POR TIPO DE DEUDA Y TIPO DE EMPRESA</t>
  </si>
  <si>
    <t>TIPO DE DEUDA</t>
  </si>
  <si>
    <t>POR TIPO DE DEUDA</t>
  </si>
  <si>
    <t>Tipo de Deuda /                            Tipo de Empresa</t>
  </si>
  <si>
    <t>Sociedad Eléctrica del Sur Oeste</t>
  </si>
  <si>
    <t>Nordic Investment Bank</t>
  </si>
  <si>
    <t>Fondo Nacional de Vivienda</t>
  </si>
  <si>
    <t>Fondo Nac. Financ. Activ. Empres. Estado</t>
  </si>
  <si>
    <t>Banco de la Nación</t>
  </si>
  <si>
    <t>Comisión Nac. Zonas Francas de Desarrollo</t>
  </si>
  <si>
    <t>Cooperativa de Ahorro y  Crédito San Isidro</t>
  </si>
  <si>
    <t>Bonistas Internos</t>
  </si>
  <si>
    <t>Banco Internacional del Perú</t>
  </si>
  <si>
    <t>BBVA Banco Continental</t>
  </si>
  <si>
    <t>Emp.Municipal Prestadora de Servicio de Saneamiento de las Provincias Alto Andinas-Sicuani</t>
  </si>
  <si>
    <t xml:space="preserve">  Yen (¥)</t>
  </si>
  <si>
    <t>Empresa Regional de Servicio Electricidad Electricidad del Norte</t>
  </si>
  <si>
    <t xml:space="preserve">  BBVA Banco Continental</t>
  </si>
  <si>
    <t>Fondo Nacional de Financiamiento de la Actividad Empresarial del Estado</t>
  </si>
  <si>
    <t>Empresa de Generación Eléctrica del Sur</t>
  </si>
  <si>
    <t>ICBC Perú Bank</t>
  </si>
  <si>
    <t>OTROS</t>
  </si>
  <si>
    <t>Pétroleos del Perú</t>
  </si>
  <si>
    <t xml:space="preserve">  ICBC Perú Bank</t>
  </si>
  <si>
    <t xml:space="preserve"> Agencia Francesa de Desarrollo</t>
  </si>
  <si>
    <t>Dirección de Programación, Presupuesto y Contabilidad - Equipo de Trabajo de Estadística.</t>
  </si>
  <si>
    <t>POR GRUPO EMPRESARIAL  DEL DEUDOR</t>
  </si>
  <si>
    <t>Empresa Regional de Servicios Público de Electricidad del Centro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</si>
  <si>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</si>
  <si>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</si>
  <si>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</si>
  <si>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millones de soles</t>
  </si>
  <si>
    <t>Equiv. millones soles</t>
  </si>
  <si>
    <t>Equiv. miles de soles</t>
  </si>
  <si>
    <t>Abril</t>
  </si>
  <si>
    <t>DE CORTO, MEDIANO Y LARGO PLAZO</t>
  </si>
  <si>
    <t>The Bank Of Tokyo - Mitsubishi Ufj, Ltd.</t>
  </si>
  <si>
    <t>Deutsche Bank Ag London Branch</t>
  </si>
  <si>
    <t>American Family Life Assurance Company Of Columbus</t>
  </si>
  <si>
    <t>Agencia Francesa De Desarrollo</t>
  </si>
  <si>
    <t>Banco Latinoamericano De Comercio Exterior S.A.</t>
  </si>
  <si>
    <t>Corporacion Andina De Fomento</t>
  </si>
  <si>
    <t>Citibank, N.A.</t>
  </si>
  <si>
    <t>Banco de la Nacion</t>
  </si>
  <si>
    <t>Corporacion Financiera de Desarrollo</t>
  </si>
  <si>
    <t>Scotiabank Peru</t>
  </si>
  <si>
    <t>Banco De Credito Del Peru</t>
  </si>
  <si>
    <t>Banco Wiese Sudameris</t>
  </si>
  <si>
    <t>Banco deCredito del Peru</t>
  </si>
  <si>
    <t>Empresa Regional de Servicio Público de Electricidad Electronoroeste Sociedad Anónima</t>
  </si>
  <si>
    <t>Sociedad Electrica del Sur Oeste</t>
  </si>
  <si>
    <t>Entidad Prestadora de Servicios de Saneamiento Selva Central S.A</t>
  </si>
  <si>
    <t>Entidad Prestadora de Servicios de Saneamiento Sierra Central S.R.L.</t>
  </si>
  <si>
    <t>Empresa Regional de Servicio Público de Electricidad del Norte</t>
  </si>
  <si>
    <t>Corporacion Financiera de Desarrollo - COFIDE</t>
  </si>
  <si>
    <t>Fondo Hipotecario de Promocion de la Vivienda - Fondo MIVIVIENDA</t>
  </si>
  <si>
    <t>Servicio de Agua Potable y Alcantarillado de Lima - SEDAPAL</t>
  </si>
  <si>
    <t>Empresa Regional de  Servicio Publico de Electricidad del Oriente</t>
  </si>
  <si>
    <t>Servicios Industriales de La Marina</t>
  </si>
  <si>
    <t xml:space="preserve">Empresa de Generacion Electrica San Gaban </t>
  </si>
  <si>
    <t>Empresa Regional de Servicio Público De Electricidad Del Sur</t>
  </si>
  <si>
    <t>Empresa de Generación Eléctrica Del Sur</t>
  </si>
  <si>
    <t>Empresa de Servicio Público de Electricidad Electro Norte Medio</t>
  </si>
  <si>
    <t>Empresa Regional De Servicio Público De Electricidad Del Sur</t>
  </si>
  <si>
    <r>
      <t xml:space="preserve">Ministerio de Economía y Finanzas  </t>
    </r>
    <r>
      <rPr>
        <b/>
        <sz val="8"/>
        <rFont val="Arial"/>
        <family val="2"/>
      </rPr>
      <t xml:space="preserve"> 1/</t>
    </r>
  </si>
  <si>
    <r>
      <t xml:space="preserve">Bonistas Externos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</si>
  <si>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>AL 31 DE MAYO DE 2016</t>
  </si>
  <si>
    <t>Tipo de cambio bancario venta al final del mes de mayo, según la Superintendencia de Banca y Seguros -  SBS.</t>
  </si>
  <si>
    <t>Período: De 2009 al 31 de mayo de 2016</t>
  </si>
  <si>
    <t>Mayo</t>
  </si>
  <si>
    <t>2/ Incluye: Bonos COFIDE US$ 1 900 millones y Bonos Fondo MIVIVIENDA  US$ 1 066 millones.</t>
  </si>
  <si>
    <t>Empresa Regional de Servicio Público de Electricidad Electronoroeste</t>
  </si>
  <si>
    <t>2/ Incluye: Bonos COFIDE US$ 1 900 millones en deuda externa y Bonos Fondo MIVIVIENDA de 1 066 millones de dólares en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</si>
</sst>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###,###,###,###"/>
    <numFmt numFmtId="170" formatCode="0.0%"/>
    <numFmt numFmtId="171" formatCode="0.0"/>
    <numFmt numFmtId="172" formatCode="0.000"/>
    <numFmt numFmtId="173" formatCode="_ * #,##0.0_ ;_ * \-#,##0.0_ ;_ * &quot;-&quot;??_ ;_ @_ "/>
    <numFmt numFmtId="174" formatCode="0.0000"/>
    <numFmt numFmtId="175" formatCode="#,##0.00000000;[Red]\-#,##0.00000000"/>
    <numFmt numFmtId="176" formatCode="_ * #,##0.000_ ;_ * \-#,##0.000_ ;_ * &quot;-&quot;??_ ;_ @_ "/>
    <numFmt numFmtId="177" formatCode="#,##0.000000000;[Red]\-#,##0.000000000"/>
    <numFmt numFmtId="178" formatCode="#,##0.00000000000;[Red]\-#,##0.00000000000"/>
    <numFmt numFmtId="179" formatCode="#,##0.000000000000000;[Red]\-#,##0.000000000000000"/>
    <numFmt numFmtId="180" formatCode="0.00000"/>
    <numFmt numFmtId="181" formatCode="0.0000000"/>
    <numFmt numFmtId="182" formatCode="0.000000000"/>
    <numFmt numFmtId="183" formatCode="###,###,###,###,###.0"/>
    <numFmt numFmtId="184" formatCode="0.0000000000"/>
    <numFmt numFmtId="185" formatCode="0.00000000000"/>
    <numFmt numFmtId="186" formatCode="0.0000000000000"/>
    <numFmt numFmtId="187" formatCode="0.00000000000000"/>
    <numFmt numFmtId="188" formatCode="0.000000000000000"/>
    <numFmt numFmtId="189" formatCode="#,##0.00000000000000;[Red]\-#,##0.00000000000000"/>
    <numFmt numFmtId="190" formatCode="0.000000"/>
    <numFmt numFmtId="191" formatCode="0.00000000"/>
    <numFmt numFmtId="192" formatCode="\-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##,###,###"/>
    <numFmt numFmtId="198" formatCode="#,##0.0;[Red]\-#,##0.0"/>
    <numFmt numFmtId="199" formatCode="#;[Red]\-#.#"/>
    <numFmt numFmtId="200" formatCode="#,##0.0"/>
    <numFmt numFmtId="201" formatCode="0.0_ ;[Red]\-0.0\ "/>
    <numFmt numFmtId="202" formatCode="#,##0.00000000000"/>
    <numFmt numFmtId="203" formatCode="#,##0.000000;[Red]\-#,##0.000000"/>
    <numFmt numFmtId="204" formatCode="#,##0.0000000;[Red]\-#,##0.0000000"/>
    <numFmt numFmtId="205" formatCode="###,###,###,###.0000"/>
    <numFmt numFmtId="206" formatCode="0.0000000000E+00"/>
    <numFmt numFmtId="207" formatCode="###,###,###,###,###.000"/>
    <numFmt numFmtId="208" formatCode="#,##0.00000;[Red]\-#,##0.00000"/>
    <numFmt numFmtId="209" formatCode="###,###,###,###,###.00000000000"/>
    <numFmt numFmtId="210" formatCode="#,##0.000;[Red]\-#,##0.000"/>
    <numFmt numFmtId="211" formatCode="#,##0.00000000"/>
    <numFmt numFmtId="212" formatCode="#,##0.000000000000;[Red]\-#,##0.000000000000"/>
    <numFmt numFmtId="213" formatCode="#,##0.000000;\-#,##0.000000"/>
    <numFmt numFmtId="214" formatCode="#,##0.0000;[Red]\-#,##0.0000"/>
    <numFmt numFmtId="215" formatCode="#,##0.0000000000;\-#,##0.0000000000"/>
    <numFmt numFmtId="216" formatCode="#,##0.00000000;\-#,##0.00000000"/>
    <numFmt numFmtId="217" formatCode="#,##0.0_ ;[Red]\-#,##0.0\ "/>
    <numFmt numFmtId="218" formatCode="[$-280A]dddd\,\ dd&quot; de &quot;mmmm&quot; de &quot;yyyy"/>
    <numFmt numFmtId="219" formatCode="[$-280A]hh:mm:ss\ AM/PM"/>
    <numFmt numFmtId="220" formatCode="&quot;S/.&quot;\ #,##0.00"/>
    <numFmt numFmtId="221" formatCode="_ * #,##0.0_ ;_ * \-#,##0.0_ ;_ * &quot;-&quot;?_ ;_ @_ "/>
    <numFmt numFmtId="222" formatCode="#,##0_);\(#,##0\)"/>
    <numFmt numFmtId="223" formatCode="#,##0.0;\-#,##0.0"/>
    <numFmt numFmtId="224" formatCode="#,##0.000;\-#,##0.000"/>
    <numFmt numFmtId="225" formatCode="#,##0.0000;\-#,##0.0000"/>
    <numFmt numFmtId="226" formatCode="#,##0.00000;\-#,##0.00000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u val="single"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.1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5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1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1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1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1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2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3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4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5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1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1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1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1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68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67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19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0" fillId="47" borderId="0" xfId="0" applyFont="1" applyFill="1" applyAlignment="1">
      <alignment horizontal="left"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38" fontId="33" fillId="47" borderId="20" xfId="300" applyNumberFormat="1" applyFont="1" applyFill="1" applyBorder="1" applyAlignment="1">
      <alignment horizontal="right" vertical="center" indent="3"/>
    </xf>
    <xf numFmtId="0" fontId="7" fillId="47" borderId="0" xfId="0" applyFont="1" applyFill="1" applyAlignment="1">
      <alignment/>
    </xf>
    <xf numFmtId="0" fontId="6" fillId="47" borderId="21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38" fontId="6" fillId="47" borderId="20" xfId="300" applyNumberFormat="1" applyFont="1" applyFill="1" applyBorder="1" applyAlignment="1">
      <alignment horizontal="right" vertical="center" indent="3"/>
    </xf>
    <xf numFmtId="0" fontId="11" fillId="47" borderId="22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2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2" xfId="323" applyFont="1" applyFill="1" applyBorder="1" applyAlignment="1">
      <alignment horizontal="right" vertical="center" wrapText="1" indent="1"/>
      <protection/>
    </xf>
    <xf numFmtId="37" fontId="33" fillId="47" borderId="20" xfId="300" applyNumberFormat="1" applyFont="1" applyFill="1" applyBorder="1" applyAlignment="1">
      <alignment horizontal="right" vertical="center" wrapText="1" indent="2"/>
    </xf>
    <xf numFmtId="37" fontId="33" fillId="47" borderId="20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6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3" fillId="47" borderId="0" xfId="289" applyFont="1" applyFill="1" applyAlignment="1" applyProtection="1">
      <alignment vertical="center"/>
      <protection/>
    </xf>
    <xf numFmtId="0" fontId="40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0" xfId="0" applyFont="1" applyFill="1" applyBorder="1" applyAlignment="1">
      <alignment horizontal="left" vertical="center" indent="1"/>
    </xf>
    <xf numFmtId="0" fontId="5" fillId="48" borderId="20" xfId="0" applyFont="1" applyFill="1" applyBorder="1" applyAlignment="1">
      <alignment horizontal="left" vertical="center" indent="2"/>
    </xf>
    <xf numFmtId="0" fontId="8" fillId="48" borderId="20" xfId="0" applyFont="1" applyFill="1" applyBorder="1" applyAlignment="1">
      <alignment horizontal="left" vertical="center" indent="2"/>
    </xf>
    <xf numFmtId="168" fontId="8" fillId="48" borderId="20" xfId="300" applyNumberFormat="1" applyFont="1" applyFill="1" applyBorder="1" applyAlignment="1">
      <alignment horizontal="right" vertical="center" indent="3"/>
    </xf>
    <xf numFmtId="0" fontId="8" fillId="48" borderId="0" xfId="0" applyFont="1" applyFill="1" applyAlignment="1">
      <alignment/>
    </xf>
    <xf numFmtId="0" fontId="8" fillId="48" borderId="20" xfId="0" applyFont="1" applyFill="1" applyBorder="1" applyAlignment="1">
      <alignment horizontal="left" vertical="center" indent="1"/>
    </xf>
    <xf numFmtId="168" fontId="8" fillId="48" borderId="20" xfId="300" applyNumberFormat="1" applyFont="1" applyFill="1" applyBorder="1" applyAlignment="1">
      <alignment horizontal="right" vertical="center" indent="4"/>
    </xf>
    <xf numFmtId="168" fontId="5" fillId="48" borderId="20" xfId="300" applyNumberFormat="1" applyFont="1" applyFill="1" applyBorder="1" applyAlignment="1">
      <alignment horizontal="right" vertical="center" indent="4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165" fontId="33" fillId="48" borderId="20" xfId="300" applyNumberFormat="1" applyFont="1" applyFill="1" applyBorder="1" applyAlignment="1">
      <alignment horizontal="right" vertical="center" indent="3"/>
    </xf>
    <xf numFmtId="165" fontId="33" fillId="48" borderId="24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2"/>
    </xf>
    <xf numFmtId="165" fontId="8" fillId="48" borderId="20" xfId="300" applyNumberFormat="1" applyFont="1" applyFill="1" applyBorder="1" applyAlignment="1">
      <alignment horizontal="right" vertical="center" indent="3"/>
    </xf>
    <xf numFmtId="165" fontId="8" fillId="48" borderId="24" xfId="300" applyNumberFormat="1" applyFont="1" applyFill="1" applyBorder="1" applyAlignment="1">
      <alignment horizontal="right" vertical="center" indent="3"/>
    </xf>
    <xf numFmtId="165" fontId="33" fillId="48" borderId="20" xfId="300" applyNumberFormat="1" applyFont="1" applyFill="1" applyBorder="1" applyAlignment="1">
      <alignment horizontal="right" vertical="center" indent="4"/>
    </xf>
    <xf numFmtId="1" fontId="33" fillId="48" borderId="24" xfId="300" applyNumberFormat="1" applyFont="1" applyFill="1" applyBorder="1" applyAlignment="1">
      <alignment horizontal="right" vertical="center" indent="3"/>
    </xf>
    <xf numFmtId="165" fontId="8" fillId="48" borderId="20" xfId="300" applyNumberFormat="1" applyFont="1" applyFill="1" applyBorder="1" applyAlignment="1">
      <alignment horizontal="right" vertical="center" indent="4"/>
    </xf>
    <xf numFmtId="0" fontId="6" fillId="48" borderId="20" xfId="0" applyFont="1" applyFill="1" applyBorder="1" applyAlignment="1">
      <alignment horizontal="left" vertical="center"/>
    </xf>
    <xf numFmtId="169" fontId="6" fillId="48" borderId="0" xfId="300" applyNumberFormat="1" applyFont="1" applyFill="1" applyBorder="1" applyAlignment="1">
      <alignment horizontal="right" vertical="center" indent="2"/>
    </xf>
    <xf numFmtId="169" fontId="6" fillId="48" borderId="20" xfId="300" applyNumberFormat="1" applyFont="1" applyFill="1" applyBorder="1" applyAlignment="1">
      <alignment horizontal="right" vertical="center" indent="2"/>
    </xf>
    <xf numFmtId="0" fontId="33" fillId="48" borderId="19" xfId="0" applyFont="1" applyFill="1" applyBorder="1" applyAlignment="1">
      <alignment horizontal="left" vertical="center" indent="1"/>
    </xf>
    <xf numFmtId="169" fontId="33" fillId="48" borderId="0" xfId="300" applyNumberFormat="1" applyFont="1" applyFill="1" applyBorder="1" applyAlignment="1">
      <alignment horizontal="right" vertical="center" indent="2"/>
    </xf>
    <xf numFmtId="169" fontId="33" fillId="48" borderId="20" xfId="300" applyNumberFormat="1" applyFont="1" applyFill="1" applyBorder="1" applyAlignment="1">
      <alignment horizontal="right" vertical="center" indent="2"/>
    </xf>
    <xf numFmtId="0" fontId="8" fillId="48" borderId="0" xfId="0" applyFont="1" applyFill="1" applyAlignment="1">
      <alignment vertical="center"/>
    </xf>
    <xf numFmtId="0" fontId="33" fillId="48" borderId="20" xfId="0" applyFont="1" applyFill="1" applyBorder="1" applyAlignment="1">
      <alignment horizontal="center" vertical="center"/>
    </xf>
    <xf numFmtId="169" fontId="33" fillId="48" borderId="0" xfId="300" applyNumberFormat="1" applyFont="1" applyFill="1" applyBorder="1" applyAlignment="1">
      <alignment horizontal="right" vertical="center" indent="3"/>
    </xf>
    <xf numFmtId="169" fontId="33" fillId="48" borderId="20" xfId="300" applyNumberFormat="1" applyFont="1" applyFill="1" applyBorder="1" applyAlignment="1">
      <alignment horizontal="right" vertical="center" indent="3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165" fontId="5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2"/>
    </xf>
    <xf numFmtId="0" fontId="0" fillId="48" borderId="20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165" fontId="8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3"/>
    </xf>
    <xf numFmtId="165" fontId="5" fillId="48" borderId="20" xfId="300" applyNumberFormat="1" applyFont="1" applyFill="1" applyBorder="1" applyAlignment="1">
      <alignment horizontal="right" vertical="center" indent="3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0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0" fontId="0" fillId="48" borderId="20" xfId="0" applyFont="1" applyFill="1" applyBorder="1" applyAlignment="1">
      <alignment horizontal="left" vertical="center" indent="3"/>
    </xf>
    <xf numFmtId="38" fontId="0" fillId="48" borderId="20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38" fontId="11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 indent="1"/>
      <protection/>
    </xf>
    <xf numFmtId="0" fontId="8" fillId="48" borderId="0" xfId="0" applyFont="1" applyFill="1" applyBorder="1" applyAlignment="1">
      <alignment/>
    </xf>
    <xf numFmtId="0" fontId="33" fillId="48" borderId="0" xfId="0" applyFont="1" applyFill="1" applyBorder="1" applyAlignment="1">
      <alignment/>
    </xf>
    <xf numFmtId="0" fontId="33" fillId="48" borderId="20" xfId="0" applyFont="1" applyFill="1" applyBorder="1" applyAlignment="1">
      <alignment horizontal="left" vertical="center" indent="3"/>
    </xf>
    <xf numFmtId="38" fontId="33" fillId="48" borderId="24" xfId="300" applyNumberFormat="1" applyFont="1" applyFill="1" applyBorder="1" applyAlignment="1">
      <alignment horizontal="right" vertical="center" indent="3"/>
    </xf>
    <xf numFmtId="38" fontId="33" fillId="48" borderId="20" xfId="300" applyNumberFormat="1" applyFont="1" applyFill="1" applyBorder="1" applyAlignment="1">
      <alignment horizontal="right" vertical="center" indent="3"/>
    </xf>
    <xf numFmtId="0" fontId="7" fillId="48" borderId="0" xfId="0" applyFont="1" applyFill="1" applyAlignment="1">
      <alignment/>
    </xf>
    <xf numFmtId="0" fontId="33" fillId="48" borderId="20" xfId="0" applyFont="1" applyFill="1" applyBorder="1" applyAlignment="1">
      <alignment horizontal="left" vertical="center" indent="2"/>
    </xf>
    <xf numFmtId="0" fontId="11" fillId="48" borderId="20" xfId="0" applyFont="1" applyFill="1" applyBorder="1" applyAlignment="1">
      <alignment horizontal="left" vertical="center" indent="3"/>
    </xf>
    <xf numFmtId="1" fontId="33" fillId="48" borderId="20" xfId="300" applyNumberFormat="1" applyFont="1" applyFill="1" applyBorder="1" applyAlignment="1">
      <alignment horizontal="right" vertical="center" indent="4"/>
    </xf>
    <xf numFmtId="1" fontId="6" fillId="48" borderId="20" xfId="300" applyNumberFormat="1" applyFont="1" applyFill="1" applyBorder="1" applyAlignment="1">
      <alignment horizontal="right" vertical="center" indent="4"/>
    </xf>
    <xf numFmtId="0" fontId="8" fillId="48" borderId="20" xfId="0" applyFont="1" applyFill="1" applyBorder="1" applyAlignment="1">
      <alignment horizontal="center" vertical="center"/>
    </xf>
    <xf numFmtId="169" fontId="8" fillId="48" borderId="0" xfId="300" applyNumberFormat="1" applyFont="1" applyFill="1" applyBorder="1" applyAlignment="1">
      <alignment horizontal="right" vertical="center" indent="3"/>
    </xf>
    <xf numFmtId="169" fontId="8" fillId="48" borderId="20" xfId="300" applyNumberFormat="1" applyFont="1" applyFill="1" applyBorder="1" applyAlignment="1">
      <alignment horizontal="right" vertical="center" indent="3"/>
    </xf>
    <xf numFmtId="0" fontId="8" fillId="48" borderId="25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169" fontId="8" fillId="48" borderId="26" xfId="300" applyNumberFormat="1" applyFont="1" applyFill="1" applyBorder="1" applyAlignment="1">
      <alignment horizontal="right" vertical="center" indent="3"/>
    </xf>
    <xf numFmtId="169" fontId="8" fillId="48" borderId="23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4"/>
    </xf>
    <xf numFmtId="38" fontId="33" fillId="47" borderId="20" xfId="300" applyNumberFormat="1" applyFont="1" applyFill="1" applyBorder="1" applyAlignment="1">
      <alignment horizontal="right" vertical="center" indent="4"/>
    </xf>
    <xf numFmtId="192" fontId="33" fillId="47" borderId="20" xfId="300" applyNumberFormat="1" applyFont="1" applyFill="1" applyBorder="1" applyAlignment="1">
      <alignment horizontal="right" vertical="center" indent="4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1" fontId="8" fillId="48" borderId="0" xfId="0" applyNumberFormat="1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1" fontId="6" fillId="48" borderId="24" xfId="300" applyNumberFormat="1" applyFont="1" applyFill="1" applyBorder="1" applyAlignment="1">
      <alignment horizontal="right" vertical="center" indent="3"/>
    </xf>
    <xf numFmtId="169" fontId="6" fillId="48" borderId="0" xfId="300" applyNumberFormat="1" applyFont="1" applyFill="1" applyBorder="1" applyAlignment="1">
      <alignment horizontal="right" vertical="center" indent="3"/>
    </xf>
    <xf numFmtId="169" fontId="6" fillId="48" borderId="20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1"/>
    </xf>
    <xf numFmtId="38" fontId="8" fillId="48" borderId="20" xfId="300" applyNumberFormat="1" applyFont="1" applyFill="1" applyBorder="1" applyAlignment="1">
      <alignment horizontal="right" vertical="center" indent="3"/>
    </xf>
    <xf numFmtId="0" fontId="11" fillId="48" borderId="27" xfId="0" applyFont="1" applyFill="1" applyBorder="1" applyAlignment="1">
      <alignment horizontal="center" vertical="center" wrapText="1"/>
    </xf>
    <xf numFmtId="169" fontId="8" fillId="48" borderId="26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vertical="center" wrapText="1"/>
    </xf>
    <xf numFmtId="0" fontId="6" fillId="48" borderId="20" xfId="0" applyFont="1" applyFill="1" applyBorder="1" applyAlignment="1">
      <alignment horizontal="center" vertical="center" wrapText="1"/>
    </xf>
    <xf numFmtId="165" fontId="8" fillId="48" borderId="23" xfId="300" applyNumberFormat="1" applyFont="1" applyFill="1" applyBorder="1" applyAlignment="1">
      <alignment horizontal="right" vertical="center" indent="2"/>
    </xf>
    <xf numFmtId="165" fontId="3" fillId="48" borderId="0" xfId="300" applyNumberFormat="1" applyFont="1" applyFill="1" applyBorder="1" applyAlignment="1">
      <alignment horizontal="center" vertical="center"/>
    </xf>
    <xf numFmtId="1" fontId="0" fillId="48" borderId="0" xfId="0" applyNumberFormat="1" applyFont="1" applyFill="1" applyAlignment="1">
      <alignment/>
    </xf>
    <xf numFmtId="193" fontId="0" fillId="48" borderId="0" xfId="0" applyNumberFormat="1" applyFont="1" applyFill="1" applyAlignment="1">
      <alignment/>
    </xf>
    <xf numFmtId="165" fontId="8" fillId="48" borderId="23" xfId="300" applyNumberFormat="1" applyFont="1" applyFill="1" applyBorder="1" applyAlignment="1">
      <alignment horizontal="right" vertical="center" indent="3"/>
    </xf>
    <xf numFmtId="0" fontId="0" fillId="48" borderId="0" xfId="323" applyFont="1" applyFill="1">
      <alignment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38" fontId="8" fillId="48" borderId="20" xfId="300" applyNumberFormat="1" applyFont="1" applyFill="1" applyBorder="1" applyAlignment="1">
      <alignment horizontal="right" vertical="center" indent="2"/>
    </xf>
    <xf numFmtId="38" fontId="5" fillId="48" borderId="0" xfId="300" applyNumberFormat="1" applyFont="1" applyFill="1" applyBorder="1" applyAlignment="1">
      <alignment horizontal="center" vertical="center"/>
    </xf>
    <xf numFmtId="0" fontId="35" fillId="48" borderId="0" xfId="0" applyFont="1" applyFill="1" applyAlignment="1">
      <alignment vertical="top"/>
    </xf>
    <xf numFmtId="195" fontId="0" fillId="48" borderId="0" xfId="0" applyNumberFormat="1" applyFont="1" applyFill="1" applyAlignment="1">
      <alignment/>
    </xf>
    <xf numFmtId="175" fontId="0" fillId="48" borderId="0" xfId="0" applyNumberFormat="1" applyFont="1" applyFill="1" applyAlignment="1">
      <alignment/>
    </xf>
    <xf numFmtId="38" fontId="11" fillId="48" borderId="20" xfId="300" applyNumberFormat="1" applyFont="1" applyFill="1" applyBorder="1" applyAlignment="1">
      <alignment horizontal="right" vertical="center" indent="3"/>
    </xf>
    <xf numFmtId="0" fontId="2" fillId="48" borderId="0" xfId="0" applyFont="1" applyFill="1" applyAlignment="1">
      <alignment/>
    </xf>
    <xf numFmtId="0" fontId="11" fillId="48" borderId="20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168" fontId="6" fillId="48" borderId="24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vertical="center" wrapText="1"/>
    </xf>
    <xf numFmtId="199" fontId="6" fillId="48" borderId="20" xfId="300" applyNumberFormat="1" applyFont="1" applyFill="1" applyBorder="1" applyAlignment="1">
      <alignment horizontal="right" vertical="center" indent="4"/>
    </xf>
    <xf numFmtId="199" fontId="6" fillId="48" borderId="24" xfId="300" applyNumberFormat="1" applyFont="1" applyFill="1" applyBorder="1" applyAlignment="1">
      <alignment horizontal="right" vertical="center" indent="3"/>
    </xf>
    <xf numFmtId="0" fontId="6" fillId="47" borderId="28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1" xfId="0" applyFont="1" applyFill="1" applyBorder="1" applyAlignment="1">
      <alignment horizontal="center" vertical="center"/>
    </xf>
    <xf numFmtId="169" fontId="8" fillId="48" borderId="23" xfId="300" applyNumberFormat="1" applyFont="1" applyFill="1" applyBorder="1" applyAlignment="1">
      <alignment horizontal="right" vertical="center" indent="2"/>
    </xf>
    <xf numFmtId="0" fontId="0" fillId="48" borderId="0" xfId="323" applyFont="1" applyFill="1" applyAlignment="1">
      <alignment horizontal="left"/>
      <protection/>
    </xf>
    <xf numFmtId="0" fontId="5" fillId="48" borderId="0" xfId="323" applyFont="1" applyFill="1" applyAlignment="1">
      <alignment horizontal="left" vertical="center" wrapText="1"/>
      <protection/>
    </xf>
    <xf numFmtId="0" fontId="7" fillId="48" borderId="0" xfId="323" applyFont="1" applyFill="1">
      <alignment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/>
    </xf>
    <xf numFmtId="0" fontId="6" fillId="47" borderId="23" xfId="323" applyFont="1" applyFill="1" applyBorder="1" applyAlignment="1">
      <alignment horizontal="center"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6" fillId="47" borderId="30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1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2" xfId="331" applyFont="1" applyFill="1" applyBorder="1" applyAlignment="1">
      <alignment horizontal="center" vertical="center"/>
      <protection/>
    </xf>
    <xf numFmtId="0" fontId="3" fillId="48" borderId="31" xfId="331" applyFont="1" applyFill="1" applyBorder="1" applyAlignment="1">
      <alignment horizontal="center" vertical="center" wrapText="1"/>
      <protection/>
    </xf>
    <xf numFmtId="0" fontId="0" fillId="48" borderId="31" xfId="331" applyFont="1" applyFill="1" applyBorder="1" applyAlignment="1">
      <alignment horizontal="left" vertical="center" indent="1"/>
      <protection/>
    </xf>
    <xf numFmtId="173" fontId="0" fillId="48" borderId="0" xfId="307" applyNumberFormat="1" applyFont="1" applyFill="1" applyBorder="1" applyAlignment="1">
      <alignment vertical="center"/>
    </xf>
    <xf numFmtId="170" fontId="0" fillId="48" borderId="32" xfId="349" applyNumberFormat="1" applyFont="1" applyFill="1" applyBorder="1" applyAlignment="1">
      <alignment horizontal="center" vertical="center"/>
    </xf>
    <xf numFmtId="0" fontId="3" fillId="48" borderId="33" xfId="331" applyFont="1" applyFill="1" applyBorder="1" applyAlignment="1">
      <alignment horizontal="center" vertical="center"/>
      <protection/>
    </xf>
    <xf numFmtId="173" fontId="3" fillId="48" borderId="34" xfId="307" applyNumberFormat="1" applyFont="1" applyFill="1" applyBorder="1" applyAlignment="1">
      <alignment vertical="center"/>
    </xf>
    <xf numFmtId="170" fontId="3" fillId="48" borderId="35" xfId="349" applyNumberFormat="1" applyFont="1" applyFill="1" applyBorder="1" applyAlignment="1">
      <alignment horizontal="center" vertical="center"/>
    </xf>
    <xf numFmtId="9" fontId="3" fillId="48" borderId="0" xfId="349" applyNumberFormat="1" applyFont="1" applyFill="1" applyBorder="1" applyAlignment="1">
      <alignment horizontal="center" vertical="center"/>
    </xf>
    <xf numFmtId="166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horizontal="left"/>
    </xf>
    <xf numFmtId="0" fontId="5" fillId="48" borderId="0" xfId="0" applyFont="1" applyFill="1" applyAlignment="1">
      <alignment horizontal="left" vertical="center" wrapText="1"/>
    </xf>
    <xf numFmtId="0" fontId="10" fillId="48" borderId="0" xfId="0" applyFont="1" applyFill="1" applyAlignment="1">
      <alignment vertical="center"/>
    </xf>
    <xf numFmtId="194" fontId="0" fillId="48" borderId="0" xfId="0" applyNumberFormat="1" applyFont="1" applyFill="1" applyAlignment="1">
      <alignment/>
    </xf>
    <xf numFmtId="0" fontId="0" fillId="48" borderId="0" xfId="323" applyFont="1" applyFill="1" applyAlignment="1">
      <alignment vertical="center"/>
      <protection/>
    </xf>
    <xf numFmtId="177" fontId="0" fillId="48" borderId="0" xfId="0" applyNumberFormat="1" applyFont="1" applyFill="1" applyAlignment="1">
      <alignment/>
    </xf>
    <xf numFmtId="0" fontId="79" fillId="48" borderId="0" xfId="0" applyFont="1" applyFill="1" applyAlignment="1">
      <alignment/>
    </xf>
    <xf numFmtId="0" fontId="11" fillId="48" borderId="0" xfId="323" applyFont="1" applyFill="1" applyAlignment="1">
      <alignment horizontal="left" vertical="center"/>
      <protection/>
    </xf>
    <xf numFmtId="0" fontId="5" fillId="48" borderId="0" xfId="0" applyFont="1" applyFill="1" applyBorder="1" applyAlignment="1">
      <alignment vertical="center"/>
    </xf>
    <xf numFmtId="205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0" fillId="48" borderId="0" xfId="323" applyFont="1" applyFill="1" applyBorder="1" applyAlignment="1">
      <alignment horizontal="left" vertical="center" wrapText="1"/>
      <protection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6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left"/>
    </xf>
    <xf numFmtId="0" fontId="0" fillId="48" borderId="0" xfId="0" applyFont="1" applyFill="1" applyBorder="1" applyAlignment="1">
      <alignment horizontal="left"/>
    </xf>
    <xf numFmtId="0" fontId="4" fillId="48" borderId="0" xfId="0" applyFont="1" applyFill="1" applyBorder="1" applyAlignment="1">
      <alignment vertical="center" wrapText="1"/>
    </xf>
    <xf numFmtId="0" fontId="0" fillId="48" borderId="0" xfId="0" applyFont="1" applyFill="1" applyBorder="1" applyAlignment="1">
      <alignment/>
    </xf>
    <xf numFmtId="0" fontId="7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5" xfId="0" applyFont="1" applyFill="1" applyBorder="1" applyAlignment="1">
      <alignment horizontal="left" vertical="center" indent="2"/>
    </xf>
    <xf numFmtId="0" fontId="0" fillId="48" borderId="25" xfId="0" applyFont="1" applyFill="1" applyBorder="1" applyAlignment="1">
      <alignment horizontal="left" vertical="center" indent="2"/>
    </xf>
    <xf numFmtId="0" fontId="6" fillId="48" borderId="36" xfId="0" applyFont="1" applyFill="1" applyBorder="1" applyAlignment="1">
      <alignment horizontal="left" vertical="center"/>
    </xf>
    <xf numFmtId="0" fontId="6" fillId="48" borderId="28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0" fillId="48" borderId="0" xfId="0" applyFont="1" applyFill="1" applyAlignment="1">
      <alignment vertical="top"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0" fillId="48" borderId="0" xfId="331" applyFill="1">
      <alignment/>
      <protection/>
    </xf>
    <xf numFmtId="180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67" fontId="0" fillId="48" borderId="0" xfId="307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vertical="center"/>
    </xf>
    <xf numFmtId="174" fontId="0" fillId="48" borderId="0" xfId="0" applyNumberFormat="1" applyFont="1" applyFill="1" applyAlignment="1">
      <alignment vertical="center"/>
    </xf>
    <xf numFmtId="186" fontId="0" fillId="48" borderId="0" xfId="0" applyNumberFormat="1" applyFont="1" applyFill="1" applyAlignment="1">
      <alignment vertical="center"/>
    </xf>
    <xf numFmtId="184" fontId="0" fillId="47" borderId="0" xfId="300" applyNumberFormat="1" applyFont="1" applyFill="1" applyAlignment="1">
      <alignment/>
    </xf>
    <xf numFmtId="169" fontId="8" fillId="48" borderId="0" xfId="300" applyNumberFormat="1" applyFont="1" applyFill="1" applyBorder="1" applyAlignment="1">
      <alignment horizontal="right" vertical="center" indent="2"/>
    </xf>
    <xf numFmtId="169" fontId="8" fillId="48" borderId="20" xfId="300" applyNumberFormat="1" applyFont="1" applyFill="1" applyBorder="1" applyAlignment="1">
      <alignment horizontal="right" vertical="center" indent="2"/>
    </xf>
    <xf numFmtId="169" fontId="6" fillId="48" borderId="37" xfId="300" applyNumberFormat="1" applyFont="1" applyFill="1" applyBorder="1" applyAlignment="1">
      <alignment horizontal="right" vertical="center" indent="2"/>
    </xf>
    <xf numFmtId="207" fontId="8" fillId="48" borderId="20" xfId="300" applyNumberFormat="1" applyFont="1" applyFill="1" applyBorder="1" applyAlignment="1">
      <alignment horizontal="right" vertical="center" indent="3"/>
    </xf>
    <xf numFmtId="168" fontId="5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3"/>
    </xf>
    <xf numFmtId="38" fontId="8" fillId="48" borderId="24" xfId="300" applyNumberFormat="1" applyFont="1" applyFill="1" applyBorder="1" applyAlignment="1">
      <alignment horizontal="center" vertical="center"/>
    </xf>
    <xf numFmtId="38" fontId="8" fillId="48" borderId="20" xfId="300" applyNumberFormat="1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left" vertical="center" indent="1"/>
    </xf>
    <xf numFmtId="38" fontId="6" fillId="48" borderId="20" xfId="300" applyNumberFormat="1" applyFont="1" applyFill="1" applyBorder="1" applyAlignment="1">
      <alignment horizontal="right" vertical="center" indent="3"/>
    </xf>
    <xf numFmtId="0" fontId="0" fillId="48" borderId="34" xfId="331" applyFont="1" applyFill="1" applyBorder="1" applyAlignment="1">
      <alignment horizontal="left" vertical="center" indent="1"/>
      <protection/>
    </xf>
    <xf numFmtId="198" fontId="0" fillId="48" borderId="0" xfId="331" applyNumberFormat="1" applyFont="1" applyFill="1" applyBorder="1" applyAlignment="1">
      <alignment vertical="center"/>
      <protection/>
    </xf>
    <xf numFmtId="9" fontId="0" fillId="48" borderId="0" xfId="344" applyFont="1" applyFill="1" applyAlignment="1">
      <alignment/>
    </xf>
    <xf numFmtId="0" fontId="80" fillId="48" borderId="0" xfId="0" applyFont="1" applyFill="1" applyAlignment="1">
      <alignment/>
    </xf>
    <xf numFmtId="0" fontId="81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0" fontId="0" fillId="48" borderId="0" xfId="0" applyFont="1" applyFill="1" applyAlignment="1">
      <alignment horizontal="right"/>
    </xf>
    <xf numFmtId="211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173" fontId="0" fillId="48" borderId="0" xfId="331" applyNumberFormat="1" applyFont="1" applyFill="1" applyBorder="1" applyAlignment="1">
      <alignment vertical="center"/>
      <protection/>
    </xf>
    <xf numFmtId="192" fontId="6" fillId="47" borderId="20" xfId="300" applyNumberFormat="1" applyFont="1" applyFill="1" applyBorder="1" applyAlignment="1">
      <alignment horizontal="right" vertical="center" indent="4"/>
    </xf>
    <xf numFmtId="192" fontId="5" fillId="48" borderId="20" xfId="300" applyNumberFormat="1" applyFont="1" applyFill="1" applyBorder="1" applyAlignment="1">
      <alignment horizontal="right" vertical="center" indent="4"/>
    </xf>
    <xf numFmtId="182" fontId="3" fillId="48" borderId="0" xfId="0" applyNumberFormat="1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horizontal="justify" vertical="center" wrapText="1"/>
    </xf>
    <xf numFmtId="191" fontId="0" fillId="48" borderId="0" xfId="0" applyNumberFormat="1" applyFont="1" applyFill="1" applyAlignment="1">
      <alignment vertical="center"/>
    </xf>
    <xf numFmtId="191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185" fontId="0" fillId="48" borderId="0" xfId="323" applyNumberFormat="1" applyFont="1" applyFill="1" applyBorder="1" applyAlignment="1">
      <alignment vertical="center" wrapText="1"/>
      <protection/>
    </xf>
    <xf numFmtId="0" fontId="0" fillId="48" borderId="0" xfId="331" applyFont="1" applyFill="1" applyBorder="1" applyAlignment="1">
      <alignment horizontal="left" vertical="center" indent="1"/>
      <protection/>
    </xf>
    <xf numFmtId="0" fontId="12" fillId="47" borderId="0" xfId="0" applyFont="1" applyFill="1" applyAlignment="1">
      <alignment/>
    </xf>
    <xf numFmtId="192" fontId="33" fillId="48" borderId="24" xfId="300" applyNumberFormat="1" applyFont="1" applyFill="1" applyBorder="1" applyAlignment="1">
      <alignment horizontal="right" vertical="center" indent="3"/>
    </xf>
    <xf numFmtId="192" fontId="33" fillId="48" borderId="20" xfId="300" applyNumberFormat="1" applyFont="1" applyFill="1" applyBorder="1" applyAlignment="1">
      <alignment horizontal="right" vertical="center" indent="3"/>
    </xf>
    <xf numFmtId="0" fontId="0" fillId="48" borderId="0" xfId="0" applyNumberFormat="1" applyFont="1" applyFill="1" applyBorder="1" applyAlignment="1">
      <alignment/>
    </xf>
    <xf numFmtId="192" fontId="8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4"/>
    </xf>
    <xf numFmtId="178" fontId="35" fillId="48" borderId="0" xfId="0" applyNumberFormat="1" applyFont="1" applyFill="1" applyAlignment="1">
      <alignment vertical="top"/>
    </xf>
    <xf numFmtId="212" fontId="0" fillId="48" borderId="0" xfId="0" applyNumberFormat="1" applyFont="1" applyFill="1" applyAlignment="1">
      <alignment/>
    </xf>
    <xf numFmtId="0" fontId="42" fillId="48" borderId="0" xfId="0" applyFont="1" applyFill="1" applyBorder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181" fontId="0" fillId="48" borderId="0" xfId="307" applyNumberFormat="1" applyFont="1" applyFill="1" applyBorder="1" applyAlignment="1">
      <alignment vertical="center"/>
    </xf>
    <xf numFmtId="0" fontId="6" fillId="48" borderId="19" xfId="0" applyFont="1" applyFill="1" applyBorder="1" applyAlignment="1">
      <alignment horizontal="left" vertical="center"/>
    </xf>
    <xf numFmtId="200" fontId="0" fillId="48" borderId="0" xfId="331" applyNumberFormat="1" applyFont="1" applyFill="1" applyBorder="1" applyAlignment="1">
      <alignment vertical="center"/>
      <protection/>
    </xf>
    <xf numFmtId="0" fontId="4" fillId="48" borderId="0" xfId="323" applyFont="1" applyFill="1" applyAlignment="1">
      <alignment horizontal="left" vertical="center" wrapText="1"/>
      <protection/>
    </xf>
    <xf numFmtId="183" fontId="3" fillId="48" borderId="34" xfId="307" applyNumberFormat="1" applyFont="1" applyFill="1" applyBorder="1" applyAlignment="1">
      <alignment vertical="center"/>
    </xf>
    <xf numFmtId="181" fontId="3" fillId="48" borderId="0" xfId="307" applyNumberFormat="1" applyFont="1" applyFill="1" applyBorder="1" applyAlignment="1">
      <alignment vertical="center"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8" xfId="0" applyFont="1" applyFill="1" applyBorder="1" applyAlignment="1">
      <alignment horizontal="center" vertical="center" wrapText="1"/>
    </xf>
    <xf numFmtId="38" fontId="33" fillId="48" borderId="19" xfId="300" applyNumberFormat="1" applyFont="1" applyFill="1" applyBorder="1" applyAlignment="1">
      <alignment horizontal="right" vertical="center" indent="3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0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37" fontId="33" fillId="48" borderId="20" xfId="300" applyNumberFormat="1" applyFont="1" applyFill="1" applyBorder="1" applyAlignment="1">
      <alignment horizontal="right" vertical="center" wrapText="1" indent="2"/>
    </xf>
    <xf numFmtId="37" fontId="33" fillId="48" borderId="0" xfId="300" applyNumberFormat="1" applyFont="1" applyFill="1" applyBorder="1" applyAlignment="1">
      <alignment horizontal="right" vertical="center" wrapText="1" indent="2"/>
    </xf>
    <xf numFmtId="0" fontId="33" fillId="48" borderId="25" xfId="323" applyFont="1" applyFill="1" applyBorder="1" applyAlignment="1">
      <alignment horizontal="left" vertical="center" wrapText="1" indent="1"/>
      <protection/>
    </xf>
    <xf numFmtId="37" fontId="8" fillId="48" borderId="23" xfId="300" applyNumberFormat="1" applyFont="1" applyFill="1" applyBorder="1" applyAlignment="1">
      <alignment horizontal="right" vertical="center" wrapText="1" indent="2"/>
    </xf>
    <xf numFmtId="37" fontId="8" fillId="48" borderId="26" xfId="300" applyNumberFormat="1" applyFont="1" applyFill="1" applyBorder="1" applyAlignment="1">
      <alignment horizontal="right" vertical="center" wrapText="1" indent="2"/>
    </xf>
    <xf numFmtId="182" fontId="0" fillId="48" borderId="0" xfId="323" applyNumberFormat="1" applyFont="1" applyFill="1" applyBorder="1" applyAlignment="1">
      <alignment vertical="center" wrapText="1"/>
      <protection/>
    </xf>
    <xf numFmtId="181" fontId="0" fillId="47" borderId="0" xfId="300" applyNumberFormat="1" applyFont="1" applyFill="1" applyAlignment="1">
      <alignment/>
    </xf>
    <xf numFmtId="182" fontId="3" fillId="48" borderId="0" xfId="300" applyNumberFormat="1" applyFont="1" applyFill="1" applyBorder="1" applyAlignment="1">
      <alignment vertical="center"/>
    </xf>
    <xf numFmtId="182" fontId="3" fillId="48" borderId="0" xfId="307" applyNumberFormat="1" applyFont="1" applyFill="1" applyBorder="1" applyAlignment="1">
      <alignment vertical="center"/>
    </xf>
    <xf numFmtId="215" fontId="0" fillId="47" borderId="0" xfId="300" applyNumberFormat="1" applyFont="1" applyFill="1" applyAlignment="1">
      <alignment/>
    </xf>
    <xf numFmtId="0" fontId="0" fillId="48" borderId="0" xfId="323" applyFont="1" applyFill="1" applyBorder="1" applyAlignment="1">
      <alignment horizontal="justify" vertical="top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7" fillId="47" borderId="22" xfId="323" applyFont="1" applyFill="1" applyBorder="1">
      <alignment/>
      <protection/>
    </xf>
    <xf numFmtId="0" fontId="11" fillId="48" borderId="0" xfId="323" applyFont="1" applyFill="1" applyAlignment="1">
      <alignment horizontal="center" vertical="center" wrapText="1"/>
      <protection/>
    </xf>
    <xf numFmtId="0" fontId="6" fillId="48" borderId="19" xfId="0" applyFont="1" applyFill="1" applyBorder="1" applyAlignment="1">
      <alignment horizontal="left" vertical="center"/>
    </xf>
    <xf numFmtId="0" fontId="39" fillId="48" borderId="0" xfId="289" applyFont="1" applyFill="1" applyAlignment="1" applyProtection="1">
      <alignment vertical="center"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14" fontId="39" fillId="48" borderId="0" xfId="289" applyNumberFormat="1" applyFont="1" applyFill="1" applyAlignment="1" applyProtection="1">
      <alignment horizontal="left" vertical="center"/>
      <protection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6" fontId="8" fillId="47" borderId="0" xfId="323" applyNumberFormat="1" applyFont="1" applyFill="1">
      <alignment/>
      <protection/>
    </xf>
    <xf numFmtId="0" fontId="79" fillId="47" borderId="0" xfId="0" applyFont="1" applyFill="1" applyAlignment="1">
      <alignment/>
    </xf>
    <xf numFmtId="0" fontId="82" fillId="48" borderId="0" xfId="0" applyFont="1" applyFill="1" applyAlignment="1">
      <alignment/>
    </xf>
    <xf numFmtId="0" fontId="6" fillId="48" borderId="21" xfId="0" applyFont="1" applyFill="1" applyBorder="1" applyAlignment="1">
      <alignment horizontal="center" vertical="center" wrapText="1"/>
    </xf>
    <xf numFmtId="0" fontId="0" fillId="47" borderId="0" xfId="0" applyFont="1" applyFill="1" applyAlignment="1" applyProtection="1">
      <alignment/>
      <protection/>
    </xf>
    <xf numFmtId="214" fontId="0" fillId="47" borderId="0" xfId="0" applyNumberFormat="1" applyFont="1" applyFill="1" applyAlignment="1">
      <alignment/>
    </xf>
    <xf numFmtId="178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208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85" fontId="0" fillId="48" borderId="0" xfId="0" applyNumberFormat="1" applyFont="1" applyFill="1" applyAlignment="1">
      <alignment/>
    </xf>
    <xf numFmtId="171" fontId="80" fillId="48" borderId="0" xfId="0" applyNumberFormat="1" applyFont="1" applyFill="1" applyAlignment="1">
      <alignment/>
    </xf>
    <xf numFmtId="0" fontId="6" fillId="48" borderId="21" xfId="0" applyFont="1" applyFill="1" applyBorder="1" applyAlignment="1">
      <alignment horizontal="center" vertical="center" wrapText="1"/>
    </xf>
    <xf numFmtId="203" fontId="0" fillId="48" borderId="0" xfId="0" applyNumberFormat="1" applyFont="1" applyFill="1" applyAlignment="1">
      <alignment/>
    </xf>
    <xf numFmtId="38" fontId="79" fillId="48" borderId="0" xfId="0" applyNumberFormat="1" applyFont="1" applyFill="1" applyAlignment="1">
      <alignment/>
    </xf>
    <xf numFmtId="214" fontId="0" fillId="48" borderId="0" xfId="0" applyNumberFormat="1" applyFont="1" applyFill="1" applyAlignment="1">
      <alignment/>
    </xf>
    <xf numFmtId="38" fontId="33" fillId="48" borderId="19" xfId="300" applyNumberFormat="1" applyFont="1" applyFill="1" applyBorder="1" applyAlignment="1">
      <alignment horizontal="right" vertical="center" indent="4"/>
    </xf>
    <xf numFmtId="192" fontId="6" fillId="48" borderId="19" xfId="300" applyNumberFormat="1" applyFont="1" applyFill="1" applyBorder="1" applyAlignment="1">
      <alignment horizontal="right" vertical="center" indent="4"/>
    </xf>
    <xf numFmtId="192" fontId="33" fillId="48" borderId="19" xfId="300" applyNumberFormat="1" applyFont="1" applyFill="1" applyBorder="1" applyAlignment="1">
      <alignment horizontal="right" vertical="center" indent="4"/>
    </xf>
    <xf numFmtId="0" fontId="6" fillId="48" borderId="21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2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2" xfId="0" applyFont="1" applyFill="1" applyBorder="1" applyAlignment="1">
      <alignment horizontal="center" vertical="center"/>
    </xf>
    <xf numFmtId="0" fontId="11" fillId="48" borderId="22" xfId="0" applyFont="1" applyFill="1" applyBorder="1" applyAlignment="1">
      <alignment horizontal="center" vertical="center" wrapText="1"/>
    </xf>
    <xf numFmtId="0" fontId="3" fillId="48" borderId="0" xfId="0" applyFont="1" applyFill="1" applyBorder="1" applyAlignment="1">
      <alignment horizontal="left" vertical="center"/>
    </xf>
    <xf numFmtId="38" fontId="6" fillId="48" borderId="19" xfId="300" applyNumberFormat="1" applyFont="1" applyFill="1" applyBorder="1" applyAlignment="1">
      <alignment horizontal="right" vertical="center" indent="3"/>
    </xf>
    <xf numFmtId="38" fontId="6" fillId="48" borderId="19" xfId="300" applyNumberFormat="1" applyFont="1" applyFill="1" applyBorder="1" applyAlignment="1">
      <alignment horizontal="right" vertical="center" indent="4"/>
    </xf>
    <xf numFmtId="38" fontId="6" fillId="48" borderId="24" xfId="300" applyNumberFormat="1" applyFont="1" applyFill="1" applyBorder="1" applyAlignment="1">
      <alignment horizontal="right" vertical="center" indent="3"/>
    </xf>
    <xf numFmtId="38" fontId="8" fillId="48" borderId="24" xfId="300" applyNumberFormat="1" applyFont="1" applyFill="1" applyBorder="1" applyAlignment="1">
      <alignment horizontal="right" vertical="center" indent="3"/>
    </xf>
    <xf numFmtId="38" fontId="11" fillId="48" borderId="24" xfId="300" applyNumberFormat="1" applyFont="1" applyFill="1" applyBorder="1" applyAlignment="1">
      <alignment horizontal="right" vertical="center" indent="3"/>
    </xf>
    <xf numFmtId="0" fontId="8" fillId="48" borderId="23" xfId="0" applyFont="1" applyFill="1" applyBorder="1" applyAlignment="1">
      <alignment horizontal="left" vertical="center" indent="2"/>
    </xf>
    <xf numFmtId="38" fontId="8" fillId="48" borderId="22" xfId="300" applyNumberFormat="1" applyFont="1" applyFill="1" applyBorder="1" applyAlignment="1">
      <alignment horizontal="center" vertical="center"/>
    </xf>
    <xf numFmtId="38" fontId="6" fillId="48" borderId="24" xfId="300" applyNumberFormat="1" applyFont="1" applyFill="1" applyBorder="1" applyAlignment="1">
      <alignment horizontal="right" vertical="center" indent="4"/>
    </xf>
    <xf numFmtId="38" fontId="6" fillId="48" borderId="20" xfId="300" applyNumberFormat="1" applyFont="1" applyFill="1" applyBorder="1" applyAlignment="1">
      <alignment horizontal="right" vertical="center" indent="4"/>
    </xf>
    <xf numFmtId="38" fontId="33" fillId="48" borderId="24" xfId="300" applyNumberFormat="1" applyFont="1" applyFill="1" applyBorder="1" applyAlignment="1">
      <alignment horizontal="right" vertical="center" indent="4"/>
    </xf>
    <xf numFmtId="38" fontId="33" fillId="48" borderId="20" xfId="300" applyNumberFormat="1" applyFont="1" applyFill="1" applyBorder="1" applyAlignment="1">
      <alignment horizontal="right" vertical="center" indent="4"/>
    </xf>
    <xf numFmtId="38" fontId="8" fillId="48" borderId="24" xfId="300" applyNumberFormat="1" applyFont="1" applyFill="1" applyBorder="1" applyAlignment="1">
      <alignment horizontal="right" vertical="center" indent="4"/>
    </xf>
    <xf numFmtId="38" fontId="8" fillId="48" borderId="20" xfId="300" applyNumberFormat="1" applyFont="1" applyFill="1" applyBorder="1" applyAlignment="1">
      <alignment horizontal="right" vertical="center" indent="4"/>
    </xf>
    <xf numFmtId="192" fontId="6" fillId="48" borderId="24" xfId="300" applyNumberFormat="1" applyFont="1" applyFill="1" applyBorder="1" applyAlignment="1">
      <alignment horizontal="right" vertical="center" indent="4"/>
    </xf>
    <xf numFmtId="192" fontId="6" fillId="48" borderId="20" xfId="300" applyNumberFormat="1" applyFont="1" applyFill="1" applyBorder="1" applyAlignment="1">
      <alignment horizontal="right" vertical="center" indent="4"/>
    </xf>
    <xf numFmtId="192" fontId="33" fillId="48" borderId="24" xfId="300" applyNumberFormat="1" applyFont="1" applyFill="1" applyBorder="1" applyAlignment="1">
      <alignment horizontal="right" vertical="center" indent="4"/>
    </xf>
    <xf numFmtId="192" fontId="33" fillId="48" borderId="20" xfId="300" applyNumberFormat="1" applyFont="1" applyFill="1" applyBorder="1" applyAlignment="1">
      <alignment horizontal="right" vertical="center" indent="4"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86" fillId="48" borderId="0" xfId="0" applyFont="1" applyFill="1" applyAlignment="1">
      <alignment/>
    </xf>
    <xf numFmtId="168" fontId="6" fillId="48" borderId="20" xfId="300" applyNumberFormat="1" applyFont="1" applyFill="1" applyBorder="1" applyAlignment="1">
      <alignment horizontal="right" vertical="center" indent="3"/>
    </xf>
    <xf numFmtId="0" fontId="83" fillId="48" borderId="0" xfId="323" applyFont="1" applyFill="1">
      <alignment/>
      <protection/>
    </xf>
    <xf numFmtId="0" fontId="85" fillId="48" borderId="0" xfId="323" applyFont="1" applyFill="1">
      <alignment/>
      <protection/>
    </xf>
    <xf numFmtId="0" fontId="86" fillId="48" borderId="0" xfId="323" applyFont="1" applyFill="1">
      <alignment/>
      <protection/>
    </xf>
    <xf numFmtId="176" fontId="3" fillId="48" borderId="0" xfId="307" applyNumberFormat="1" applyFont="1" applyFill="1" applyBorder="1" applyAlignment="1">
      <alignment vertical="center"/>
    </xf>
    <xf numFmtId="43" fontId="0" fillId="48" borderId="0" xfId="331" applyNumberFormat="1" applyFont="1" applyFill="1" applyBorder="1" applyAlignment="1">
      <alignment vertical="center"/>
      <protection/>
    </xf>
    <xf numFmtId="185" fontId="0" fillId="48" borderId="0" xfId="331" applyNumberFormat="1" applyFont="1" applyFill="1" applyBorder="1" applyAlignment="1">
      <alignment vertical="center"/>
      <protection/>
    </xf>
    <xf numFmtId="175" fontId="0" fillId="48" borderId="0" xfId="331" applyNumberFormat="1" applyFont="1" applyFill="1" applyBorder="1" applyAlignment="1">
      <alignment vertical="center"/>
      <protection/>
    </xf>
    <xf numFmtId="213" fontId="8" fillId="47" borderId="0" xfId="323" applyNumberFormat="1" applyFont="1" applyFill="1">
      <alignment/>
      <protection/>
    </xf>
    <xf numFmtId="0" fontId="0" fillId="48" borderId="0" xfId="0" applyFont="1" applyFill="1" applyAlignment="1" applyProtection="1">
      <alignment/>
      <protection/>
    </xf>
    <xf numFmtId="0" fontId="12" fillId="48" borderId="0" xfId="0" applyFont="1" applyFill="1" applyAlignment="1">
      <alignment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179" fontId="0" fillId="48" borderId="0" xfId="0" applyNumberFormat="1" applyFont="1" applyFill="1" applyAlignment="1">
      <alignment/>
    </xf>
    <xf numFmtId="38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190" fontId="12" fillId="47" borderId="0" xfId="0" applyNumberFormat="1" applyFont="1" applyFill="1" applyAlignment="1">
      <alignment/>
    </xf>
    <xf numFmtId="9" fontId="7" fillId="48" borderId="0" xfId="344" applyNumberFormat="1" applyFont="1" applyFill="1" applyAlignment="1">
      <alignment/>
    </xf>
    <xf numFmtId="9" fontId="7" fillId="48" borderId="0" xfId="344" applyFont="1" applyFill="1" applyAlignment="1">
      <alignment/>
    </xf>
    <xf numFmtId="183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191" fontId="8" fillId="48" borderId="0" xfId="0" applyNumberFormat="1" applyFont="1" applyFill="1" applyAlignment="1">
      <alignment/>
    </xf>
    <xf numFmtId="171" fontId="8" fillId="48" borderId="0" xfId="0" applyNumberFormat="1" applyFont="1" applyFill="1" applyAlignment="1">
      <alignment/>
    </xf>
    <xf numFmtId="200" fontId="8" fillId="48" borderId="0" xfId="0" applyNumberFormat="1" applyFont="1" applyFill="1" applyAlignment="1">
      <alignment/>
    </xf>
    <xf numFmtId="204" fontId="8" fillId="48" borderId="0" xfId="0" applyNumberFormat="1" applyFont="1" applyFill="1" applyAlignment="1">
      <alignment/>
    </xf>
    <xf numFmtId="9" fontId="5" fillId="48" borderId="0" xfId="344" applyFont="1" applyFill="1" applyAlignment="1">
      <alignment/>
    </xf>
    <xf numFmtId="9" fontId="8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9" fontId="10" fillId="48" borderId="0" xfId="344" applyFont="1" applyFill="1" applyAlignment="1">
      <alignment/>
    </xf>
    <xf numFmtId="0" fontId="0" fillId="0" borderId="0" xfId="0" applyFont="1" applyAlignment="1">
      <alignment/>
    </xf>
    <xf numFmtId="165" fontId="8" fillId="48" borderId="0" xfId="0" applyNumberFormat="1" applyFont="1" applyFill="1" applyAlignment="1">
      <alignment/>
    </xf>
    <xf numFmtId="165" fontId="0" fillId="48" borderId="0" xfId="300" applyNumberFormat="1" applyFont="1" applyFill="1" applyBorder="1" applyAlignment="1">
      <alignment horizontal="right" vertical="center" indent="2"/>
    </xf>
    <xf numFmtId="193" fontId="0" fillId="48" borderId="0" xfId="0" applyNumberFormat="1" applyFont="1" applyFill="1" applyBorder="1" applyAlignment="1">
      <alignment/>
    </xf>
    <xf numFmtId="206" fontId="7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 horizontal="right"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77" fontId="8" fillId="48" borderId="0" xfId="323" applyNumberFormat="1" applyFont="1" applyFill="1" applyAlignment="1">
      <alignment horizontal="right"/>
      <protection/>
    </xf>
    <xf numFmtId="181" fontId="8" fillId="48" borderId="0" xfId="344" applyNumberFormat="1" applyFont="1" applyFill="1" applyAlignment="1">
      <alignment/>
    </xf>
    <xf numFmtId="0" fontId="8" fillId="48" borderId="0" xfId="323" applyFont="1" applyFill="1" applyAlignment="1">
      <alignment horizontal="left"/>
      <protection/>
    </xf>
    <xf numFmtId="38" fontId="8" fillId="48" borderId="0" xfId="323" applyNumberFormat="1" applyFont="1" applyFill="1" applyAlignment="1">
      <alignment horizontal="left"/>
      <protection/>
    </xf>
    <xf numFmtId="177" fontId="8" fillId="48" borderId="0" xfId="323" applyNumberFormat="1" applyFont="1" applyFill="1" applyAlignment="1">
      <alignment horizontal="left"/>
      <protection/>
    </xf>
    <xf numFmtId="210" fontId="8" fillId="48" borderId="0" xfId="323" applyNumberFormat="1" applyFont="1" applyFill="1" applyAlignment="1">
      <alignment horizontal="left"/>
      <protection/>
    </xf>
    <xf numFmtId="203" fontId="8" fillId="48" borderId="0" xfId="323" applyNumberFormat="1" applyFont="1" applyFill="1" applyAlignment="1">
      <alignment horizontal="left"/>
      <protection/>
    </xf>
    <xf numFmtId="0" fontId="7" fillId="48" borderId="0" xfId="323" applyFont="1" applyFill="1" applyAlignment="1">
      <alignment horizontal="left"/>
      <protection/>
    </xf>
    <xf numFmtId="204" fontId="8" fillId="48" borderId="0" xfId="323" applyNumberFormat="1" applyFont="1" applyFill="1" applyAlignment="1">
      <alignment horizontal="right"/>
      <protection/>
    </xf>
    <xf numFmtId="0" fontId="11" fillId="48" borderId="0" xfId="0" applyFont="1" applyFill="1" applyAlignment="1">
      <alignment horizontal="left" vertical="center" wrapText="1"/>
    </xf>
    <xf numFmtId="0" fontId="4" fillId="48" borderId="0" xfId="0" applyFont="1" applyFill="1" applyAlignment="1">
      <alignment horizontal="left" vertical="center" wrapText="1"/>
    </xf>
    <xf numFmtId="0" fontId="42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0" xfId="0" applyFont="1" applyFill="1" applyBorder="1" applyAlignment="1">
      <alignment horizontal="left" vertical="center" wrapText="1"/>
    </xf>
    <xf numFmtId="0" fontId="11" fillId="48" borderId="22" xfId="0" applyFont="1" applyFill="1" applyBorder="1" applyAlignment="1">
      <alignment horizontal="center" vertical="center" wrapText="1"/>
    </xf>
    <xf numFmtId="0" fontId="87" fillId="47" borderId="0" xfId="0" applyFont="1" applyFill="1" applyAlignment="1">
      <alignment/>
    </xf>
    <xf numFmtId="191" fontId="87" fillId="47" borderId="0" xfId="0" applyNumberFormat="1" applyFont="1" applyFill="1" applyAlignment="1">
      <alignment/>
    </xf>
    <xf numFmtId="0" fontId="87" fillId="47" borderId="0" xfId="0" applyFont="1" applyFill="1" applyBorder="1" applyAlignment="1">
      <alignment/>
    </xf>
    <xf numFmtId="204" fontId="79" fillId="48" borderId="0" xfId="0" applyNumberFormat="1" applyFont="1" applyFill="1" applyAlignment="1">
      <alignment/>
    </xf>
    <xf numFmtId="208" fontId="79" fillId="48" borderId="0" xfId="0" applyNumberFormat="1" applyFont="1" applyFill="1" applyAlignment="1">
      <alignment/>
    </xf>
    <xf numFmtId="184" fontId="79" fillId="48" borderId="0" xfId="0" applyNumberFormat="1" applyFont="1" applyFill="1" applyAlignment="1">
      <alignment/>
    </xf>
    <xf numFmtId="193" fontId="79" fillId="48" borderId="0" xfId="0" applyNumberFormat="1" applyFont="1" applyFill="1" applyAlignment="1">
      <alignment/>
    </xf>
    <xf numFmtId="186" fontId="79" fillId="48" borderId="0" xfId="0" applyNumberFormat="1" applyFont="1" applyFill="1" applyAlignment="1">
      <alignment/>
    </xf>
    <xf numFmtId="165" fontId="88" fillId="48" borderId="0" xfId="300" applyNumberFormat="1" applyFont="1" applyFill="1" applyBorder="1" applyAlignment="1">
      <alignment horizontal="center" vertical="center"/>
    </xf>
    <xf numFmtId="190" fontId="79" fillId="48" borderId="0" xfId="308" applyNumberFormat="1" applyFont="1" applyFill="1" applyAlignment="1">
      <alignment/>
    </xf>
    <xf numFmtId="172" fontId="79" fillId="48" borderId="0" xfId="0" applyNumberFormat="1" applyFont="1" applyFill="1" applyAlignment="1">
      <alignment/>
    </xf>
    <xf numFmtId="38" fontId="89" fillId="48" borderId="0" xfId="300" applyNumberFormat="1" applyFont="1" applyFill="1" applyBorder="1" applyAlignment="1">
      <alignment horizontal="center" vertical="center"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42" fillId="48" borderId="0" xfId="0" applyFont="1" applyFill="1" applyAlignment="1">
      <alignment horizontal="left" vertical="center" wrapText="1"/>
    </xf>
    <xf numFmtId="172" fontId="8" fillId="48" borderId="0" xfId="0" applyNumberFormat="1" applyFont="1" applyFill="1" applyAlignment="1">
      <alignment horizontal="right"/>
    </xf>
    <xf numFmtId="184" fontId="12" fillId="47" borderId="0" xfId="0" applyNumberFormat="1" applyFont="1" applyFill="1" applyAlignment="1">
      <alignment/>
    </xf>
    <xf numFmtId="181" fontId="12" fillId="47" borderId="0" xfId="0" applyNumberFormat="1" applyFont="1" applyFill="1" applyBorder="1" applyAlignment="1">
      <alignment/>
    </xf>
    <xf numFmtId="187" fontId="12" fillId="47" borderId="0" xfId="0" applyNumberFormat="1" applyFont="1" applyFill="1" applyBorder="1" applyAlignment="1">
      <alignment/>
    </xf>
    <xf numFmtId="202" fontId="0" fillId="48" borderId="0" xfId="0" applyNumberFormat="1" applyFont="1" applyFill="1" applyAlignment="1">
      <alignment/>
    </xf>
    <xf numFmtId="193" fontId="0" fillId="48" borderId="0" xfId="300" applyNumberFormat="1" applyFont="1" applyFill="1" applyAlignment="1">
      <alignment/>
    </xf>
    <xf numFmtId="188" fontId="0" fillId="48" borderId="0" xfId="0" applyNumberFormat="1" applyFont="1" applyFill="1" applyAlignment="1">
      <alignment/>
    </xf>
    <xf numFmtId="172" fontId="8" fillId="48" borderId="0" xfId="0" applyNumberFormat="1" applyFont="1" applyFill="1" applyAlignment="1">
      <alignment/>
    </xf>
    <xf numFmtId="182" fontId="8" fillId="48" borderId="0" xfId="0" applyNumberFormat="1" applyFont="1" applyFill="1" applyAlignment="1">
      <alignment/>
    </xf>
    <xf numFmtId="193" fontId="0" fillId="48" borderId="0" xfId="300" applyNumberFormat="1" applyFont="1" applyFill="1" applyBorder="1" applyAlignment="1">
      <alignment horizontal="right" vertical="center" indent="2"/>
    </xf>
    <xf numFmtId="190" fontId="0" fillId="48" borderId="0" xfId="0" applyNumberFormat="1" applyFont="1" applyFill="1" applyAlignment="1">
      <alignment/>
    </xf>
    <xf numFmtId="190" fontId="0" fillId="48" borderId="0" xfId="308" applyNumberFormat="1" applyFont="1" applyFill="1" applyAlignment="1">
      <alignment/>
    </xf>
    <xf numFmtId="194" fontId="35" fillId="48" borderId="0" xfId="0" applyNumberFormat="1" applyFont="1" applyFill="1" applyAlignment="1">
      <alignment vertical="top"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3" fillId="48" borderId="39" xfId="331" applyFont="1" applyFill="1" applyBorder="1" applyAlignment="1">
      <alignment horizontal="center" vertical="center"/>
      <protection/>
    </xf>
    <xf numFmtId="0" fontId="3" fillId="48" borderId="40" xfId="331" applyFont="1" applyFill="1" applyBorder="1" applyAlignment="1">
      <alignment horizontal="center" vertical="center"/>
      <protection/>
    </xf>
    <xf numFmtId="0" fontId="3" fillId="48" borderId="41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41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10" fillId="48" borderId="0" xfId="0" applyFont="1" applyFill="1" applyAlignment="1">
      <alignment horizontal="left" vertical="center"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8" borderId="26" xfId="323" applyFont="1" applyFill="1" applyBorder="1" applyAlignment="1">
      <alignment horizontal="center" vertical="center" wrapText="1"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37" fontId="6" fillId="47" borderId="22" xfId="300" applyNumberFormat="1" applyFont="1" applyFill="1" applyBorder="1" applyAlignment="1">
      <alignment horizontal="right" vertical="center" wrapText="1" indent="1"/>
    </xf>
    <xf numFmtId="37" fontId="6" fillId="47" borderId="2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2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37" fontId="6" fillId="48" borderId="22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2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7" xfId="300" applyNumberFormat="1" applyFont="1" applyFill="1" applyBorder="1" applyAlignment="1">
      <alignment horizontal="right" vertical="center" wrapText="1" indent="2"/>
    </xf>
    <xf numFmtId="37" fontId="6" fillId="48" borderId="26" xfId="300" applyNumberFormat="1" applyFont="1" applyFill="1" applyBorder="1" applyAlignment="1">
      <alignment horizontal="right" vertical="center" wrapText="1" indent="2"/>
    </xf>
    <xf numFmtId="0" fontId="6" fillId="47" borderId="39" xfId="323" applyFont="1" applyFill="1" applyBorder="1" applyAlignment="1">
      <alignment horizontal="center" vertical="center" wrapText="1"/>
      <protection/>
    </xf>
    <xf numFmtId="0" fontId="6" fillId="47" borderId="40" xfId="323" applyFont="1" applyFill="1" applyBorder="1" applyAlignment="1">
      <alignment horizontal="center" vertical="center" wrapText="1"/>
      <protection/>
    </xf>
    <xf numFmtId="0" fontId="6" fillId="47" borderId="41" xfId="323" applyFont="1" applyFill="1" applyBorder="1" applyAlignment="1">
      <alignment horizontal="center" vertical="center" wrapText="1"/>
      <protection/>
    </xf>
    <xf numFmtId="0" fontId="11" fillId="48" borderId="0" xfId="0" applyFont="1" applyFill="1" applyAlignment="1">
      <alignment horizontal="justify" vertical="center" wrapText="1"/>
    </xf>
    <xf numFmtId="0" fontId="4" fillId="48" borderId="0" xfId="0" applyFont="1" applyFill="1" applyAlignment="1">
      <alignment horizontal="left" vertical="center" wrapText="1"/>
    </xf>
    <xf numFmtId="0" fontId="6" fillId="47" borderId="22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2" xfId="300" applyNumberFormat="1" applyFont="1" applyFill="1" applyBorder="1" applyAlignment="1">
      <alignment horizontal="right" vertical="center" indent="4"/>
    </xf>
    <xf numFmtId="38" fontId="6" fillId="48" borderId="23" xfId="300" applyNumberFormat="1" applyFont="1" applyFill="1" applyBorder="1" applyAlignment="1">
      <alignment horizontal="right" vertical="center" indent="4"/>
    </xf>
    <xf numFmtId="0" fontId="6" fillId="48" borderId="21" xfId="0" applyFont="1" applyFill="1" applyBorder="1" applyAlignment="1">
      <alignment horizontal="center" vertical="center" wrapText="1"/>
    </xf>
    <xf numFmtId="0" fontId="6" fillId="48" borderId="25" xfId="0" applyFont="1" applyFill="1" applyBorder="1" applyAlignment="1">
      <alignment horizontal="center" vertical="center" wrapText="1"/>
    </xf>
    <xf numFmtId="0" fontId="11" fillId="48" borderId="42" xfId="0" applyFont="1" applyFill="1" applyBorder="1" applyAlignment="1">
      <alignment horizontal="center" vertical="center" wrapText="1"/>
    </xf>
    <xf numFmtId="0" fontId="11" fillId="48" borderId="43" xfId="0" applyFont="1" applyFill="1" applyBorder="1" applyAlignment="1">
      <alignment horizontal="center" vertical="center" wrapText="1"/>
    </xf>
    <xf numFmtId="38" fontId="6" fillId="47" borderId="22" xfId="300" applyNumberFormat="1" applyFont="1" applyFill="1" applyBorder="1" applyAlignment="1">
      <alignment horizontal="right" vertical="center" indent="3"/>
    </xf>
    <xf numFmtId="38" fontId="6" fillId="47" borderId="23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horizontal="left" vertical="center" wrapText="1"/>
    </xf>
    <xf numFmtId="38" fontId="6" fillId="48" borderId="22" xfId="300" applyNumberFormat="1" applyFont="1" applyFill="1" applyBorder="1" applyAlignment="1">
      <alignment horizontal="right" vertical="center" indent="3"/>
    </xf>
    <xf numFmtId="38" fontId="6" fillId="48" borderId="23" xfId="300" applyNumberFormat="1" applyFont="1" applyFill="1" applyBorder="1" applyAlignment="1">
      <alignment horizontal="right" vertical="center" indent="3"/>
    </xf>
    <xf numFmtId="0" fontId="6" fillId="48" borderId="21" xfId="0" applyFont="1" applyFill="1" applyBorder="1" applyAlignment="1">
      <alignment horizontal="left" vertical="center"/>
    </xf>
    <xf numFmtId="0" fontId="6" fillId="48" borderId="25" xfId="0" applyFont="1" applyFill="1" applyBorder="1" applyAlignment="1">
      <alignment horizontal="left" vertical="center"/>
    </xf>
    <xf numFmtId="0" fontId="11" fillId="48" borderId="44" xfId="0" applyFont="1" applyFill="1" applyBorder="1" applyAlignment="1">
      <alignment horizontal="center" vertical="center" wrapText="1"/>
    </xf>
    <xf numFmtId="0" fontId="11" fillId="48" borderId="25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0" fillId="48" borderId="0" xfId="0" applyFont="1" applyFill="1" applyAlignment="1">
      <alignment horizontal="left" vertical="center"/>
    </xf>
    <xf numFmtId="0" fontId="6" fillId="48" borderId="22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168" fontId="6" fillId="48" borderId="22" xfId="300" applyNumberFormat="1" applyFont="1" applyFill="1" applyBorder="1" applyAlignment="1">
      <alignment horizontal="right" vertical="center" indent="3"/>
    </xf>
    <xf numFmtId="168" fontId="6" fillId="48" borderId="23" xfId="300" applyNumberFormat="1" applyFont="1" applyFill="1" applyBorder="1" applyAlignment="1">
      <alignment horizontal="right" vertical="center" indent="3"/>
    </xf>
    <xf numFmtId="168" fontId="6" fillId="48" borderId="22" xfId="300" applyNumberFormat="1" applyFont="1" applyFill="1" applyBorder="1" applyAlignment="1">
      <alignment horizontal="right" vertical="center" indent="4"/>
    </xf>
    <xf numFmtId="168" fontId="6" fillId="48" borderId="23" xfId="300" applyNumberFormat="1" applyFont="1" applyFill="1" applyBorder="1" applyAlignment="1">
      <alignment horizontal="right" vertical="center" indent="4"/>
    </xf>
    <xf numFmtId="0" fontId="11" fillId="48" borderId="0" xfId="0" applyFont="1" applyFill="1" applyBorder="1" applyAlignment="1">
      <alignment horizontal="left"/>
    </xf>
    <xf numFmtId="0" fontId="6" fillId="48" borderId="22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197" fontId="6" fillId="48" borderId="22" xfId="300" applyNumberFormat="1" applyFont="1" applyFill="1" applyBorder="1" applyAlignment="1">
      <alignment horizontal="right" vertical="center" indent="3"/>
    </xf>
    <xf numFmtId="197" fontId="6" fillId="48" borderId="23" xfId="300" applyNumberFormat="1" applyFont="1" applyFill="1" applyBorder="1" applyAlignment="1">
      <alignment horizontal="right" vertical="center" indent="3"/>
    </xf>
    <xf numFmtId="0" fontId="11" fillId="48" borderId="0" xfId="0" applyFont="1" applyFill="1" applyBorder="1" applyAlignment="1">
      <alignment horizontal="left" vertical="center"/>
    </xf>
    <xf numFmtId="0" fontId="42" fillId="48" borderId="0" xfId="0" applyFont="1" applyFill="1" applyAlignment="1">
      <alignment horizontal="left" vertical="center" wrapText="1"/>
    </xf>
    <xf numFmtId="0" fontId="11" fillId="48" borderId="22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69" fontId="6" fillId="48" borderId="22" xfId="300" applyNumberFormat="1" applyFont="1" applyFill="1" applyBorder="1" applyAlignment="1">
      <alignment horizontal="right" vertical="center" indent="3"/>
    </xf>
    <xf numFmtId="169" fontId="6" fillId="48" borderId="23" xfId="300" applyNumberFormat="1" applyFont="1" applyFill="1" applyBorder="1" applyAlignment="1">
      <alignment horizontal="right" vertical="center" indent="3"/>
    </xf>
    <xf numFmtId="0" fontId="7" fillId="48" borderId="22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169" fontId="6" fillId="48" borderId="27" xfId="300" applyNumberFormat="1" applyFont="1" applyFill="1" applyBorder="1" applyAlignment="1">
      <alignment horizontal="right" vertical="center" indent="3"/>
    </xf>
    <xf numFmtId="169" fontId="6" fillId="48" borderId="26" xfId="300" applyNumberFormat="1" applyFont="1" applyFill="1" applyBorder="1" applyAlignment="1">
      <alignment horizontal="right" vertical="center" indent="3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Border="1" applyAlignment="1">
      <alignment horizontal="left" vertical="center"/>
    </xf>
    <xf numFmtId="0" fontId="42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169" fontId="6" fillId="48" borderId="27" xfId="300" applyNumberFormat="1" applyFont="1" applyFill="1" applyBorder="1" applyAlignment="1">
      <alignment horizontal="right" vertical="center" indent="2"/>
    </xf>
    <xf numFmtId="169" fontId="6" fillId="48" borderId="26" xfId="300" applyNumberFormat="1" applyFont="1" applyFill="1" applyBorder="1" applyAlignment="1">
      <alignment horizontal="right" vertical="center" indent="2"/>
    </xf>
    <xf numFmtId="169" fontId="6" fillId="48" borderId="22" xfId="300" applyNumberFormat="1" applyFont="1" applyFill="1" applyBorder="1" applyAlignment="1">
      <alignment horizontal="right" vertical="center" indent="2"/>
    </xf>
    <xf numFmtId="169" fontId="6" fillId="48" borderId="23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165" fontId="6" fillId="48" borderId="20" xfId="300" applyNumberFormat="1" applyFont="1" applyFill="1" applyBorder="1" applyAlignment="1">
      <alignment horizontal="right" vertical="center" indent="3"/>
    </xf>
    <xf numFmtId="165" fontId="6" fillId="48" borderId="23" xfId="300" applyNumberFormat="1" applyFont="1" applyFill="1" applyBorder="1" applyAlignment="1">
      <alignment horizontal="right" vertical="center" indent="3"/>
    </xf>
    <xf numFmtId="165" fontId="6" fillId="48" borderId="20" xfId="300" applyNumberFormat="1" applyFont="1" applyFill="1" applyBorder="1" applyAlignment="1">
      <alignment horizontal="right" vertical="center" indent="2"/>
    </xf>
    <xf numFmtId="165" fontId="6" fillId="48" borderId="23" xfId="300" applyNumberFormat="1" applyFont="1" applyFill="1" applyBorder="1" applyAlignment="1">
      <alignment horizontal="right" vertical="center" indent="2"/>
    </xf>
    <xf numFmtId="0" fontId="6" fillId="48" borderId="45" xfId="0" applyFont="1" applyFill="1" applyBorder="1" applyAlignment="1">
      <alignment horizontal="center" vertical="center" wrapText="1"/>
    </xf>
    <xf numFmtId="0" fontId="6" fillId="48" borderId="46" xfId="0" applyFont="1" applyFill="1" applyBorder="1" applyAlignment="1">
      <alignment horizontal="center" vertical="center" wrapText="1"/>
    </xf>
    <xf numFmtId="165" fontId="6" fillId="48" borderId="22" xfId="300" applyNumberFormat="1" applyFont="1" applyFill="1" applyBorder="1" applyAlignment="1">
      <alignment horizontal="right" vertical="center" indent="2"/>
    </xf>
    <xf numFmtId="0" fontId="11" fillId="48" borderId="47" xfId="0" applyFont="1" applyFill="1" applyBorder="1" applyAlignment="1">
      <alignment horizontal="center" vertical="center" wrapText="1"/>
    </xf>
    <xf numFmtId="0" fontId="11" fillId="48" borderId="48" xfId="0" applyFont="1" applyFill="1" applyBorder="1" applyAlignment="1">
      <alignment horizontal="center" vertical="center" wrapText="1"/>
    </xf>
    <xf numFmtId="0" fontId="6" fillId="48" borderId="42" xfId="0" applyFont="1" applyFill="1" applyBorder="1" applyAlignment="1">
      <alignment horizontal="center" vertical="center" wrapText="1"/>
    </xf>
    <xf numFmtId="0" fontId="6" fillId="48" borderId="43" xfId="0" applyFont="1" applyFill="1" applyBorder="1" applyAlignment="1">
      <alignment horizontal="center" vertical="center" wrapText="1"/>
    </xf>
    <xf numFmtId="0" fontId="10" fillId="48" borderId="0" xfId="323" applyFont="1" applyFill="1" applyAlignment="1">
      <alignment horizontal="left" vertical="center"/>
      <protection/>
    </xf>
    <xf numFmtId="0" fontId="11" fillId="48" borderId="0" xfId="323" applyFont="1" applyFill="1" applyAlignment="1">
      <alignment horizontal="justify" vertical="center" wrapText="1"/>
      <protection/>
    </xf>
    <xf numFmtId="0" fontId="6" fillId="48" borderId="22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38" fontId="6" fillId="48" borderId="22" xfId="300" applyNumberFormat="1" applyFont="1" applyFill="1" applyBorder="1" applyAlignment="1">
      <alignment horizontal="right" vertical="center" indent="2"/>
    </xf>
    <xf numFmtId="38" fontId="6" fillId="48" borderId="23" xfId="300" applyNumberFormat="1" applyFont="1" applyFill="1" applyBorder="1" applyAlignment="1">
      <alignment horizontal="right" vertical="center" indent="2"/>
    </xf>
    <xf numFmtId="194" fontId="79" fillId="48" borderId="0" xfId="0" applyNumberFormat="1" applyFont="1" applyFill="1" applyAlignment="1">
      <alignment/>
    </xf>
    <xf numFmtId="177" fontId="79" fillId="48" borderId="0" xfId="0" applyNumberFormat="1" applyFont="1" applyFill="1" applyAlignment="1">
      <alignment/>
    </xf>
    <xf numFmtId="195" fontId="79" fillId="48" borderId="0" xfId="0" applyNumberFormat="1" applyFont="1" applyFill="1" applyAlignment="1">
      <alignment/>
    </xf>
    <xf numFmtId="203" fontId="79" fillId="48" borderId="0" xfId="0" applyNumberFormat="1" applyFont="1" applyFill="1" applyAlignment="1">
      <alignment/>
    </xf>
    <xf numFmtId="38" fontId="87" fillId="47" borderId="0" xfId="0" applyNumberFormat="1" applyFont="1" applyFill="1" applyAlignment="1">
      <alignment/>
    </xf>
    <xf numFmtId="198" fontId="87" fillId="47" borderId="0" xfId="0" applyNumberFormat="1" applyFont="1" applyFill="1" applyAlignment="1">
      <alignment/>
    </xf>
    <xf numFmtId="1" fontId="87" fillId="48" borderId="0" xfId="0" applyNumberFormat="1" applyFont="1" applyFill="1" applyAlignment="1">
      <alignment/>
    </xf>
    <xf numFmtId="180" fontId="87" fillId="47" borderId="0" xfId="0" applyNumberFormat="1" applyFont="1" applyFill="1" applyAlignment="1">
      <alignment/>
    </xf>
    <xf numFmtId="213" fontId="87" fillId="47" borderId="0" xfId="0" applyNumberFormat="1" applyFont="1" applyFill="1" applyAlignment="1">
      <alignment/>
    </xf>
    <xf numFmtId="0" fontId="87" fillId="48" borderId="0" xfId="0" applyFont="1" applyFill="1" applyAlignment="1">
      <alignment/>
    </xf>
    <xf numFmtId="184" fontId="87" fillId="47" borderId="0" xfId="0" applyNumberFormat="1" applyFont="1" applyFill="1" applyAlignment="1">
      <alignment/>
    </xf>
    <xf numFmtId="172" fontId="80" fillId="48" borderId="0" xfId="0" applyNumberFormat="1" applyFont="1" applyFill="1" applyAlignment="1">
      <alignment horizontal="right"/>
    </xf>
    <xf numFmtId="181" fontId="79" fillId="48" borderId="0" xfId="0" applyNumberFormat="1" applyFont="1" applyFill="1" applyAlignment="1">
      <alignment/>
    </xf>
    <xf numFmtId="43" fontId="80" fillId="48" borderId="0" xfId="0" applyNumberFormat="1" applyFont="1" applyFill="1" applyAlignment="1">
      <alignment/>
    </xf>
    <xf numFmtId="191" fontId="80" fillId="48" borderId="0" xfId="0" applyNumberFormat="1" applyFont="1" applyFill="1" applyAlignment="1">
      <alignment/>
    </xf>
    <xf numFmtId="183" fontId="80" fillId="48" borderId="0" xfId="0" applyNumberFormat="1" applyFont="1" applyFill="1" applyAlignment="1">
      <alignment/>
    </xf>
    <xf numFmtId="209" fontId="80" fillId="48" borderId="0" xfId="0" applyNumberFormat="1" applyFont="1" applyFill="1" applyAlignment="1">
      <alignment/>
    </xf>
    <xf numFmtId="194" fontId="80" fillId="48" borderId="0" xfId="0" applyNumberFormat="1" applyFont="1" applyFill="1" applyAlignment="1">
      <alignment/>
    </xf>
    <xf numFmtId="175" fontId="79" fillId="48" borderId="0" xfId="0" applyNumberFormat="1" applyFont="1" applyFill="1" applyAlignment="1">
      <alignment/>
    </xf>
    <xf numFmtId="190" fontId="79" fillId="48" borderId="0" xfId="0" applyNumberFormat="1" applyFont="1" applyFill="1" applyAlignment="1">
      <alignment/>
    </xf>
    <xf numFmtId="212" fontId="79" fillId="48" borderId="0" xfId="0" applyNumberFormat="1" applyFont="1" applyFill="1" applyAlignment="1">
      <alignment/>
    </xf>
    <xf numFmtId="174" fontId="80" fillId="48" borderId="0" xfId="0" applyNumberFormat="1" applyFont="1" applyFill="1" applyAlignment="1">
      <alignment/>
    </xf>
    <xf numFmtId="198" fontId="81" fillId="48" borderId="0" xfId="0" applyNumberFormat="1" applyFont="1" applyFill="1" applyAlignment="1">
      <alignment/>
    </xf>
    <xf numFmtId="38" fontId="81" fillId="48" borderId="0" xfId="0" applyNumberFormat="1" applyFont="1" applyFill="1" applyAlignment="1">
      <alignment/>
    </xf>
    <xf numFmtId="217" fontId="81" fillId="48" borderId="0" xfId="0" applyNumberFormat="1" applyFont="1" applyFill="1" applyAlignment="1">
      <alignment/>
    </xf>
    <xf numFmtId="9" fontId="81" fillId="48" borderId="0" xfId="344" applyFont="1" applyFill="1" applyAlignment="1">
      <alignment/>
    </xf>
    <xf numFmtId="0" fontId="81" fillId="48" borderId="0" xfId="344" applyNumberFormat="1" applyFont="1" applyFill="1" applyAlignment="1">
      <alignment/>
    </xf>
    <xf numFmtId="0" fontId="81" fillId="48" borderId="0" xfId="0" applyNumberFormat="1" applyFont="1" applyFill="1" applyAlignment="1">
      <alignment/>
    </xf>
    <xf numFmtId="185" fontId="79" fillId="48" borderId="0" xfId="0" applyNumberFormat="1" applyFont="1" applyFill="1" applyAlignment="1">
      <alignment/>
    </xf>
    <xf numFmtId="182" fontId="79" fillId="48" borderId="0" xfId="0" applyNumberFormat="1" applyFont="1" applyFill="1" applyAlignment="1">
      <alignment/>
    </xf>
    <xf numFmtId="9" fontId="79" fillId="48" borderId="0" xfId="344" applyFont="1" applyFill="1" applyAlignment="1">
      <alignment/>
    </xf>
    <xf numFmtId="196" fontId="80" fillId="48" borderId="0" xfId="0" applyNumberFormat="1" applyFont="1" applyFill="1" applyAlignment="1">
      <alignment/>
    </xf>
    <xf numFmtId="9" fontId="80" fillId="48" borderId="0" xfId="344" applyFont="1" applyFill="1" applyAlignment="1">
      <alignment/>
    </xf>
    <xf numFmtId="201" fontId="80" fillId="48" borderId="0" xfId="0" applyNumberFormat="1" applyFont="1" applyFill="1" applyAlignment="1">
      <alignment/>
    </xf>
    <xf numFmtId="0" fontId="79" fillId="48" borderId="0" xfId="0" applyNumberFormat="1" applyFont="1" applyFill="1" applyAlignment="1">
      <alignment/>
    </xf>
    <xf numFmtId="0" fontId="79" fillId="48" borderId="0" xfId="0" applyFont="1" applyFill="1" applyAlignment="1">
      <alignment vertical="center"/>
    </xf>
    <xf numFmtId="187" fontId="79" fillId="48" borderId="0" xfId="0" applyNumberFormat="1" applyFont="1" applyFill="1" applyAlignment="1">
      <alignment/>
    </xf>
    <xf numFmtId="193" fontId="79" fillId="48" borderId="0" xfId="300" applyNumberFormat="1" applyFont="1" applyFill="1" applyAlignment="1">
      <alignment/>
    </xf>
    <xf numFmtId="0" fontId="90" fillId="48" borderId="0" xfId="0" applyFont="1" applyFill="1" applyAlignment="1">
      <alignment/>
    </xf>
    <xf numFmtId="165" fontId="79" fillId="48" borderId="0" xfId="0" applyNumberFormat="1" applyFont="1" applyFill="1" applyAlignment="1">
      <alignment/>
    </xf>
    <xf numFmtId="43" fontId="80" fillId="48" borderId="0" xfId="300" applyFont="1" applyFill="1" applyAlignment="1">
      <alignment/>
    </xf>
    <xf numFmtId="181" fontId="80" fillId="48" borderId="0" xfId="0" applyNumberFormat="1" applyFont="1" applyFill="1" applyAlignment="1">
      <alignment/>
    </xf>
    <xf numFmtId="165" fontId="80" fillId="48" borderId="0" xfId="0" applyNumberFormat="1" applyFont="1" applyFill="1" applyAlignment="1">
      <alignment/>
    </xf>
    <xf numFmtId="182" fontId="79" fillId="48" borderId="0" xfId="300" applyNumberFormat="1" applyFont="1" applyFill="1" applyBorder="1" applyAlignment="1">
      <alignment horizontal="right" vertical="center" indent="2"/>
    </xf>
    <xf numFmtId="191" fontId="79" fillId="48" borderId="0" xfId="0" applyNumberFormat="1" applyFont="1" applyFill="1" applyAlignment="1">
      <alignment/>
    </xf>
    <xf numFmtId="0" fontId="79" fillId="48" borderId="0" xfId="323" applyFont="1" applyFill="1" applyAlignment="1">
      <alignment horizontal="right"/>
      <protection/>
    </xf>
    <xf numFmtId="0" fontId="79" fillId="48" borderId="0" xfId="323" applyFont="1" applyFill="1">
      <alignment/>
      <protection/>
    </xf>
    <xf numFmtId="210" fontId="79" fillId="48" borderId="0" xfId="0" applyNumberFormat="1" applyFont="1" applyFill="1" applyAlignment="1">
      <alignment/>
    </xf>
    <xf numFmtId="0" fontId="79" fillId="48" borderId="0" xfId="0" applyFont="1" applyFill="1" applyAlignment="1">
      <alignment horizontal="right"/>
    </xf>
    <xf numFmtId="178" fontId="79" fillId="48" borderId="0" xfId="0" applyNumberFormat="1" applyFont="1" applyFill="1" applyAlignment="1">
      <alignment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ual 2" xfId="345"/>
    <cellStyle name="Porcentual 2 2" xfId="346"/>
    <cellStyle name="Porcentual 3" xfId="347"/>
    <cellStyle name="Porcentual 4" xfId="348"/>
    <cellStyle name="Porcentual 5" xfId="349"/>
    <cellStyle name="Salida" xfId="350"/>
    <cellStyle name="Salida 2" xfId="351"/>
    <cellStyle name="Salida 3" xfId="352"/>
    <cellStyle name="Salida 4" xfId="353"/>
    <cellStyle name="Salida 5" xfId="354"/>
    <cellStyle name="Salida 6" xfId="355"/>
    <cellStyle name="Salida 7" xfId="356"/>
    <cellStyle name="Salida 8" xfId="357"/>
    <cellStyle name="Salida 9" xfId="358"/>
    <cellStyle name="Texto de advertencia" xfId="359"/>
    <cellStyle name="Texto de advertencia 2" xfId="360"/>
    <cellStyle name="Texto de advertencia 3" xfId="361"/>
    <cellStyle name="Texto de advertencia 4" xfId="362"/>
    <cellStyle name="Texto de advertencia 5" xfId="363"/>
    <cellStyle name="Texto de advertencia 6" xfId="364"/>
    <cellStyle name="Texto de advertencia 7" xfId="365"/>
    <cellStyle name="Texto de advertencia 8" xfId="366"/>
    <cellStyle name="Texto de advertencia 9" xfId="367"/>
    <cellStyle name="Texto explicativo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Cuadros'!$B$12:$B$13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'Resumen Cuadros'!$C$12:$C$13</c:f>
              <c:numCache>
                <c:ptCount val="2"/>
                <c:pt idx="0">
                  <c:v>4223.0810367700005</c:v>
                </c:pt>
                <c:pt idx="1">
                  <c:v>1826.9528442199996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'Resumen Cuadros'!$C$30:$C$31</c:f>
              <c:numCache>
                <c:ptCount val="2"/>
                <c:pt idx="0">
                  <c:v>4166.098186390001</c:v>
                </c:pt>
                <c:pt idx="1">
                  <c:v>1883.9356945999996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Cuadros'!$H$30:$H$31</c:f>
              <c:numCache>
                <c:ptCount val="2"/>
                <c:pt idx="0">
                  <c:v>5828.20827895</c:v>
                </c:pt>
                <c:pt idx="1">
                  <c:v>221.82560204000006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Cuadros'!$G$12:$G$13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Cuadros'!$H$12:$H$13</c:f>
              <c:numCache>
                <c:ptCount val="2"/>
                <c:pt idx="0">
                  <c:v>2927.4805318500003</c:v>
                </c:pt>
                <c:pt idx="1">
                  <c:v>3122.5533491399997</c:v>
                </c:pt>
              </c:numCache>
            </c:numRef>
          </c:val>
        </c:ser>
        <c:firstSliceAng val="17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Cuadros'!$B$19:$B$24</c:f>
              <c:strCache>
                <c:ptCount val="6"/>
                <c:pt idx="0">
                  <c:v>Bonistas</c:v>
                </c:pt>
                <c:pt idx="1">
                  <c:v>Banca Comercial</c:v>
                </c:pt>
                <c:pt idx="2">
                  <c:v>Ministerio de Economía</c:v>
                </c:pt>
                <c:pt idx="3">
                  <c:v>Banco Estatal Nacional</c:v>
                </c:pt>
                <c:pt idx="4">
                  <c:v>FONAFE</c:v>
                </c:pt>
                <c:pt idx="5">
                  <c:v>Otras Fuentes</c:v>
                </c:pt>
              </c:strCache>
            </c:strRef>
          </c:cat>
          <c:val>
            <c:numRef>
              <c:f>'Resumen Cuadros'!$C$19:$C$24</c:f>
              <c:numCache>
                <c:ptCount val="6"/>
                <c:pt idx="0">
                  <c:v>3122.5533491399997</c:v>
                </c:pt>
                <c:pt idx="1">
                  <c:v>1430.24062767</c:v>
                </c:pt>
                <c:pt idx="2">
                  <c:v>1123.7549554900004</c:v>
                </c:pt>
                <c:pt idx="3">
                  <c:v>146.62123886999998</c:v>
                </c:pt>
                <c:pt idx="4">
                  <c:v>140.9199958</c:v>
                </c:pt>
                <c:pt idx="5">
                  <c:v>85.94371402</c:v>
                </c:pt>
              </c:numCache>
            </c:numRef>
          </c:val>
        </c:ser>
        <c:firstSliceAng val="8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7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Cuadros'!$G$19:$G$23</c:f>
              <c:strCache>
                <c:ptCount val="5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Franco Suizo</c:v>
                </c:pt>
                <c:pt idx="4">
                  <c:v>Euros</c:v>
                </c:pt>
              </c:strCache>
            </c:strRef>
          </c:cat>
          <c:val>
            <c:numRef>
              <c:f>'Resumen Cuadros'!$H$19:$H$23</c:f>
              <c:numCache>
                <c:ptCount val="5"/>
                <c:pt idx="0">
                  <c:v>4045.16801717</c:v>
                </c:pt>
                <c:pt idx="1">
                  <c:v>1047.8524420999997</c:v>
                </c:pt>
                <c:pt idx="2">
                  <c:v>599.61611898</c:v>
                </c:pt>
                <c:pt idx="3">
                  <c:v>266.22703022999997</c:v>
                </c:pt>
                <c:pt idx="4">
                  <c:v>91.17027250999999</c:v>
                </c:pt>
              </c:numCache>
            </c:numRef>
          </c:val>
        </c:ser>
        <c:firstSliceAng val="12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5"/>
          <c:y val="0.1235"/>
          <c:w val="0.758"/>
          <c:h val="0.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Evolucion!$B$15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Evolucion!$C$12:$Y$13</c:f>
              <c:multiLvlStrCache/>
            </c:multiLvlStrRef>
          </c:cat>
          <c:val>
            <c:numRef>
              <c:f>Evolucion!$C$15:$Y$15</c:f>
              <c:numCache/>
            </c:numRef>
          </c:val>
        </c:ser>
        <c:ser>
          <c:idx val="2"/>
          <c:order val="1"/>
          <c:tx>
            <c:strRef>
              <c:f>Evolucion!$B$16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Evolucion!$C$12:$Y$13</c:f>
              <c:multiLvlStrCache/>
            </c:multiLvlStrRef>
          </c:cat>
          <c:val>
            <c:numRef>
              <c:f>Evolucion!$C$16:$Y$16</c:f>
              <c:numCache/>
            </c:numRef>
          </c:val>
        </c:ser>
        <c:axId val="62458051"/>
        <c:axId val="25251548"/>
      </c:bar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8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89"/>
          <c:w val="0.192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Indice!A1" /><Relationship Id="rId10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3</xdr:col>
      <xdr:colOff>5086350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6000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6629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95250</xdr:rowOff>
    </xdr:from>
    <xdr:to>
      <xdr:col>3</xdr:col>
      <xdr:colOff>638175</xdr:colOff>
      <xdr:row>3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0"/>
          <a:ext cx="5524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610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57150</xdr:rowOff>
    </xdr:from>
    <xdr:to>
      <xdr:col>4</xdr:col>
      <xdr:colOff>857250</xdr:colOff>
      <xdr:row>1</xdr:row>
      <xdr:rowOff>200025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7150"/>
          <a:ext cx="4667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5695950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577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5734050</xdr:colOff>
      <xdr:row>0</xdr:row>
      <xdr:rowOff>66675</xdr:rowOff>
    </xdr:from>
    <xdr:to>
      <xdr:col>3</xdr:col>
      <xdr:colOff>133350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6675"/>
          <a:ext cx="4667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</xdr:rowOff>
    </xdr:from>
    <xdr:to>
      <xdr:col>6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60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66675</xdr:rowOff>
    </xdr:from>
    <xdr:to>
      <xdr:col>6</xdr:col>
      <xdr:colOff>828675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667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304800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60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6</xdr:col>
      <xdr:colOff>895350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7150"/>
          <a:ext cx="4381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6</xdr:col>
      <xdr:colOff>381000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334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28575</xdr:rowOff>
    </xdr:from>
    <xdr:to>
      <xdr:col>4</xdr:col>
      <xdr:colOff>0</xdr:colOff>
      <xdr:row>24</xdr:row>
      <xdr:rowOff>114300</xdr:rowOff>
    </xdr:to>
    <xdr:graphicFrame>
      <xdr:nvGraphicFramePr>
        <xdr:cNvPr id="2" name="2 Gráfico"/>
        <xdr:cNvGraphicFramePr/>
      </xdr:nvGraphicFramePr>
      <xdr:xfrm>
        <a:off x="190500" y="204787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47</xdr:row>
      <xdr:rowOff>38100</xdr:rowOff>
    </xdr:from>
    <xdr:to>
      <xdr:col>4</xdr:col>
      <xdr:colOff>0</xdr:colOff>
      <xdr:row>62</xdr:row>
      <xdr:rowOff>152400</xdr:rowOff>
    </xdr:to>
    <xdr:graphicFrame>
      <xdr:nvGraphicFramePr>
        <xdr:cNvPr id="3" name="1 Gráfico"/>
        <xdr:cNvGraphicFramePr/>
      </xdr:nvGraphicFramePr>
      <xdr:xfrm>
        <a:off x="161925" y="830580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47</xdr:row>
      <xdr:rowOff>9525</xdr:rowOff>
    </xdr:from>
    <xdr:to>
      <xdr:col>7</xdr:col>
      <xdr:colOff>1362075</xdr:colOff>
      <xdr:row>62</xdr:row>
      <xdr:rowOff>152400</xdr:rowOff>
    </xdr:to>
    <xdr:graphicFrame>
      <xdr:nvGraphicFramePr>
        <xdr:cNvPr id="4" name="1 Gráfico"/>
        <xdr:cNvGraphicFramePr/>
      </xdr:nvGraphicFramePr>
      <xdr:xfrm>
        <a:off x="4772025" y="827722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9</xdr:row>
      <xdr:rowOff>28575</xdr:rowOff>
    </xdr:from>
    <xdr:to>
      <xdr:col>7</xdr:col>
      <xdr:colOff>1371600</xdr:colOff>
      <xdr:row>24</xdr:row>
      <xdr:rowOff>133350</xdr:rowOff>
    </xdr:to>
    <xdr:graphicFrame>
      <xdr:nvGraphicFramePr>
        <xdr:cNvPr id="5" name="2 Gráfico"/>
        <xdr:cNvGraphicFramePr/>
      </xdr:nvGraphicFramePr>
      <xdr:xfrm>
        <a:off x="4810125" y="204787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27</xdr:row>
      <xdr:rowOff>161925</xdr:rowOff>
    </xdr:from>
    <xdr:to>
      <xdr:col>4</xdr:col>
      <xdr:colOff>9525</xdr:colOff>
      <xdr:row>43</xdr:row>
      <xdr:rowOff>114300</xdr:rowOff>
    </xdr:to>
    <xdr:graphicFrame>
      <xdr:nvGraphicFramePr>
        <xdr:cNvPr id="6" name="1 Gráfico"/>
        <xdr:cNvGraphicFramePr/>
      </xdr:nvGraphicFramePr>
      <xdr:xfrm>
        <a:off x="171450" y="514350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27</xdr:row>
      <xdr:rowOff>161925</xdr:rowOff>
    </xdr:from>
    <xdr:to>
      <xdr:col>7</xdr:col>
      <xdr:colOff>1362075</xdr:colOff>
      <xdr:row>43</xdr:row>
      <xdr:rowOff>142875</xdr:rowOff>
    </xdr:to>
    <xdr:graphicFrame>
      <xdr:nvGraphicFramePr>
        <xdr:cNvPr id="7" name="1 Gráfico"/>
        <xdr:cNvGraphicFramePr/>
      </xdr:nvGraphicFramePr>
      <xdr:xfrm>
        <a:off x="4772025" y="514350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6</xdr:col>
      <xdr:colOff>457200</xdr:colOff>
      <xdr:row>0</xdr:row>
      <xdr:rowOff>95250</xdr:rowOff>
    </xdr:from>
    <xdr:to>
      <xdr:col>6</xdr:col>
      <xdr:colOff>914400</xdr:colOff>
      <xdr:row>2</xdr:row>
      <xdr:rowOff>133350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0350" y="952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17</xdr:col>
      <xdr:colOff>190500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6591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0</xdr:row>
      <xdr:rowOff>47625</xdr:rowOff>
    </xdr:from>
    <xdr:to>
      <xdr:col>17</xdr:col>
      <xdr:colOff>723900</xdr:colOff>
      <xdr:row>1</xdr:row>
      <xdr:rowOff>209550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47625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2057400</xdr:colOff>
      <xdr:row>21</xdr:row>
      <xdr:rowOff>76200</xdr:rowOff>
    </xdr:from>
    <xdr:to>
      <xdr:col>22</xdr:col>
      <xdr:colOff>257175</xdr:colOff>
      <xdr:row>45</xdr:row>
      <xdr:rowOff>123825</xdr:rowOff>
    </xdr:to>
    <xdr:graphicFrame>
      <xdr:nvGraphicFramePr>
        <xdr:cNvPr id="3" name="7 Gráfico"/>
        <xdr:cNvGraphicFramePr/>
      </xdr:nvGraphicFramePr>
      <xdr:xfrm>
        <a:off x="2238375" y="4171950"/>
        <a:ext cx="8839200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66675</xdr:rowOff>
    </xdr:from>
    <xdr:to>
      <xdr:col>6</xdr:col>
      <xdr:colOff>104775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505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76200</xdr:rowOff>
    </xdr:from>
    <xdr:to>
      <xdr:col>4</xdr:col>
      <xdr:colOff>504825</xdr:colOff>
      <xdr:row>2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76200"/>
          <a:ext cx="4191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1133475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7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38100</xdr:rowOff>
    </xdr:from>
    <xdr:to>
      <xdr:col>6</xdr:col>
      <xdr:colOff>285750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4953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4</xdr:col>
      <xdr:colOff>228600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506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38100</xdr:rowOff>
    </xdr:from>
    <xdr:to>
      <xdr:col>4</xdr:col>
      <xdr:colOff>838200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8100"/>
          <a:ext cx="4572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6" customWidth="1"/>
    <col min="2" max="2" width="12.57421875" style="6" customWidth="1"/>
    <col min="3" max="3" width="1.28515625" style="6" customWidth="1"/>
    <col min="4" max="4" width="78.57421875" style="6" customWidth="1"/>
    <col min="5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5" s="4" customFormat="1" ht="24.75" customHeight="1">
      <c r="B6" s="460" t="str">
        <f>+Portada!$B$6</f>
        <v>DEUDA DE LAS EMPRESAS PÚBLICAS</v>
      </c>
      <c r="C6" s="460"/>
      <c r="D6" s="460"/>
      <c r="E6" s="209"/>
    </row>
    <row r="7" spans="2:5" s="4" customFormat="1" ht="24.75" customHeight="1">
      <c r="B7" s="461" t="s">
        <v>298</v>
      </c>
      <c r="C7" s="461"/>
      <c r="D7" s="461"/>
      <c r="E7" s="209"/>
    </row>
    <row r="8" spans="2:5" s="4" customFormat="1" ht="15.75" customHeight="1">
      <c r="B8" s="440"/>
      <c r="C8" s="440"/>
      <c r="D8" s="440"/>
      <c r="E8" s="209"/>
    </row>
    <row r="9" spans="2:5" ht="19.5" customHeight="1">
      <c r="B9" s="133"/>
      <c r="C9" s="133"/>
      <c r="D9" s="319" t="s">
        <v>92</v>
      </c>
      <c r="E9" s="133"/>
    </row>
    <row r="10" spans="2:5" s="7" customFormat="1" ht="19.5" customHeight="1">
      <c r="B10" s="320"/>
      <c r="C10" s="320"/>
      <c r="D10" s="319" t="s">
        <v>31</v>
      </c>
      <c r="E10" s="90"/>
    </row>
    <row r="11" spans="2:5" s="7" customFormat="1" ht="19.5" customHeight="1">
      <c r="B11" s="321"/>
      <c r="C11" s="320"/>
      <c r="D11" s="319" t="s">
        <v>32</v>
      </c>
      <c r="E11" s="90"/>
    </row>
    <row r="12" spans="2:5" s="7" customFormat="1" ht="9.75" customHeight="1">
      <c r="B12" s="321"/>
      <c r="C12" s="320"/>
      <c r="D12" s="319"/>
      <c r="E12" s="90"/>
    </row>
    <row r="13" spans="2:5" s="7" customFormat="1" ht="19.5" customHeight="1">
      <c r="B13" s="321" t="s">
        <v>11</v>
      </c>
      <c r="C13" s="320" t="s">
        <v>8</v>
      </c>
      <c r="D13" s="322" t="s">
        <v>161</v>
      </c>
      <c r="E13" s="90"/>
    </row>
    <row r="14" spans="2:5" s="7" customFormat="1" ht="19.5" customHeight="1">
      <c r="B14" s="321" t="s">
        <v>12</v>
      </c>
      <c r="C14" s="320" t="s">
        <v>8</v>
      </c>
      <c r="D14" s="322" t="s">
        <v>232</v>
      </c>
      <c r="E14" s="90"/>
    </row>
    <row r="15" spans="2:5" s="7" customFormat="1" ht="19.5" customHeight="1">
      <c r="B15" s="321" t="s">
        <v>13</v>
      </c>
      <c r="C15" s="320" t="s">
        <v>8</v>
      </c>
      <c r="D15" s="319" t="s">
        <v>42</v>
      </c>
      <c r="E15" s="90"/>
    </row>
    <row r="16" spans="2:5" s="7" customFormat="1" ht="19.5" customHeight="1">
      <c r="B16" s="321" t="s">
        <v>14</v>
      </c>
      <c r="C16" s="320" t="s">
        <v>8</v>
      </c>
      <c r="D16" s="319" t="s">
        <v>36</v>
      </c>
      <c r="E16" s="90"/>
    </row>
    <row r="17" spans="2:5" s="7" customFormat="1" ht="19.5" customHeight="1">
      <c r="B17" s="321" t="s">
        <v>132</v>
      </c>
      <c r="C17" s="320" t="s">
        <v>8</v>
      </c>
      <c r="D17" s="319" t="s">
        <v>1</v>
      </c>
      <c r="E17" s="90"/>
    </row>
    <row r="18" spans="2:5" s="7" customFormat="1" ht="19.5" customHeight="1">
      <c r="B18" s="321" t="s">
        <v>81</v>
      </c>
      <c r="C18" s="320" t="s">
        <v>8</v>
      </c>
      <c r="D18" s="319" t="s">
        <v>79</v>
      </c>
      <c r="E18" s="90"/>
    </row>
    <row r="19" spans="2:5" s="7" customFormat="1" ht="19.5" customHeight="1">
      <c r="B19" s="321" t="s">
        <v>15</v>
      </c>
      <c r="C19" s="320" t="s">
        <v>8</v>
      </c>
      <c r="D19" s="319" t="s">
        <v>146</v>
      </c>
      <c r="E19" s="90"/>
    </row>
    <row r="20" spans="2:5" s="7" customFormat="1" ht="19.5" customHeight="1">
      <c r="B20" s="321" t="s">
        <v>16</v>
      </c>
      <c r="C20" s="320" t="s">
        <v>8</v>
      </c>
      <c r="D20" s="319" t="s">
        <v>80</v>
      </c>
      <c r="E20" s="90"/>
    </row>
    <row r="21" spans="2:5" ht="15">
      <c r="B21" s="133"/>
      <c r="C21" s="133"/>
      <c r="D21" s="323"/>
      <c r="E21" s="133"/>
    </row>
    <row r="22" spans="2:5" ht="12.75">
      <c r="B22" s="133"/>
      <c r="C22" s="133"/>
      <c r="D22" s="324"/>
      <c r="E22" s="133"/>
    </row>
    <row r="23" spans="2:5" ht="12.75">
      <c r="B23" s="133"/>
      <c r="C23" s="133"/>
      <c r="D23" s="324"/>
      <c r="E23" s="133"/>
    </row>
  </sheetData>
  <sheetProtection/>
  <mergeCells count="2">
    <mergeCell ref="B6:D6"/>
    <mergeCell ref="B7:D7"/>
  </mergeCells>
  <hyperlinks>
    <hyperlink ref="D10" location="'Resumen Cuadros'!A1" display="RESUMEN DE LA DEUDA"/>
    <hyperlink ref="D11" location="'Resumen Gráficos'!A1" display="RESUMEN 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Portada!A1" display="PORTADA"/>
    <hyperlink ref="D19" location="'Grupo Acreedor'!A1" display="POR GRUPO DEL ACREEDOR"/>
  </hyperlinks>
  <printOptions horizontalCentered="1"/>
  <pageMargins left="0.7086614173228347" right="0.7086614173228347" top="0.93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0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8515625" style="134" customWidth="1"/>
    <col min="2" max="2" width="0.71875" style="134" customWidth="1"/>
    <col min="3" max="3" width="99.421875" style="134" customWidth="1"/>
    <col min="4" max="4" width="18.57421875" style="134" customWidth="1"/>
    <col min="5" max="6" width="20.7109375" style="134" customWidth="1"/>
    <col min="7" max="7" width="0.5625" style="134" customWidth="1"/>
    <col min="8" max="8" width="11.421875" style="133" customWidth="1"/>
    <col min="9" max="16384" width="11.421875" style="134" customWidth="1"/>
  </cols>
  <sheetData>
    <row r="1" spans="2:4" ht="12.75">
      <c r="B1" s="163"/>
      <c r="C1" s="163"/>
      <c r="D1" s="163"/>
    </row>
    <row r="2" spans="2:4" ht="12.75">
      <c r="B2" s="163"/>
      <c r="C2" s="163"/>
      <c r="D2" s="163"/>
    </row>
    <row r="3" spans="2:4" ht="12.75">
      <c r="B3" s="163"/>
      <c r="C3" s="163"/>
      <c r="D3" s="163"/>
    </row>
    <row r="4" spans="2:11" ht="19.5" customHeight="1">
      <c r="B4" s="163"/>
      <c r="C4" s="163"/>
      <c r="D4" s="163"/>
      <c r="J4" s="211"/>
      <c r="K4" s="211"/>
    </row>
    <row r="5" spans="2:11" ht="18">
      <c r="B5" s="476" t="s">
        <v>81</v>
      </c>
      <c r="C5" s="476"/>
      <c r="D5" s="476"/>
      <c r="E5" s="476"/>
      <c r="F5" s="476"/>
      <c r="G5" s="223"/>
      <c r="J5" s="580">
        <f>+GrupoDeudor!I5</f>
        <v>3.374</v>
      </c>
      <c r="K5" s="211"/>
    </row>
    <row r="6" spans="2:11" s="136" customFormat="1" ht="18" customHeight="1">
      <c r="B6" s="500" t="s">
        <v>189</v>
      </c>
      <c r="C6" s="500"/>
      <c r="D6" s="500"/>
      <c r="E6" s="500"/>
      <c r="F6" s="500"/>
      <c r="G6" s="215"/>
      <c r="H6" s="135"/>
      <c r="J6" s="607"/>
      <c r="K6" s="607"/>
    </row>
    <row r="7" spans="2:8" s="136" customFormat="1" ht="18" customHeight="1">
      <c r="B7" s="500" t="s">
        <v>188</v>
      </c>
      <c r="C7" s="500"/>
      <c r="D7" s="500"/>
      <c r="E7" s="500"/>
      <c r="F7" s="442"/>
      <c r="G7" s="215"/>
      <c r="H7" s="135"/>
    </row>
    <row r="8" spans="2:8" s="136" customFormat="1" ht="20.25" customHeight="1">
      <c r="B8" s="532" t="s">
        <v>79</v>
      </c>
      <c r="C8" s="532"/>
      <c r="D8" s="532"/>
      <c r="E8" s="532"/>
      <c r="F8" s="532"/>
      <c r="G8" s="532"/>
      <c r="H8" s="135"/>
    </row>
    <row r="9" spans="2:8" s="136" customFormat="1" ht="18" customHeight="1">
      <c r="B9" s="446"/>
      <c r="C9" s="531" t="str">
        <f>+GrupoDeudor!C38</f>
        <v>AL 31 DE MAYO DE 2016</v>
      </c>
      <c r="D9" s="531"/>
      <c r="E9" s="446"/>
      <c r="F9" s="446"/>
      <c r="G9" s="446"/>
      <c r="H9" s="135"/>
    </row>
    <row r="10" spans="2:7" ht="9.75" customHeight="1">
      <c r="B10" s="511"/>
      <c r="C10" s="511"/>
      <c r="D10" s="511"/>
      <c r="E10" s="511"/>
      <c r="F10" s="511"/>
      <c r="G10" s="444"/>
    </row>
    <row r="11" spans="3:6" ht="18" customHeight="1">
      <c r="C11" s="520" t="s">
        <v>137</v>
      </c>
      <c r="D11" s="520" t="s">
        <v>27</v>
      </c>
      <c r="E11" s="535" t="s">
        <v>119</v>
      </c>
      <c r="F11" s="533" t="s">
        <v>265</v>
      </c>
    </row>
    <row r="12" spans="3:8" s="118" customFormat="1" ht="18" customHeight="1">
      <c r="C12" s="521"/>
      <c r="D12" s="521"/>
      <c r="E12" s="517"/>
      <c r="F12" s="534"/>
      <c r="H12" s="137"/>
    </row>
    <row r="13" spans="3:8" s="118" customFormat="1" ht="9.75" customHeight="1">
      <c r="C13" s="174"/>
      <c r="D13" s="352"/>
      <c r="E13" s="146"/>
      <c r="F13" s="427"/>
      <c r="H13" s="137"/>
    </row>
    <row r="14" spans="3:8" s="70" customFormat="1" ht="22.5" customHeight="1">
      <c r="C14" s="318" t="s">
        <v>117</v>
      </c>
      <c r="D14" s="84"/>
      <c r="E14" s="85">
        <f>SUM(E15:E29)</f>
        <v>5110259.77536</v>
      </c>
      <c r="F14" s="86">
        <f>SUM(F15:F29)</f>
        <v>17242016.482064635</v>
      </c>
      <c r="H14" s="90"/>
    </row>
    <row r="15" spans="3:8" s="70" customFormat="1" ht="19.5" customHeight="1">
      <c r="C15" s="87" t="s">
        <v>286</v>
      </c>
      <c r="D15" s="91" t="s">
        <v>133</v>
      </c>
      <c r="E15" s="88">
        <v>2617128.00579</v>
      </c>
      <c r="F15" s="89">
        <f>+E15*$J$5</f>
        <v>8830189.89153546</v>
      </c>
      <c r="H15" s="138"/>
    </row>
    <row r="16" spans="3:8" s="70" customFormat="1" ht="19.5" customHeight="1">
      <c r="C16" s="87" t="s">
        <v>287</v>
      </c>
      <c r="D16" s="91" t="s">
        <v>133</v>
      </c>
      <c r="E16" s="88">
        <v>1201378.18612</v>
      </c>
      <c r="F16" s="89">
        <f>+E16*$J$5</f>
        <v>4053449.99996888</v>
      </c>
      <c r="H16" s="90"/>
    </row>
    <row r="17" spans="3:8" s="70" customFormat="1" ht="19.5" customHeight="1">
      <c r="C17" s="87" t="s">
        <v>288</v>
      </c>
      <c r="D17" s="91" t="s">
        <v>134</v>
      </c>
      <c r="E17" s="88">
        <v>727571.4569800001</v>
      </c>
      <c r="F17" s="89">
        <f>+E17*$J$5</f>
        <v>2454826.0958505203</v>
      </c>
      <c r="H17" s="90"/>
    </row>
    <row r="18" spans="3:8" s="70" customFormat="1" ht="19.5" customHeight="1">
      <c r="C18" s="87" t="s">
        <v>173</v>
      </c>
      <c r="D18" s="91" t="s">
        <v>133</v>
      </c>
      <c r="E18" s="88">
        <v>347591.99447999994</v>
      </c>
      <c r="F18" s="89">
        <f>+E18*$J$5</f>
        <v>1172775.3893755197</v>
      </c>
      <c r="H18" s="90"/>
    </row>
    <row r="19" spans="3:8" s="70" customFormat="1" ht="19.5" customHeight="1">
      <c r="C19" s="87" t="s">
        <v>43</v>
      </c>
      <c r="D19" s="91" t="s">
        <v>134</v>
      </c>
      <c r="E19" s="88">
        <v>86665.98103</v>
      </c>
      <c r="F19" s="89">
        <f>+E19*$J$5</f>
        <v>292411.01999522</v>
      </c>
      <c r="H19" s="90"/>
    </row>
    <row r="20" spans="3:8" s="70" customFormat="1" ht="19.5" customHeight="1">
      <c r="C20" s="87" t="s">
        <v>281</v>
      </c>
      <c r="D20" s="91" t="s">
        <v>134</v>
      </c>
      <c r="E20" s="88">
        <v>30642.93474</v>
      </c>
      <c r="F20" s="89">
        <f>+E20*$J$5</f>
        <v>103389.26181276</v>
      </c>
      <c r="H20" s="90"/>
    </row>
    <row r="21" spans="3:8" s="70" customFormat="1" ht="19.5" customHeight="1">
      <c r="C21" s="87" t="s">
        <v>289</v>
      </c>
      <c r="D21" s="91" t="s">
        <v>134</v>
      </c>
      <c r="E21" s="88">
        <v>25071.68184</v>
      </c>
      <c r="F21" s="89">
        <f>+E21*$J$5</f>
        <v>84591.85452816001</v>
      </c>
      <c r="H21" s="90"/>
    </row>
    <row r="22" spans="3:8" s="70" customFormat="1" ht="19.5" customHeight="1">
      <c r="C22" s="87" t="s">
        <v>94</v>
      </c>
      <c r="D22" s="91" t="s">
        <v>134</v>
      </c>
      <c r="E22" s="88">
        <v>22708.81896</v>
      </c>
      <c r="F22" s="89">
        <f>+E22*$J$5</f>
        <v>76619.55517104</v>
      </c>
      <c r="H22" s="90"/>
    </row>
    <row r="23" spans="3:8" s="70" customFormat="1" ht="19.5" customHeight="1">
      <c r="C23" s="87" t="s">
        <v>285</v>
      </c>
      <c r="D23" s="91" t="s">
        <v>134</v>
      </c>
      <c r="E23" s="88">
        <v>21202.802819999997</v>
      </c>
      <c r="F23" s="89">
        <f>+E23*$J$5</f>
        <v>71538.25671468</v>
      </c>
      <c r="H23" s="90"/>
    </row>
    <row r="24" spans="3:8" s="70" customFormat="1" ht="19.5" customHeight="1">
      <c r="C24" s="87" t="s">
        <v>282</v>
      </c>
      <c r="D24" s="91" t="s">
        <v>134</v>
      </c>
      <c r="E24" s="88">
        <v>13326.75492</v>
      </c>
      <c r="F24" s="89">
        <f>+E24*$J$5</f>
        <v>44964.47110008</v>
      </c>
      <c r="H24" s="90"/>
    </row>
    <row r="25" spans="3:8" s="70" customFormat="1" ht="19.5" customHeight="1">
      <c r="C25" s="87" t="s">
        <v>290</v>
      </c>
      <c r="D25" s="91" t="s">
        <v>134</v>
      </c>
      <c r="E25" s="88">
        <v>6729.36921</v>
      </c>
      <c r="F25" s="89">
        <f>+E25*$J$5</f>
        <v>22704.89171454</v>
      </c>
      <c r="H25" s="90"/>
    </row>
    <row r="26" spans="3:8" s="70" customFormat="1" ht="19.5" customHeight="1">
      <c r="C26" s="87" t="s">
        <v>291</v>
      </c>
      <c r="D26" s="91" t="s">
        <v>134</v>
      </c>
      <c r="E26" s="88">
        <v>6150.368</v>
      </c>
      <c r="F26" s="89">
        <f>+E26*$J$5</f>
        <v>20751.341632000003</v>
      </c>
      <c r="H26" s="90"/>
    </row>
    <row r="27" spans="3:8" s="70" customFormat="1" ht="19.5" customHeight="1">
      <c r="C27" s="87" t="s">
        <v>292</v>
      </c>
      <c r="D27" s="91" t="s">
        <v>134</v>
      </c>
      <c r="E27" s="88">
        <v>3413.52471</v>
      </c>
      <c r="F27" s="89">
        <f>+E27*$J$5</f>
        <v>11517.232371540002</v>
      </c>
      <c r="H27" s="90"/>
    </row>
    <row r="28" spans="3:8" s="70" customFormat="1" ht="19.5" customHeight="1">
      <c r="C28" s="87" t="s">
        <v>293</v>
      </c>
      <c r="D28" s="91" t="s">
        <v>134</v>
      </c>
      <c r="E28" s="88">
        <v>609.62523</v>
      </c>
      <c r="F28" s="89">
        <f>+E28*$J$5</f>
        <v>2056.87552602</v>
      </c>
      <c r="H28" s="90"/>
    </row>
    <row r="29" spans="3:8" s="70" customFormat="1" ht="19.5" customHeight="1">
      <c r="C29" s="87" t="s">
        <v>47</v>
      </c>
      <c r="D29" s="91" t="s">
        <v>134</v>
      </c>
      <c r="E29" s="88">
        <v>68.27053</v>
      </c>
      <c r="F29" s="89">
        <f>+E29*$J$5</f>
        <v>230.34476822</v>
      </c>
      <c r="H29" s="90"/>
    </row>
    <row r="30" spans="3:8" s="70" customFormat="1" ht="10.5" customHeight="1">
      <c r="C30" s="144"/>
      <c r="D30" s="123"/>
      <c r="E30" s="252"/>
      <c r="F30" s="253"/>
      <c r="H30" s="90"/>
    </row>
    <row r="31" spans="3:8" s="70" customFormat="1" ht="22.5" customHeight="1">
      <c r="C31" s="290" t="s">
        <v>162</v>
      </c>
      <c r="D31" s="84"/>
      <c r="E31" s="85">
        <f>SUM(E32:E66)</f>
        <v>217948.50359</v>
      </c>
      <c r="F31" s="86">
        <f>SUM(F32:F66)</f>
        <v>735358.2511126602</v>
      </c>
      <c r="H31" s="90"/>
    </row>
    <row r="32" spans="3:8" s="140" customFormat="1" ht="19.5" customHeight="1">
      <c r="C32" s="87" t="s">
        <v>221</v>
      </c>
      <c r="D32" s="91" t="s">
        <v>134</v>
      </c>
      <c r="E32" s="88">
        <v>47969.66307</v>
      </c>
      <c r="F32" s="89">
        <f>+E32*$J$5</f>
        <v>161849.64319818</v>
      </c>
      <c r="H32" s="139"/>
    </row>
    <row r="33" spans="3:8" s="140" customFormat="1" ht="19.5" customHeight="1">
      <c r="C33" s="87" t="s">
        <v>48</v>
      </c>
      <c r="D33" s="91" t="s">
        <v>134</v>
      </c>
      <c r="E33" s="88">
        <v>28617.73701</v>
      </c>
      <c r="F33" s="89">
        <f>+E33*$J$5</f>
        <v>96556.24467174</v>
      </c>
      <c r="H33" s="139"/>
    </row>
    <row r="34" spans="3:8" s="140" customFormat="1" ht="19.5" customHeight="1">
      <c r="C34" s="87" t="s">
        <v>49</v>
      </c>
      <c r="D34" s="91" t="s">
        <v>134</v>
      </c>
      <c r="E34" s="88">
        <v>20141.808219999995</v>
      </c>
      <c r="F34" s="89">
        <f>+E34*$J$5</f>
        <v>67958.46093427998</v>
      </c>
      <c r="H34" s="139"/>
    </row>
    <row r="35" spans="3:8" s="140" customFormat="1" ht="19.5" customHeight="1">
      <c r="C35" s="87" t="s">
        <v>222</v>
      </c>
      <c r="D35" s="91" t="s">
        <v>134</v>
      </c>
      <c r="E35" s="88">
        <v>15564.233059999999</v>
      </c>
      <c r="F35" s="89">
        <f>+E35*$J$5</f>
        <v>52513.72234444</v>
      </c>
      <c r="H35" s="139"/>
    </row>
    <row r="36" spans="3:8" s="140" customFormat="1" ht="19.5" customHeight="1">
      <c r="C36" s="87" t="s">
        <v>50</v>
      </c>
      <c r="D36" s="91" t="s">
        <v>134</v>
      </c>
      <c r="E36" s="88">
        <v>14547.835639999998</v>
      </c>
      <c r="F36" s="89">
        <f>+E36*$J$5</f>
        <v>49084.397449359996</v>
      </c>
      <c r="H36" s="139"/>
    </row>
    <row r="37" spans="3:8" s="140" customFormat="1" ht="19.5" customHeight="1">
      <c r="C37" s="87" t="s">
        <v>52</v>
      </c>
      <c r="D37" s="91" t="s">
        <v>134</v>
      </c>
      <c r="E37" s="88">
        <v>13681.98489</v>
      </c>
      <c r="F37" s="89">
        <f>+E37*$J$5</f>
        <v>46163.01701886</v>
      </c>
      <c r="H37" s="139"/>
    </row>
    <row r="38" spans="3:8" s="140" customFormat="1" ht="19.5" customHeight="1">
      <c r="C38" s="87" t="s">
        <v>51</v>
      </c>
      <c r="D38" s="91" t="s">
        <v>134</v>
      </c>
      <c r="E38" s="88">
        <v>13161.86429</v>
      </c>
      <c r="F38" s="89">
        <f>+E38*$J$5</f>
        <v>44408.13011446</v>
      </c>
      <c r="H38" s="139"/>
    </row>
    <row r="39" spans="3:8" s="140" customFormat="1" ht="19.5" customHeight="1">
      <c r="C39" s="87" t="s">
        <v>53</v>
      </c>
      <c r="D39" s="91" t="s">
        <v>134</v>
      </c>
      <c r="E39" s="88">
        <v>7985.85501</v>
      </c>
      <c r="F39" s="89">
        <f>+E39*$J$5</f>
        <v>26944.27480374</v>
      </c>
      <c r="H39" s="139"/>
    </row>
    <row r="40" spans="3:8" s="140" customFormat="1" ht="19.5" customHeight="1">
      <c r="C40" s="87" t="s">
        <v>54</v>
      </c>
      <c r="D40" s="91" t="s">
        <v>134</v>
      </c>
      <c r="E40" s="88">
        <v>6981.70772</v>
      </c>
      <c r="F40" s="89">
        <f>+E40*$J$5</f>
        <v>23556.281847280003</v>
      </c>
      <c r="H40" s="139"/>
    </row>
    <row r="41" spans="3:9" s="140" customFormat="1" ht="19.5" customHeight="1">
      <c r="C41" s="87" t="s">
        <v>56</v>
      </c>
      <c r="D41" s="91" t="s">
        <v>134</v>
      </c>
      <c r="E41" s="88">
        <v>6128.4013</v>
      </c>
      <c r="F41" s="89">
        <f>+E41*$J$5</f>
        <v>20677.225986200003</v>
      </c>
      <c r="H41" s="139"/>
      <c r="I41" s="405"/>
    </row>
    <row r="42" spans="3:9" s="140" customFormat="1" ht="19.5" customHeight="1">
      <c r="C42" s="87" t="s">
        <v>55</v>
      </c>
      <c r="D42" s="91" t="s">
        <v>134</v>
      </c>
      <c r="E42" s="88">
        <v>6016.27844</v>
      </c>
      <c r="F42" s="89">
        <f>+E42*$J$5</f>
        <v>20298.92345656</v>
      </c>
      <c r="H42" s="139"/>
      <c r="I42" s="405"/>
    </row>
    <row r="43" spans="3:8" s="140" customFormat="1" ht="19.5" customHeight="1">
      <c r="C43" s="87" t="s">
        <v>96</v>
      </c>
      <c r="D43" s="91" t="s">
        <v>134</v>
      </c>
      <c r="E43" s="88">
        <v>4619.18138</v>
      </c>
      <c r="F43" s="89">
        <f>+E43*$J$5</f>
        <v>15585.11797612</v>
      </c>
      <c r="H43" s="139"/>
    </row>
    <row r="44" spans="3:8" s="140" customFormat="1" ht="19.5" customHeight="1">
      <c r="C44" s="87" t="s">
        <v>57</v>
      </c>
      <c r="D44" s="91" t="s">
        <v>134</v>
      </c>
      <c r="E44" s="88">
        <v>4327.15141</v>
      </c>
      <c r="F44" s="89">
        <f>+E44*$J$5</f>
        <v>14599.808857340002</v>
      </c>
      <c r="H44" s="139"/>
    </row>
    <row r="45" spans="3:8" s="140" customFormat="1" ht="19.5" customHeight="1">
      <c r="C45" s="87" t="s">
        <v>58</v>
      </c>
      <c r="D45" s="91" t="s">
        <v>134</v>
      </c>
      <c r="E45" s="88">
        <v>3812.73193</v>
      </c>
      <c r="F45" s="89">
        <f>+E45*$J$5</f>
        <v>12864.15753182</v>
      </c>
      <c r="H45" s="139"/>
    </row>
    <row r="46" spans="3:8" s="140" customFormat="1" ht="19.5" customHeight="1">
      <c r="C46" s="87" t="s">
        <v>63</v>
      </c>
      <c r="D46" s="91" t="s">
        <v>134</v>
      </c>
      <c r="E46" s="88">
        <v>3704.96465</v>
      </c>
      <c r="F46" s="89">
        <f>+E46*$J$5</f>
        <v>12500.5507291</v>
      </c>
      <c r="H46" s="139"/>
    </row>
    <row r="47" spans="3:8" s="140" customFormat="1" ht="19.5" customHeight="1">
      <c r="C47" s="87" t="s">
        <v>59</v>
      </c>
      <c r="D47" s="91" t="s">
        <v>134</v>
      </c>
      <c r="E47" s="88">
        <v>3409.96973</v>
      </c>
      <c r="F47" s="89">
        <f>+E47*$J$5</f>
        <v>11505.23786902</v>
      </c>
      <c r="H47" s="139"/>
    </row>
    <row r="48" spans="3:8" s="140" customFormat="1" ht="19.5" customHeight="1">
      <c r="C48" s="87" t="s">
        <v>61</v>
      </c>
      <c r="D48" s="91" t="s">
        <v>134</v>
      </c>
      <c r="E48" s="88">
        <v>2232.2261799999997</v>
      </c>
      <c r="F48" s="89">
        <f>+E48*$J$5</f>
        <v>7531.531131319999</v>
      </c>
      <c r="H48" s="139"/>
    </row>
    <row r="49" spans="3:8" s="140" customFormat="1" ht="19.5" customHeight="1">
      <c r="C49" s="87" t="s">
        <v>60</v>
      </c>
      <c r="D49" s="91" t="s">
        <v>134</v>
      </c>
      <c r="E49" s="88">
        <v>2226.47206</v>
      </c>
      <c r="F49" s="89">
        <f>+E49*$J$5</f>
        <v>7512.1167304400005</v>
      </c>
      <c r="H49" s="139"/>
    </row>
    <row r="50" spans="3:8" s="140" customFormat="1" ht="19.5" customHeight="1">
      <c r="C50" s="87" t="s">
        <v>62</v>
      </c>
      <c r="D50" s="91" t="s">
        <v>134</v>
      </c>
      <c r="E50" s="88">
        <v>2171.71925</v>
      </c>
      <c r="F50" s="89">
        <f>+E50*$J$5</f>
        <v>7327.380749500001</v>
      </c>
      <c r="H50" s="139"/>
    </row>
    <row r="51" spans="3:8" s="140" customFormat="1" ht="19.5" customHeight="1">
      <c r="C51" s="87" t="s">
        <v>64</v>
      </c>
      <c r="D51" s="91" t="s">
        <v>134</v>
      </c>
      <c r="E51" s="88">
        <v>1817.6908799999999</v>
      </c>
      <c r="F51" s="89">
        <f>+E51*$J$5</f>
        <v>6132.88902912</v>
      </c>
      <c r="H51" s="139"/>
    </row>
    <row r="52" spans="3:8" s="140" customFormat="1" ht="19.5" customHeight="1">
      <c r="C52" s="87" t="s">
        <v>65</v>
      </c>
      <c r="D52" s="91" t="s">
        <v>134</v>
      </c>
      <c r="E52" s="88">
        <v>1746.51269</v>
      </c>
      <c r="F52" s="89">
        <f>+E52*$J$5</f>
        <v>5892.73381606</v>
      </c>
      <c r="H52" s="139"/>
    </row>
    <row r="53" spans="3:8" s="140" customFormat="1" ht="19.5" customHeight="1">
      <c r="C53" s="87" t="s">
        <v>66</v>
      </c>
      <c r="D53" s="91" t="s">
        <v>134</v>
      </c>
      <c r="E53" s="88">
        <v>1490.57232</v>
      </c>
      <c r="F53" s="89">
        <f>+E53*$J$5</f>
        <v>5029.19100768</v>
      </c>
      <c r="H53" s="139"/>
    </row>
    <row r="54" spans="3:8" s="140" customFormat="1" ht="19.5" customHeight="1">
      <c r="C54" s="87" t="s">
        <v>67</v>
      </c>
      <c r="D54" s="91" t="s">
        <v>134</v>
      </c>
      <c r="E54" s="88">
        <v>1015.1050299999999</v>
      </c>
      <c r="F54" s="89">
        <f>+E54*$J$5</f>
        <v>3424.96437122</v>
      </c>
      <c r="H54" s="139"/>
    </row>
    <row r="55" spans="3:8" s="140" customFormat="1" ht="19.5" customHeight="1">
      <c r="C55" s="87" t="s">
        <v>68</v>
      </c>
      <c r="D55" s="91" t="s">
        <v>134</v>
      </c>
      <c r="E55" s="88">
        <v>967.7821099999999</v>
      </c>
      <c r="F55" s="89">
        <f>+E55*$J$5</f>
        <v>3265.2968391399995</v>
      </c>
      <c r="H55" s="139"/>
    </row>
    <row r="56" spans="3:8" s="140" customFormat="1" ht="19.5" customHeight="1">
      <c r="C56" s="87" t="s">
        <v>246</v>
      </c>
      <c r="D56" s="91" t="s">
        <v>134</v>
      </c>
      <c r="E56" s="88">
        <v>888.70154</v>
      </c>
      <c r="F56" s="89">
        <f>+E56*$J$5</f>
        <v>2998.4789959600002</v>
      </c>
      <c r="H56" s="139"/>
    </row>
    <row r="57" spans="3:8" s="140" customFormat="1" ht="19.5" customHeight="1">
      <c r="C57" s="87" t="s">
        <v>73</v>
      </c>
      <c r="D57" s="91" t="s">
        <v>134</v>
      </c>
      <c r="E57" s="88">
        <v>657.08866</v>
      </c>
      <c r="F57" s="89">
        <f>+E57*$J$5</f>
        <v>2217.01713884</v>
      </c>
      <c r="H57" s="139"/>
    </row>
    <row r="58" spans="3:8" s="140" customFormat="1" ht="19.5" customHeight="1">
      <c r="C58" s="87" t="s">
        <v>70</v>
      </c>
      <c r="D58" s="91" t="s">
        <v>134</v>
      </c>
      <c r="E58" s="88">
        <v>506.40819000000005</v>
      </c>
      <c r="F58" s="89">
        <f>+E58*$J$5</f>
        <v>1708.6212330600001</v>
      </c>
      <c r="H58" s="139"/>
    </row>
    <row r="59" spans="3:8" s="140" customFormat="1" ht="19.5" customHeight="1">
      <c r="C59" s="87" t="s">
        <v>71</v>
      </c>
      <c r="D59" s="91" t="s">
        <v>134</v>
      </c>
      <c r="E59" s="88">
        <v>454.47154</v>
      </c>
      <c r="F59" s="89">
        <f>+E59*$J$5</f>
        <v>1533.38697596</v>
      </c>
      <c r="H59" s="139"/>
    </row>
    <row r="60" spans="3:8" s="140" customFormat="1" ht="19.5" customHeight="1">
      <c r="C60" s="87" t="s">
        <v>283</v>
      </c>
      <c r="D60" s="91" t="s">
        <v>134</v>
      </c>
      <c r="E60" s="88">
        <v>355.31086</v>
      </c>
      <c r="F60" s="89">
        <f>+E60*$J$5</f>
        <v>1198.81884164</v>
      </c>
      <c r="H60" s="139"/>
    </row>
    <row r="61" spans="3:8" s="140" customFormat="1" ht="19.5" customHeight="1">
      <c r="C61" s="87" t="s">
        <v>75</v>
      </c>
      <c r="D61" s="91" t="s">
        <v>134</v>
      </c>
      <c r="E61" s="88">
        <v>202.37760999999998</v>
      </c>
      <c r="F61" s="89">
        <f>+E61*$J$5</f>
        <v>682.82205614</v>
      </c>
      <c r="H61" s="139"/>
    </row>
    <row r="62" spans="3:8" s="140" customFormat="1" ht="19.5" customHeight="1">
      <c r="C62" s="87" t="s">
        <v>74</v>
      </c>
      <c r="D62" s="91" t="s">
        <v>134</v>
      </c>
      <c r="E62" s="88">
        <v>199.24988000000002</v>
      </c>
      <c r="F62" s="89">
        <f>+E62*$J$5</f>
        <v>672.2690951200001</v>
      </c>
      <c r="H62" s="139"/>
    </row>
    <row r="63" spans="3:8" s="140" customFormat="1" ht="19.5" customHeight="1">
      <c r="C63" s="87" t="s">
        <v>76</v>
      </c>
      <c r="D63" s="91" t="s">
        <v>134</v>
      </c>
      <c r="E63" s="88">
        <v>128.57053</v>
      </c>
      <c r="F63" s="89">
        <f>+E63*$J$5</f>
        <v>433.79696822</v>
      </c>
      <c r="H63" s="139"/>
    </row>
    <row r="64" spans="3:8" s="140" customFormat="1" ht="19.5" customHeight="1">
      <c r="C64" s="87" t="s">
        <v>284</v>
      </c>
      <c r="D64" s="91" t="s">
        <v>134</v>
      </c>
      <c r="E64" s="88">
        <v>118.40922</v>
      </c>
      <c r="F64" s="89">
        <f>+E64*$J$5</f>
        <v>399.51270828</v>
      </c>
      <c r="H64" s="139"/>
    </row>
    <row r="65" spans="3:8" s="140" customFormat="1" ht="19.5" customHeight="1">
      <c r="C65" s="87" t="s">
        <v>77</v>
      </c>
      <c r="D65" s="91" t="s">
        <v>134</v>
      </c>
      <c r="E65" s="88">
        <v>74.79897</v>
      </c>
      <c r="F65" s="89">
        <f>+E65*$J$5</f>
        <v>252.37172478</v>
      </c>
      <c r="H65" s="139"/>
    </row>
    <row r="66" spans="3:8" s="140" customFormat="1" ht="19.5" customHeight="1">
      <c r="C66" s="87" t="s">
        <v>95</v>
      </c>
      <c r="D66" s="91" t="s">
        <v>134</v>
      </c>
      <c r="E66" s="88">
        <v>23.668319999999998</v>
      </c>
      <c r="F66" s="89">
        <f>+E66*$J$5</f>
        <v>79.85691168</v>
      </c>
      <c r="H66" s="139"/>
    </row>
    <row r="67" spans="3:8" s="70" customFormat="1" ht="14.25" customHeight="1">
      <c r="C67" s="144"/>
      <c r="D67" s="71"/>
      <c r="E67" s="142"/>
      <c r="F67" s="253"/>
      <c r="G67" s="113"/>
      <c r="H67" s="90"/>
    </row>
    <row r="68" spans="3:8" s="140" customFormat="1" ht="19.5" customHeight="1">
      <c r="C68" s="290" t="s">
        <v>118</v>
      </c>
      <c r="D68" s="84"/>
      <c r="E68" s="85">
        <f>+E69</f>
        <v>500000</v>
      </c>
      <c r="F68" s="254">
        <f>+F69</f>
        <v>1687000</v>
      </c>
      <c r="H68" s="139"/>
    </row>
    <row r="69" spans="3:8" s="140" customFormat="1" ht="19.5" customHeight="1">
      <c r="C69" s="87" t="s">
        <v>116</v>
      </c>
      <c r="D69" s="91" t="s">
        <v>134</v>
      </c>
      <c r="E69" s="88">
        <v>500000</v>
      </c>
      <c r="F69" s="89">
        <f>+E69*$J$5</f>
        <v>1687000</v>
      </c>
      <c r="H69" s="139"/>
    </row>
    <row r="70" spans="3:8" s="70" customFormat="1" ht="6.75" customHeight="1">
      <c r="C70" s="126"/>
      <c r="D70" s="127"/>
      <c r="E70" s="147"/>
      <c r="F70" s="175"/>
      <c r="H70" s="90"/>
    </row>
    <row r="71" spans="3:8" s="118" customFormat="1" ht="15" customHeight="1">
      <c r="C71" s="514" t="s">
        <v>82</v>
      </c>
      <c r="D71" s="538"/>
      <c r="E71" s="546">
        <f>+E31+E14+E68</f>
        <v>5828208.27895</v>
      </c>
      <c r="F71" s="548">
        <f>+F31+F14+F68</f>
        <v>19664374.733177293</v>
      </c>
      <c r="H71" s="137"/>
    </row>
    <row r="72" spans="3:8" s="118" customFormat="1" ht="15" customHeight="1">
      <c r="C72" s="515"/>
      <c r="D72" s="539"/>
      <c r="E72" s="547"/>
      <c r="F72" s="549"/>
      <c r="H72" s="137"/>
    </row>
    <row r="74" spans="5:7" ht="12.75">
      <c r="E74" s="606">
        <f>+E71/1000</f>
        <v>5828.20827895</v>
      </c>
      <c r="F74" s="606">
        <f>+F71/1000</f>
        <v>19664.374733177294</v>
      </c>
      <c r="G74" s="452">
        <v>-4950962.681839998</v>
      </c>
    </row>
    <row r="75" spans="5:6" ht="12.75">
      <c r="E75" s="570"/>
      <c r="F75" s="570"/>
    </row>
    <row r="76" spans="4:6" ht="12.75">
      <c r="D76" s="210"/>
      <c r="E76" s="570">
        <f>+E74-Acreedor!D51</f>
        <v>0</v>
      </c>
      <c r="F76" s="570">
        <f>+F74-Acreedor!E51</f>
        <v>0</v>
      </c>
    </row>
    <row r="77" spans="5:6" ht="12.75">
      <c r="E77" s="453"/>
      <c r="F77" s="453"/>
    </row>
    <row r="78" spans="2:7" ht="18">
      <c r="B78" s="543" t="s">
        <v>169</v>
      </c>
      <c r="C78" s="543"/>
      <c r="D78" s="543"/>
      <c r="E78" s="543"/>
      <c r="F78" s="543"/>
      <c r="G78" s="224"/>
    </row>
    <row r="79" spans="2:8" s="136" customFormat="1" ht="18" customHeight="1">
      <c r="B79" s="545" t="s">
        <v>189</v>
      </c>
      <c r="C79" s="545"/>
      <c r="D79" s="545"/>
      <c r="E79" s="545"/>
      <c r="F79" s="545"/>
      <c r="G79" s="225"/>
      <c r="H79" s="135"/>
    </row>
    <row r="80" spans="2:8" s="136" customFormat="1" ht="18" customHeight="1">
      <c r="B80" s="545" t="s">
        <v>190</v>
      </c>
      <c r="C80" s="545"/>
      <c r="D80" s="545"/>
      <c r="E80" s="545"/>
      <c r="F80" s="425"/>
      <c r="G80" s="225"/>
      <c r="H80" s="135"/>
    </row>
    <row r="81" spans="2:8" s="136" customFormat="1" ht="21.75" customHeight="1">
      <c r="B81" s="544" t="s">
        <v>79</v>
      </c>
      <c r="C81" s="544"/>
      <c r="D81" s="544"/>
      <c r="E81" s="544"/>
      <c r="F81" s="544"/>
      <c r="G81" s="544"/>
      <c r="H81" s="135"/>
    </row>
    <row r="82" spans="2:8" s="136" customFormat="1" ht="18" customHeight="1">
      <c r="B82" s="289"/>
      <c r="C82" s="531" t="str">
        <f>+C9</f>
        <v>AL 31 DE MAYO DE 2016</v>
      </c>
      <c r="D82" s="531"/>
      <c r="E82" s="424"/>
      <c r="F82" s="424"/>
      <c r="G82" s="424"/>
      <c r="H82" s="135"/>
    </row>
    <row r="83" spans="2:7" ht="6" customHeight="1">
      <c r="B83" s="542"/>
      <c r="C83" s="542"/>
      <c r="D83" s="542"/>
      <c r="E83" s="542"/>
      <c r="F83" s="542"/>
      <c r="G83" s="426"/>
    </row>
    <row r="84" spans="2:7" ht="18" customHeight="1">
      <c r="B84" s="226"/>
      <c r="C84" s="520" t="s">
        <v>137</v>
      </c>
      <c r="D84" s="520" t="s">
        <v>27</v>
      </c>
      <c r="E84" s="535" t="s">
        <v>119</v>
      </c>
      <c r="F84" s="533" t="s">
        <v>265</v>
      </c>
      <c r="G84" s="226"/>
    </row>
    <row r="85" spans="2:8" s="118" customFormat="1" ht="18" customHeight="1">
      <c r="B85" s="227"/>
      <c r="C85" s="521"/>
      <c r="D85" s="521"/>
      <c r="E85" s="517"/>
      <c r="F85" s="534"/>
      <c r="G85" s="227"/>
      <c r="H85" s="137"/>
    </row>
    <row r="86" spans="2:8" s="118" customFormat="1" ht="9.75" customHeight="1">
      <c r="B86" s="227"/>
      <c r="C86" s="174"/>
      <c r="D86" s="352"/>
      <c r="E86" s="146"/>
      <c r="F86" s="427"/>
      <c r="G86" s="227"/>
      <c r="H86" s="137"/>
    </row>
    <row r="87" spans="2:8" s="70" customFormat="1" ht="19.5" customHeight="1">
      <c r="B87" s="113"/>
      <c r="C87" s="290" t="s">
        <v>117</v>
      </c>
      <c r="D87" s="84"/>
      <c r="E87" s="142">
        <f>SUM(E88:E94)</f>
        <v>67662.91186999998</v>
      </c>
      <c r="F87" s="143">
        <f>SUM(F88:F94)</f>
        <v>228294.66464938</v>
      </c>
      <c r="G87" s="113"/>
      <c r="H87" s="90"/>
    </row>
    <row r="88" spans="2:8" s="70" customFormat="1" ht="19.5" customHeight="1">
      <c r="B88" s="113"/>
      <c r="C88" s="87" t="s">
        <v>259</v>
      </c>
      <c r="D88" s="91" t="s">
        <v>134</v>
      </c>
      <c r="E88" s="92">
        <v>20753.118659999996</v>
      </c>
      <c r="F88" s="93">
        <f>+E88*$J$5</f>
        <v>70021.02235884</v>
      </c>
      <c r="G88" s="113"/>
      <c r="H88" s="90"/>
    </row>
    <row r="89" spans="2:8" s="70" customFormat="1" ht="19.5" customHeight="1">
      <c r="B89" s="113"/>
      <c r="C89" s="87" t="s">
        <v>294</v>
      </c>
      <c r="D89" s="91" t="s">
        <v>134</v>
      </c>
      <c r="E89" s="92">
        <v>15404.519479999999</v>
      </c>
      <c r="F89" s="93">
        <f>+E89*$J$5</f>
        <v>51974.84872552</v>
      </c>
      <c r="G89" s="113"/>
      <c r="H89" s="90"/>
    </row>
    <row r="90" spans="2:8" s="70" customFormat="1" ht="19.5" customHeight="1">
      <c r="B90" s="113"/>
      <c r="C90" s="87" t="s">
        <v>289</v>
      </c>
      <c r="D90" s="91" t="s">
        <v>134</v>
      </c>
      <c r="E90" s="92">
        <v>9198.08164</v>
      </c>
      <c r="F90" s="93">
        <f>+E90*$J$5</f>
        <v>31034.32745336</v>
      </c>
      <c r="G90" s="113"/>
      <c r="H90" s="90"/>
    </row>
    <row r="91" spans="2:8" s="70" customFormat="1" ht="19.5" customHeight="1">
      <c r="B91" s="113"/>
      <c r="C91" s="87" t="s">
        <v>303</v>
      </c>
      <c r="D91" s="91" t="s">
        <v>134</v>
      </c>
      <c r="E91" s="92">
        <v>8502.33107</v>
      </c>
      <c r="F91" s="93">
        <f>+E91*$J$5</f>
        <v>28686.86503018</v>
      </c>
      <c r="G91" s="113"/>
      <c r="H91" s="90"/>
    </row>
    <row r="92" spans="2:8" s="70" customFormat="1" ht="19.5" customHeight="1">
      <c r="B92" s="113"/>
      <c r="C92" s="87" t="s">
        <v>236</v>
      </c>
      <c r="D92" s="91" t="s">
        <v>134</v>
      </c>
      <c r="E92" s="92">
        <v>7409.602849999999</v>
      </c>
      <c r="F92" s="93">
        <f>+E92*$J$5</f>
        <v>25000.000015899997</v>
      </c>
      <c r="G92" s="113"/>
      <c r="H92" s="90"/>
    </row>
    <row r="93" spans="2:8" s="70" customFormat="1" ht="19.5" customHeight="1">
      <c r="B93" s="113"/>
      <c r="C93" s="87" t="s">
        <v>295</v>
      </c>
      <c r="D93" s="91" t="s">
        <v>134</v>
      </c>
      <c r="E93" s="92">
        <v>4827.87068</v>
      </c>
      <c r="F93" s="93">
        <f>+E93*$J$5</f>
        <v>16289.23567432</v>
      </c>
      <c r="G93" s="113"/>
      <c r="H93" s="90"/>
    </row>
    <row r="94" spans="2:8" s="70" customFormat="1" ht="19.5" customHeight="1">
      <c r="B94" s="113"/>
      <c r="C94" s="87" t="s">
        <v>285</v>
      </c>
      <c r="D94" s="91" t="s">
        <v>134</v>
      </c>
      <c r="E94" s="92">
        <v>1567.3874899999998</v>
      </c>
      <c r="F94" s="93">
        <f>+E94*$J$5</f>
        <v>5288.365391259999</v>
      </c>
      <c r="G94" s="113"/>
      <c r="H94" s="90"/>
    </row>
    <row r="95" spans="2:8" s="70" customFormat="1" ht="16.5" customHeight="1">
      <c r="B95" s="113"/>
      <c r="C95" s="144"/>
      <c r="D95" s="71"/>
      <c r="E95" s="124"/>
      <c r="F95" s="125"/>
      <c r="G95" s="113"/>
      <c r="H95" s="90"/>
    </row>
    <row r="96" spans="2:8" s="70" customFormat="1" ht="19.5" customHeight="1">
      <c r="B96" s="113"/>
      <c r="C96" s="290" t="s">
        <v>162</v>
      </c>
      <c r="D96" s="84"/>
      <c r="E96" s="142">
        <f>SUM(E97:E97)</f>
        <v>5.01382</v>
      </c>
      <c r="F96" s="143">
        <f>SUM(F97:F97)</f>
        <v>16.91662868</v>
      </c>
      <c r="G96" s="113"/>
      <c r="H96" s="90"/>
    </row>
    <row r="97" spans="2:8" s="140" customFormat="1" ht="19.5" customHeight="1">
      <c r="B97" s="114"/>
      <c r="C97" s="87" t="s">
        <v>148</v>
      </c>
      <c r="D97" s="91" t="s">
        <v>134</v>
      </c>
      <c r="E97" s="92">
        <v>5.01382</v>
      </c>
      <c r="F97" s="93">
        <f>+E97*$J$5</f>
        <v>16.91662868</v>
      </c>
      <c r="G97" s="114"/>
      <c r="H97" s="139"/>
    </row>
    <row r="98" spans="2:8" s="140" customFormat="1" ht="19.5" customHeight="1">
      <c r="B98" s="114"/>
      <c r="C98" s="87"/>
      <c r="D98" s="91"/>
      <c r="E98" s="92"/>
      <c r="F98" s="93"/>
      <c r="G98" s="114"/>
      <c r="H98" s="139"/>
    </row>
    <row r="99" spans="2:8" s="140" customFormat="1" ht="19.5" customHeight="1">
      <c r="B99" s="114"/>
      <c r="C99" s="292" t="s">
        <v>253</v>
      </c>
      <c r="D99" s="91"/>
      <c r="E99" s="142">
        <f>+E100</f>
        <v>154157.67635000002</v>
      </c>
      <c r="F99" s="143">
        <f>+F100</f>
        <v>520128.0000049001</v>
      </c>
      <c r="G99" s="114"/>
      <c r="H99" s="139"/>
    </row>
    <row r="100" spans="2:8" s="140" customFormat="1" ht="19.5" customHeight="1">
      <c r="B100" s="114"/>
      <c r="C100" s="87" t="s">
        <v>254</v>
      </c>
      <c r="D100" s="91" t="s">
        <v>134</v>
      </c>
      <c r="E100" s="92">
        <v>154157.67635000002</v>
      </c>
      <c r="F100" s="93">
        <f>+E100*$J$5</f>
        <v>520128.0000049001</v>
      </c>
      <c r="G100" s="114"/>
      <c r="H100" s="139"/>
    </row>
    <row r="101" spans="2:8" s="70" customFormat="1" ht="9.75" customHeight="1">
      <c r="B101" s="113"/>
      <c r="C101" s="126"/>
      <c r="D101" s="127"/>
      <c r="E101" s="128"/>
      <c r="F101" s="129"/>
      <c r="G101" s="113"/>
      <c r="H101" s="90"/>
    </row>
    <row r="102" spans="2:8" s="118" customFormat="1" ht="15" customHeight="1">
      <c r="B102" s="227"/>
      <c r="C102" s="514" t="s">
        <v>82</v>
      </c>
      <c r="D102" s="538"/>
      <c r="E102" s="540">
        <f>+E96+E87+E99</f>
        <v>221825.60204</v>
      </c>
      <c r="F102" s="536">
        <f>+F96+F87+F99</f>
        <v>748439.58128296</v>
      </c>
      <c r="G102" s="227"/>
      <c r="H102" s="137"/>
    </row>
    <row r="103" spans="2:8" s="118" customFormat="1" ht="15" customHeight="1">
      <c r="B103" s="227"/>
      <c r="C103" s="515"/>
      <c r="D103" s="539"/>
      <c r="E103" s="541"/>
      <c r="F103" s="537"/>
      <c r="G103" s="227"/>
      <c r="H103" s="137"/>
    </row>
    <row r="105" spans="3:8" ht="15">
      <c r="C105" s="214"/>
      <c r="E105" s="603">
        <f>+E102/1000</f>
        <v>221.82560204</v>
      </c>
      <c r="F105" s="603">
        <f>+F102/1000</f>
        <v>748.43958128296</v>
      </c>
      <c r="G105" s="211"/>
      <c r="H105" s="604"/>
    </row>
    <row r="106" spans="5:8" ht="12.75">
      <c r="E106" s="435"/>
      <c r="F106" s="435"/>
      <c r="G106" s="211"/>
      <c r="H106" s="604"/>
    </row>
    <row r="107" spans="5:8" ht="12.75">
      <c r="E107" s="605">
        <f>+E105-GrupoDeudor!D52</f>
        <v>0</v>
      </c>
      <c r="F107" s="605">
        <f>+F105-GrupoDeudor!E52</f>
        <v>0</v>
      </c>
      <c r="G107" s="211"/>
      <c r="H107" s="604"/>
    </row>
    <row r="108" spans="5:8" ht="12.75">
      <c r="E108" s="597"/>
      <c r="F108" s="597"/>
      <c r="G108" s="597"/>
      <c r="H108" s="604"/>
    </row>
    <row r="109" spans="5:8" ht="12.75">
      <c r="E109" s="211"/>
      <c r="F109" s="211"/>
      <c r="G109" s="211"/>
      <c r="H109" s="604"/>
    </row>
  </sheetData>
  <sheetProtection/>
  <mergeCells count="28">
    <mergeCell ref="B78:F78"/>
    <mergeCell ref="B81:G81"/>
    <mergeCell ref="B79:F79"/>
    <mergeCell ref="B80:E80"/>
    <mergeCell ref="C71:C72"/>
    <mergeCell ref="D71:D72"/>
    <mergeCell ref="E71:E72"/>
    <mergeCell ref="F71:F72"/>
    <mergeCell ref="E11:E12"/>
    <mergeCell ref="F102:F103"/>
    <mergeCell ref="C102:C103"/>
    <mergeCell ref="D102:D103"/>
    <mergeCell ref="E102:E103"/>
    <mergeCell ref="B83:F83"/>
    <mergeCell ref="C84:C85"/>
    <mergeCell ref="D84:D85"/>
    <mergeCell ref="E84:E85"/>
    <mergeCell ref="F84:F85"/>
    <mergeCell ref="B7:E7"/>
    <mergeCell ref="C82:D82"/>
    <mergeCell ref="B5:F5"/>
    <mergeCell ref="B8:G8"/>
    <mergeCell ref="B10:F10"/>
    <mergeCell ref="C11:C12"/>
    <mergeCell ref="D11:D12"/>
    <mergeCell ref="F11:F12"/>
    <mergeCell ref="B6:F6"/>
    <mergeCell ref="C9:D9"/>
  </mergeCells>
  <printOptions horizontalCentered="1"/>
  <pageMargins left="0.2755905511811024" right="0.31496062992125984" top="0.89" bottom="0.1968503937007874" header="0.2755905511811024" footer="0.1968503937007874"/>
  <pageSetup horizontalDpi="600" verticalDpi="600" orientation="portrait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8515625" style="134" customWidth="1"/>
    <col min="2" max="2" width="54.421875" style="134" customWidth="1"/>
    <col min="3" max="3" width="11.7109375" style="134" customWidth="1"/>
    <col min="4" max="5" width="19.7109375" style="134" customWidth="1"/>
    <col min="6" max="6" width="3.57421875" style="134" customWidth="1"/>
    <col min="7" max="7" width="8.421875" style="134" customWidth="1"/>
    <col min="8" max="9" width="25.00390625" style="134" customWidth="1"/>
    <col min="10" max="10" width="15.00390625" style="134" customWidth="1"/>
    <col min="11" max="11" width="11.421875" style="134" customWidth="1"/>
    <col min="12" max="12" width="15.8515625" style="134" customWidth="1"/>
    <col min="13" max="13" width="14.28125" style="134" bestFit="1" customWidth="1"/>
    <col min="14" max="16384" width="11.421875" style="134" customWidth="1"/>
  </cols>
  <sheetData>
    <row r="1" spans="2:6" s="216" customFormat="1" ht="18.75" customHeight="1">
      <c r="B1" s="550"/>
      <c r="C1" s="550"/>
      <c r="D1" s="550"/>
      <c r="E1" s="550"/>
      <c r="F1" s="550"/>
    </row>
    <row r="2" spans="2:13" s="216" customFormat="1" ht="18.75" customHeight="1">
      <c r="B2" s="550"/>
      <c r="C2" s="550"/>
      <c r="D2" s="550"/>
      <c r="E2" s="550"/>
      <c r="F2" s="550"/>
      <c r="M2" s="373"/>
    </row>
    <row r="3" spans="2:13" s="216" customFormat="1" ht="11.25" customHeight="1">
      <c r="B3" s="550"/>
      <c r="C3" s="550"/>
      <c r="D3" s="550"/>
      <c r="E3" s="550"/>
      <c r="F3" s="550"/>
      <c r="M3" s="373"/>
    </row>
    <row r="4" spans="2:20" s="216" customFormat="1" ht="15" customHeight="1">
      <c r="B4" s="550"/>
      <c r="C4" s="550"/>
      <c r="D4" s="550"/>
      <c r="E4" s="550"/>
      <c r="F4" s="550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</row>
    <row r="5" spans="2:20" ht="18">
      <c r="B5" s="148" t="s">
        <v>15</v>
      </c>
      <c r="C5" s="148"/>
      <c r="D5" s="148"/>
      <c r="E5" s="148"/>
      <c r="F5" s="148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2:20" ht="18" customHeight="1">
      <c r="B6" s="500" t="s">
        <v>189</v>
      </c>
      <c r="C6" s="500"/>
      <c r="D6" s="500"/>
      <c r="E6" s="500"/>
      <c r="F6" s="500"/>
      <c r="G6" s="215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7" spans="2:20" ht="18" customHeight="1">
      <c r="B7" s="500" t="s">
        <v>188</v>
      </c>
      <c r="C7" s="500"/>
      <c r="D7" s="500"/>
      <c r="E7" s="500"/>
      <c r="F7" s="442"/>
      <c r="G7" s="215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</row>
    <row r="8" spans="2:20" ht="15.75">
      <c r="B8" s="511" t="s">
        <v>146</v>
      </c>
      <c r="C8" s="511"/>
      <c r="D8" s="511"/>
      <c r="E8" s="511"/>
      <c r="F8" s="168"/>
      <c r="H8" s="211"/>
      <c r="I8" s="580">
        <f>+Deudor!J5</f>
        <v>3.374</v>
      </c>
      <c r="J8" s="211"/>
      <c r="K8" s="211"/>
      <c r="L8" s="438"/>
      <c r="M8" s="211"/>
      <c r="N8" s="211"/>
      <c r="O8" s="211"/>
      <c r="P8" s="211"/>
      <c r="Q8" s="211"/>
      <c r="R8" s="211"/>
      <c r="S8" s="211"/>
      <c r="T8" s="211"/>
    </row>
    <row r="9" spans="2:20" ht="15.75">
      <c r="B9" s="518" t="str">
        <f>+Deudor!C82</f>
        <v>AL 31 DE MAYO DE 2016</v>
      </c>
      <c r="C9" s="518"/>
      <c r="D9" s="518"/>
      <c r="E9" s="444"/>
      <c r="F9" s="168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</row>
    <row r="10" spans="2:20" ht="9" customHeight="1">
      <c r="B10" s="511"/>
      <c r="C10" s="511"/>
      <c r="D10" s="511"/>
      <c r="E10" s="511"/>
      <c r="F10" s="5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</row>
    <row r="11" spans="2:20" ht="18.75" customHeight="1">
      <c r="B11" s="556" t="s">
        <v>179</v>
      </c>
      <c r="C11" s="561" t="s">
        <v>142</v>
      </c>
      <c r="D11" s="559" t="s">
        <v>119</v>
      </c>
      <c r="E11" s="507" t="s">
        <v>265</v>
      </c>
      <c r="H11" s="211"/>
      <c r="I11" s="608">
        <f>+D14+D70</f>
        <v>1883935.6946000005</v>
      </c>
      <c r="J11" s="608">
        <f>+E14+E70</f>
        <v>6356399.033580402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</row>
    <row r="12" spans="2:20" s="118" customFormat="1" ht="18.75" customHeight="1">
      <c r="B12" s="557"/>
      <c r="C12" s="562"/>
      <c r="D12" s="560"/>
      <c r="E12" s="508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</row>
    <row r="13" spans="2:20" s="118" customFormat="1" ht="6" customHeight="1">
      <c r="B13" s="338"/>
      <c r="C13" s="228"/>
      <c r="D13" s="149"/>
      <c r="E13" s="149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</row>
    <row r="14" spans="2:20" s="70" customFormat="1" ht="21.75" customHeight="1">
      <c r="B14" s="99" t="s">
        <v>124</v>
      </c>
      <c r="C14" s="99"/>
      <c r="D14" s="96">
        <f>+D15+D18+D19+D21+D23</f>
        <v>1662110.0925600005</v>
      </c>
      <c r="E14" s="96">
        <f>+E15+E18+E19+E21+E23</f>
        <v>5607959.452297442</v>
      </c>
      <c r="H14" s="609"/>
      <c r="I14" s="610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</row>
    <row r="15" spans="2:20" s="70" customFormat="1" ht="21.75" customHeight="1">
      <c r="B15" s="94" t="s">
        <v>123</v>
      </c>
      <c r="C15" s="94"/>
      <c r="D15" s="96">
        <f>+D16+D17</f>
        <v>1030294.5091200003</v>
      </c>
      <c r="E15" s="96">
        <f>+E16+E17</f>
        <v>3476213.6737708813</v>
      </c>
      <c r="H15" s="265" t="s">
        <v>154</v>
      </c>
      <c r="I15" s="611">
        <f>+D15+D41</f>
        <v>1123754.9554900003</v>
      </c>
      <c r="J15" s="611">
        <f>+E15+E41</f>
        <v>3791549.2198232613</v>
      </c>
      <c r="K15" s="265"/>
      <c r="L15" s="337">
        <f>+I15/1000</f>
        <v>1123.7549554900004</v>
      </c>
      <c r="M15" s="337">
        <f>+J15/1000</f>
        <v>3791.5492198232614</v>
      </c>
      <c r="N15" s="265"/>
      <c r="O15" s="265"/>
      <c r="P15" s="265"/>
      <c r="Q15" s="265"/>
      <c r="R15" s="265"/>
      <c r="S15" s="265"/>
      <c r="T15" s="265"/>
    </row>
    <row r="16" spans="2:20" s="70" customFormat="1" ht="21.75" customHeight="1">
      <c r="B16" s="95" t="s">
        <v>194</v>
      </c>
      <c r="C16" s="95" t="s">
        <v>143</v>
      </c>
      <c r="D16" s="97">
        <v>703636.1271800002</v>
      </c>
      <c r="E16" s="97">
        <f>+D16*$I$8</f>
        <v>2374068.2931053205</v>
      </c>
      <c r="H16" s="611" t="s">
        <v>41</v>
      </c>
      <c r="I16" s="611">
        <f>+D29</f>
        <v>3122553.3491399996</v>
      </c>
      <c r="J16" s="611">
        <f>+E29</f>
        <v>10535494.999998359</v>
      </c>
      <c r="K16" s="265"/>
      <c r="L16" s="337">
        <f aca="true" t="shared" si="0" ref="L16:M25">+I16/1000</f>
        <v>3122.5533491399997</v>
      </c>
      <c r="M16" s="337">
        <f t="shared" si="0"/>
        <v>10535.494999998358</v>
      </c>
      <c r="N16" s="265"/>
      <c r="O16" s="265"/>
      <c r="P16" s="265"/>
      <c r="Q16" s="265"/>
      <c r="R16" s="265"/>
      <c r="S16" s="265"/>
      <c r="T16" s="265"/>
    </row>
    <row r="17" spans="2:20" s="70" customFormat="1" ht="21.75" customHeight="1">
      <c r="B17" s="95" t="s">
        <v>126</v>
      </c>
      <c r="C17" s="95" t="s">
        <v>143</v>
      </c>
      <c r="D17" s="97">
        <v>326658.38194000017</v>
      </c>
      <c r="E17" s="97">
        <f>+D17*$I$8</f>
        <v>1102145.3806655605</v>
      </c>
      <c r="H17" s="265" t="s">
        <v>155</v>
      </c>
      <c r="I17" s="611">
        <f>+D32+D21</f>
        <v>1220020.4957</v>
      </c>
      <c r="J17" s="611">
        <f>+E32+E21</f>
        <v>4116349.1524918</v>
      </c>
      <c r="K17" s="265"/>
      <c r="L17" s="337">
        <f t="shared" si="0"/>
        <v>1220.0204957</v>
      </c>
      <c r="M17" s="337">
        <f t="shared" si="0"/>
        <v>4116.3491524918</v>
      </c>
      <c r="N17" s="265"/>
      <c r="O17" s="265"/>
      <c r="P17" s="265"/>
      <c r="Q17" s="265"/>
      <c r="R17" s="265"/>
      <c r="S17" s="265"/>
      <c r="T17" s="265"/>
    </row>
    <row r="18" spans="2:20" s="70" customFormat="1" ht="21.75" customHeight="1">
      <c r="B18" s="94" t="s">
        <v>0</v>
      </c>
      <c r="C18" s="95" t="s">
        <v>143</v>
      </c>
      <c r="D18" s="96">
        <v>129314.52573</v>
      </c>
      <c r="E18" s="96">
        <f>+D18*$I$8</f>
        <v>436307.20981302</v>
      </c>
      <c r="H18" s="265" t="s">
        <v>0</v>
      </c>
      <c r="I18" s="611">
        <f>+D18</f>
        <v>129314.52573</v>
      </c>
      <c r="J18" s="611">
        <f>+E18</f>
        <v>436307.20981302</v>
      </c>
      <c r="K18" s="265"/>
      <c r="L18" s="337">
        <f t="shared" si="0"/>
        <v>129.31452572999999</v>
      </c>
      <c r="M18" s="337">
        <f t="shared" si="0"/>
        <v>436.30720981302</v>
      </c>
      <c r="N18" s="265"/>
      <c r="O18" s="265"/>
      <c r="P18" s="265"/>
      <c r="Q18" s="265"/>
      <c r="R18" s="265"/>
      <c r="S18" s="265"/>
      <c r="T18" s="265"/>
    </row>
    <row r="19" spans="2:20" s="70" customFormat="1" ht="21.75" customHeight="1">
      <c r="B19" s="94" t="s">
        <v>176</v>
      </c>
      <c r="C19" s="95"/>
      <c r="D19" s="96">
        <f>+D20</f>
        <v>2306.28206</v>
      </c>
      <c r="E19" s="96">
        <f>+E20</f>
        <v>7781.395670440001</v>
      </c>
      <c r="H19" s="265"/>
      <c r="I19" s="611"/>
      <c r="J19" s="611"/>
      <c r="K19" s="265"/>
      <c r="L19" s="337"/>
      <c r="M19" s="337"/>
      <c r="N19" s="265"/>
      <c r="O19" s="265"/>
      <c r="P19" s="265"/>
      <c r="Q19" s="265"/>
      <c r="R19" s="265"/>
      <c r="S19" s="265"/>
      <c r="T19" s="265"/>
    </row>
    <row r="20" spans="2:20" s="70" customFormat="1" ht="21.75" customHeight="1">
      <c r="B20" s="95" t="s">
        <v>175</v>
      </c>
      <c r="C20" s="95" t="s">
        <v>143</v>
      </c>
      <c r="D20" s="97">
        <v>2306.28206</v>
      </c>
      <c r="E20" s="97">
        <f>+D20*$I$8</f>
        <v>7781.395670440001</v>
      </c>
      <c r="H20" s="265" t="s">
        <v>178</v>
      </c>
      <c r="I20" s="611">
        <f>+D20+D42</f>
        <v>146621.23886999997</v>
      </c>
      <c r="J20" s="611">
        <f>+E20+E42</f>
        <v>494700.05994737986</v>
      </c>
      <c r="K20" s="265"/>
      <c r="L20" s="337">
        <f t="shared" si="0"/>
        <v>146.62123886999998</v>
      </c>
      <c r="M20" s="337">
        <f t="shared" si="0"/>
        <v>494.7000599473799</v>
      </c>
      <c r="N20" s="265"/>
      <c r="O20" s="265"/>
      <c r="P20" s="265"/>
      <c r="Q20" s="265"/>
      <c r="R20" s="265"/>
      <c r="S20" s="265"/>
      <c r="T20" s="265"/>
    </row>
    <row r="21" spans="2:20" s="70" customFormat="1" ht="21.75" customHeight="1">
      <c r="B21" s="94" t="s">
        <v>39</v>
      </c>
      <c r="C21" s="95"/>
      <c r="D21" s="96">
        <f>+D22</f>
        <v>500000</v>
      </c>
      <c r="E21" s="96">
        <f>+E22</f>
        <v>1687000</v>
      </c>
      <c r="H21" s="265"/>
      <c r="I21" s="611"/>
      <c r="J21" s="611"/>
      <c r="K21" s="265"/>
      <c r="L21" s="337"/>
      <c r="M21" s="337"/>
      <c r="N21" s="265"/>
      <c r="O21" s="265"/>
      <c r="P21" s="265"/>
      <c r="Q21" s="265"/>
      <c r="R21" s="265"/>
      <c r="S21" s="265"/>
      <c r="T21" s="265"/>
    </row>
    <row r="22" spans="2:20" s="70" customFormat="1" ht="21.75" customHeight="1">
      <c r="B22" s="95" t="s">
        <v>229</v>
      </c>
      <c r="C22" s="95" t="s">
        <v>144</v>
      </c>
      <c r="D22" s="97">
        <v>500000</v>
      </c>
      <c r="E22" s="97">
        <f>+D22*$I$8</f>
        <v>1687000</v>
      </c>
      <c r="H22" s="265"/>
      <c r="I22" s="611"/>
      <c r="J22" s="611"/>
      <c r="K22" s="265"/>
      <c r="L22" s="337"/>
      <c r="M22" s="337"/>
      <c r="N22" s="265"/>
      <c r="O22" s="265"/>
      <c r="P22" s="265"/>
      <c r="Q22" s="265"/>
      <c r="R22" s="265"/>
      <c r="S22" s="265"/>
      <c r="T22" s="265"/>
    </row>
    <row r="23" spans="2:20" s="70" customFormat="1" ht="21.75" customHeight="1">
      <c r="B23" s="94" t="s">
        <v>40</v>
      </c>
      <c r="C23" s="95"/>
      <c r="D23" s="96">
        <f>SUM(D24:D26)</f>
        <v>194.77564999999998</v>
      </c>
      <c r="E23" s="96">
        <f>SUM(E24:E26)</f>
        <v>657.1730431</v>
      </c>
      <c r="H23" s="265" t="s">
        <v>156</v>
      </c>
      <c r="I23" s="611">
        <f>+D23+D45</f>
        <v>85943.71402</v>
      </c>
      <c r="J23" s="611">
        <f>+E23+E45</f>
        <v>289974.09110348</v>
      </c>
      <c r="K23" s="265"/>
      <c r="L23" s="337">
        <f t="shared" si="0"/>
        <v>85.94371402</v>
      </c>
      <c r="M23" s="337">
        <f t="shared" si="0"/>
        <v>289.97409110348</v>
      </c>
      <c r="N23" s="265"/>
      <c r="O23" s="265"/>
      <c r="P23" s="265"/>
      <c r="Q23" s="265"/>
      <c r="R23" s="265"/>
      <c r="S23" s="265"/>
      <c r="T23" s="265"/>
    </row>
    <row r="24" spans="2:20" s="70" customFormat="1" ht="21.75" customHeight="1">
      <c r="B24" s="95" t="s">
        <v>128</v>
      </c>
      <c r="C24" s="95" t="s">
        <v>143</v>
      </c>
      <c r="D24" s="97">
        <v>164.47968</v>
      </c>
      <c r="E24" s="97">
        <f>+D24*$I$8</f>
        <v>554.95444032</v>
      </c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</row>
    <row r="25" spans="2:20" s="70" customFormat="1" ht="21.75" customHeight="1">
      <c r="B25" s="98" t="s">
        <v>127</v>
      </c>
      <c r="C25" s="98" t="s">
        <v>143</v>
      </c>
      <c r="D25" s="97">
        <v>23.668319999999998</v>
      </c>
      <c r="E25" s="97">
        <f>+D25*$I$8</f>
        <v>79.85691168</v>
      </c>
      <c r="H25" s="265"/>
      <c r="I25" s="611">
        <f>+I23+I20+I18+I17+I16+I15</f>
        <v>5828208.27895</v>
      </c>
      <c r="J25" s="611">
        <f>+J23+J20+J18+J17+J16+J15</f>
        <v>19664374.7331773</v>
      </c>
      <c r="K25" s="265"/>
      <c r="L25" s="337">
        <f t="shared" si="0"/>
        <v>5828.20827895</v>
      </c>
      <c r="M25" s="337">
        <f t="shared" si="0"/>
        <v>19664.3747331773</v>
      </c>
      <c r="N25" s="265"/>
      <c r="O25" s="265"/>
      <c r="P25" s="265"/>
      <c r="Q25" s="265"/>
      <c r="R25" s="265"/>
      <c r="S25" s="265"/>
      <c r="T25" s="265"/>
    </row>
    <row r="26" spans="2:20" s="70" customFormat="1" ht="21.75" customHeight="1">
      <c r="B26" s="95" t="s">
        <v>129</v>
      </c>
      <c r="C26" s="95" t="s">
        <v>143</v>
      </c>
      <c r="D26" s="97">
        <v>6.62765</v>
      </c>
      <c r="E26" s="97">
        <f>+D26*$I$8</f>
        <v>22.3616911</v>
      </c>
      <c r="H26" s="265"/>
      <c r="I26" s="610"/>
      <c r="J26" s="610"/>
      <c r="K26" s="265"/>
      <c r="L26" s="265"/>
      <c r="M26" s="265"/>
      <c r="N26" s="265"/>
      <c r="O26" s="265"/>
      <c r="P26" s="265"/>
      <c r="Q26" s="265"/>
      <c r="R26" s="265"/>
      <c r="S26" s="265"/>
      <c r="T26" s="265"/>
    </row>
    <row r="27" spans="2:20" s="70" customFormat="1" ht="9.75" customHeight="1">
      <c r="B27" s="78"/>
      <c r="C27" s="95"/>
      <c r="D27" s="100"/>
      <c r="E27" s="100"/>
      <c r="L27" s="265"/>
      <c r="M27" s="265"/>
      <c r="N27" s="265"/>
      <c r="O27" s="265"/>
      <c r="P27" s="265"/>
      <c r="Q27" s="265"/>
      <c r="R27" s="265"/>
      <c r="S27" s="265"/>
      <c r="T27" s="265"/>
    </row>
    <row r="28" spans="2:20" s="70" customFormat="1" ht="21.75" customHeight="1">
      <c r="B28" s="99" t="s">
        <v>125</v>
      </c>
      <c r="C28" s="95"/>
      <c r="D28" s="96">
        <f>+D29+D32+D41+D42+D45</f>
        <v>4166098.1863899995</v>
      </c>
      <c r="E28" s="96">
        <f>+E29+E32+E41+E42+E45</f>
        <v>14056415.280879859</v>
      </c>
      <c r="G28" s="454"/>
      <c r="H28" s="270"/>
      <c r="I28" s="455"/>
      <c r="J28" s="455"/>
      <c r="K28" s="406"/>
      <c r="L28" s="265"/>
      <c r="M28" s="265"/>
      <c r="N28" s="265"/>
      <c r="O28" s="265"/>
      <c r="P28" s="265"/>
      <c r="Q28" s="265"/>
      <c r="R28" s="265"/>
      <c r="S28" s="265"/>
      <c r="T28" s="265"/>
    </row>
    <row r="29" spans="2:15" s="70" customFormat="1" ht="21.75" customHeight="1">
      <c r="B29" s="94" t="s">
        <v>163</v>
      </c>
      <c r="C29" s="95"/>
      <c r="D29" s="96">
        <f>+D30+D31</f>
        <v>3122553.3491399996</v>
      </c>
      <c r="E29" s="96">
        <f>+E30+E31</f>
        <v>10535494.999998359</v>
      </c>
      <c r="M29" s="265"/>
      <c r="N29" s="265"/>
      <c r="O29" s="265"/>
    </row>
    <row r="30" spans="2:14" s="70" customFormat="1" ht="21.75" customHeight="1">
      <c r="B30" s="98" t="s">
        <v>193</v>
      </c>
      <c r="C30" s="95" t="s">
        <v>144</v>
      </c>
      <c r="D30" s="97">
        <v>2966227.0302299997</v>
      </c>
      <c r="E30" s="97">
        <f>+D30*I8</f>
        <v>10008049.99999602</v>
      </c>
      <c r="I30" s="398"/>
      <c r="J30" s="398"/>
      <c r="M30" s="265"/>
      <c r="N30" s="265"/>
    </row>
    <row r="31" spans="2:14" s="70" customFormat="1" ht="21.75" customHeight="1">
      <c r="B31" s="98" t="s">
        <v>153</v>
      </c>
      <c r="C31" s="95" t="s">
        <v>143</v>
      </c>
      <c r="D31" s="97">
        <v>156326.31891</v>
      </c>
      <c r="E31" s="97">
        <f>+D31*I8</f>
        <v>527445.0000023401</v>
      </c>
      <c r="I31" s="397"/>
      <c r="J31" s="397"/>
      <c r="M31" s="265"/>
      <c r="N31" s="265"/>
    </row>
    <row r="32" spans="2:14" s="70" customFormat="1" ht="21.75" customHeight="1">
      <c r="B32" s="94" t="s">
        <v>39</v>
      </c>
      <c r="C32" s="95"/>
      <c r="D32" s="96">
        <f>SUM(D33:D40)</f>
        <v>720020.4957000001</v>
      </c>
      <c r="E32" s="96">
        <f>SUM(E33:E40)</f>
        <v>2429349.1524918</v>
      </c>
      <c r="G32" s="270"/>
      <c r="H32" s="406"/>
      <c r="M32" s="265"/>
      <c r="N32" s="265"/>
    </row>
    <row r="33" spans="2:14" s="70" customFormat="1" ht="21.75" customHeight="1">
      <c r="B33" s="95" t="s">
        <v>174</v>
      </c>
      <c r="C33" s="95" t="s">
        <v>144</v>
      </c>
      <c r="D33" s="97">
        <v>300000</v>
      </c>
      <c r="E33" s="97">
        <f aca="true" t="shared" si="1" ref="E33:E41">+D33*$I$8</f>
        <v>1012200</v>
      </c>
      <c r="G33" s="406"/>
      <c r="M33" s="265"/>
      <c r="N33" s="265"/>
    </row>
    <row r="34" spans="2:14" s="70" customFormat="1" ht="21.75" customHeight="1">
      <c r="B34" s="95" t="s">
        <v>223</v>
      </c>
      <c r="C34" s="95" t="s">
        <v>144</v>
      </c>
      <c r="D34" s="97">
        <v>200000</v>
      </c>
      <c r="E34" s="97">
        <f t="shared" si="1"/>
        <v>674800</v>
      </c>
      <c r="G34" s="406"/>
      <c r="M34" s="265"/>
      <c r="N34" s="265"/>
    </row>
    <row r="35" spans="2:14" s="70" customFormat="1" ht="21.75" customHeight="1">
      <c r="B35" s="95" t="s">
        <v>130</v>
      </c>
      <c r="C35" s="95" t="s">
        <v>144</v>
      </c>
      <c r="D35" s="97">
        <v>88026.0818</v>
      </c>
      <c r="E35" s="97">
        <f t="shared" si="1"/>
        <v>296999.9999932</v>
      </c>
      <c r="G35" s="406"/>
      <c r="M35" s="265"/>
      <c r="N35" s="265"/>
    </row>
    <row r="36" spans="2:14" s="70" customFormat="1" ht="21.75" customHeight="1">
      <c r="B36" s="95" t="s">
        <v>224</v>
      </c>
      <c r="C36" s="95" t="s">
        <v>144</v>
      </c>
      <c r="D36" s="97">
        <v>46000</v>
      </c>
      <c r="E36" s="97">
        <f>+D36*$I$8</f>
        <v>155204</v>
      </c>
      <c r="G36" s="406"/>
      <c r="M36" s="265"/>
      <c r="N36" s="265"/>
    </row>
    <row r="37" spans="2:14" s="70" customFormat="1" ht="21.75" customHeight="1">
      <c r="B37" s="95" t="s">
        <v>203</v>
      </c>
      <c r="C37" s="95" t="s">
        <v>144</v>
      </c>
      <c r="D37" s="97">
        <v>37078.98637</v>
      </c>
      <c r="E37" s="97">
        <f t="shared" si="1"/>
        <v>125104.50001238</v>
      </c>
      <c r="G37" s="406"/>
      <c r="M37" s="265"/>
      <c r="N37" s="265"/>
    </row>
    <row r="38" spans="2:14" s="70" customFormat="1" ht="21.75" customHeight="1">
      <c r="B38" s="95" t="s">
        <v>249</v>
      </c>
      <c r="C38" s="95" t="s">
        <v>143</v>
      </c>
      <c r="D38" s="97">
        <v>35269.70955</v>
      </c>
      <c r="E38" s="97">
        <f>+D38*$I$8</f>
        <v>119000.0000217</v>
      </c>
      <c r="G38" s="406"/>
      <c r="M38" s="265"/>
      <c r="N38" s="265"/>
    </row>
    <row r="39" spans="2:14" s="70" customFormat="1" ht="21.75" customHeight="1">
      <c r="B39" s="95" t="s">
        <v>255</v>
      </c>
      <c r="C39" s="95" t="s">
        <v>143</v>
      </c>
      <c r="D39" s="97">
        <v>9000</v>
      </c>
      <c r="E39" s="97">
        <f t="shared" si="1"/>
        <v>30366</v>
      </c>
      <c r="G39" s="406"/>
      <c r="M39" s="265"/>
      <c r="N39" s="265"/>
    </row>
    <row r="40" spans="2:14" s="70" customFormat="1" ht="21.75" customHeight="1">
      <c r="B40" s="95" t="s">
        <v>131</v>
      </c>
      <c r="C40" s="95" t="s">
        <v>143</v>
      </c>
      <c r="D40" s="97">
        <v>4645.717979999999</v>
      </c>
      <c r="E40" s="97">
        <f t="shared" si="1"/>
        <v>15674.652464519999</v>
      </c>
      <c r="G40" s="406"/>
      <c r="M40" s="265"/>
      <c r="N40" s="265"/>
    </row>
    <row r="41" spans="2:13" s="70" customFormat="1" ht="21.75" customHeight="1">
      <c r="B41" s="94" t="s">
        <v>192</v>
      </c>
      <c r="C41" s="95" t="s">
        <v>143</v>
      </c>
      <c r="D41" s="96">
        <v>93460.44637</v>
      </c>
      <c r="E41" s="96">
        <f t="shared" si="1"/>
        <v>315335.54605238</v>
      </c>
      <c r="M41" s="374"/>
    </row>
    <row r="42" spans="2:13" s="70" customFormat="1" ht="21.75" customHeight="1">
      <c r="B42" s="94" t="s">
        <v>176</v>
      </c>
      <c r="C42" s="95"/>
      <c r="D42" s="96">
        <f>+D44+D43</f>
        <v>144314.95680999997</v>
      </c>
      <c r="E42" s="96">
        <f>+E44+E43</f>
        <v>486918.6642769399</v>
      </c>
      <c r="M42" s="374"/>
    </row>
    <row r="43" spans="2:13" s="70" customFormat="1" ht="21.75" customHeight="1">
      <c r="B43" s="95" t="s">
        <v>120</v>
      </c>
      <c r="C43" s="95" t="s">
        <v>143</v>
      </c>
      <c r="D43" s="97">
        <v>89566.45339999998</v>
      </c>
      <c r="E43" s="97">
        <f>+D43*$I$8</f>
        <v>302197.2137715999</v>
      </c>
      <c r="M43" s="374"/>
    </row>
    <row r="44" spans="2:13" s="70" customFormat="1" ht="21.75" customHeight="1">
      <c r="B44" s="95" t="s">
        <v>177</v>
      </c>
      <c r="C44" s="95" t="s">
        <v>143</v>
      </c>
      <c r="D44" s="97">
        <v>54748.50340999998</v>
      </c>
      <c r="E44" s="97">
        <f>+D44*$I$8</f>
        <v>184721.45050533995</v>
      </c>
      <c r="M44" s="374"/>
    </row>
    <row r="45" spans="2:13" s="70" customFormat="1" ht="21.75" customHeight="1">
      <c r="B45" s="94" t="s">
        <v>40</v>
      </c>
      <c r="C45" s="95"/>
      <c r="D45" s="96">
        <f>+D47+D48+D46</f>
        <v>85748.93837</v>
      </c>
      <c r="E45" s="96">
        <f>+E47+E48+E46</f>
        <v>289316.91806038003</v>
      </c>
      <c r="M45" s="374"/>
    </row>
    <row r="46" spans="2:13" s="70" customFormat="1" ht="21.75" customHeight="1">
      <c r="B46" s="95" t="s">
        <v>256</v>
      </c>
      <c r="C46" s="95" t="s">
        <v>144</v>
      </c>
      <c r="D46" s="97">
        <v>46235.92175</v>
      </c>
      <c r="E46" s="97">
        <f>+D46*$I$8</f>
        <v>155999.9999845</v>
      </c>
      <c r="M46" s="374"/>
    </row>
    <row r="47" spans="2:13" s="70" customFormat="1" ht="21.75" customHeight="1">
      <c r="B47" s="95" t="s">
        <v>122</v>
      </c>
      <c r="C47" s="95" t="s">
        <v>144</v>
      </c>
      <c r="D47" s="97">
        <v>38263.01662</v>
      </c>
      <c r="E47" s="97">
        <f>+D47*$I$8</f>
        <v>129099.41807588</v>
      </c>
      <c r="M47" s="374"/>
    </row>
    <row r="48" spans="2:13" s="70" customFormat="1" ht="21.75" customHeight="1">
      <c r="B48" s="95" t="s">
        <v>121</v>
      </c>
      <c r="C48" s="95" t="s">
        <v>144</v>
      </c>
      <c r="D48" s="97">
        <v>1250</v>
      </c>
      <c r="E48" s="97">
        <f>+D48*$I$8</f>
        <v>4217.5</v>
      </c>
      <c r="M48" s="374"/>
    </row>
    <row r="49" spans="2:13" s="70" customFormat="1" ht="7.5" customHeight="1">
      <c r="B49" s="229"/>
      <c r="C49" s="230"/>
      <c r="D49" s="150"/>
      <c r="E49" s="150"/>
      <c r="M49" s="374"/>
    </row>
    <row r="50" spans="2:13" s="118" customFormat="1" ht="15" customHeight="1">
      <c r="B50" s="551" t="s">
        <v>141</v>
      </c>
      <c r="C50" s="231"/>
      <c r="D50" s="554">
        <f>+D28+D14</f>
        <v>5828208.27895</v>
      </c>
      <c r="E50" s="558">
        <f>+E28+E14</f>
        <v>19664374.7331773</v>
      </c>
      <c r="M50" s="375"/>
    </row>
    <row r="51" spans="2:13" s="118" customFormat="1" ht="15" customHeight="1">
      <c r="B51" s="515"/>
      <c r="C51" s="232"/>
      <c r="D51" s="555"/>
      <c r="E51" s="555"/>
      <c r="M51" s="375"/>
    </row>
    <row r="52" spans="2:13" ht="6" customHeight="1">
      <c r="B52" s="233"/>
      <c r="C52" s="233"/>
      <c r="D52" s="151"/>
      <c r="E52" s="151"/>
      <c r="M52" s="372"/>
    </row>
    <row r="53" spans="2:13" ht="14.25">
      <c r="B53" s="133" t="s">
        <v>206</v>
      </c>
      <c r="C53" s="133"/>
      <c r="D53" s="270"/>
      <c r="E53" s="70"/>
      <c r="F53" s="70"/>
      <c r="M53" s="372"/>
    </row>
    <row r="54" spans="2:13" ht="14.25">
      <c r="B54" s="133" t="s">
        <v>304</v>
      </c>
      <c r="C54" s="133"/>
      <c r="D54" s="270"/>
      <c r="E54" s="70"/>
      <c r="F54" s="70"/>
      <c r="H54" s="152"/>
      <c r="M54" s="372"/>
    </row>
    <row r="55" spans="2:13" ht="12.75">
      <c r="B55" s="134" t="s">
        <v>164</v>
      </c>
      <c r="D55" s="407"/>
      <c r="E55" s="408"/>
      <c r="M55" s="372"/>
    </row>
    <row r="56" spans="4:13" ht="12.75">
      <c r="D56" s="612">
        <f>+D50-Deudor!E71</f>
        <v>0</v>
      </c>
      <c r="E56" s="612">
        <f>+E50-Deudor!F71</f>
        <v>0</v>
      </c>
      <c r="F56" s="456"/>
      <c r="G56" s="456"/>
      <c r="M56" s="372"/>
    </row>
    <row r="57" spans="4:13" ht="12.75">
      <c r="D57" s="457"/>
      <c r="E57" s="457"/>
      <c r="F57" s="335"/>
      <c r="M57" s="372"/>
    </row>
    <row r="58" spans="4:13" ht="12.75">
      <c r="D58" s="457"/>
      <c r="E58" s="457"/>
      <c r="M58" s="372"/>
    </row>
    <row r="59" spans="4:13" ht="12.75">
      <c r="D59" s="457"/>
      <c r="E59" s="457"/>
      <c r="M59" s="372"/>
    </row>
    <row r="60" spans="4:13" ht="12.75">
      <c r="D60" s="153"/>
      <c r="M60" s="372"/>
    </row>
    <row r="61" spans="2:13" s="216" customFormat="1" ht="18.75" customHeight="1">
      <c r="B61" s="148" t="s">
        <v>170</v>
      </c>
      <c r="C61" s="148"/>
      <c r="D61" s="148"/>
      <c r="E61" s="148"/>
      <c r="F61" s="148"/>
      <c r="M61" s="373"/>
    </row>
    <row r="62" spans="2:13" s="216" customFormat="1" ht="18.75" customHeight="1">
      <c r="B62" s="500" t="s">
        <v>189</v>
      </c>
      <c r="C62" s="500"/>
      <c r="D62" s="500"/>
      <c r="E62" s="500"/>
      <c r="F62" s="500"/>
      <c r="G62" s="215"/>
      <c r="M62" s="373"/>
    </row>
    <row r="63" spans="2:13" s="216" customFormat="1" ht="18.75" customHeight="1">
      <c r="B63" s="500" t="s">
        <v>190</v>
      </c>
      <c r="C63" s="500"/>
      <c r="D63" s="500"/>
      <c r="E63" s="500"/>
      <c r="F63" s="423"/>
      <c r="G63" s="215"/>
      <c r="M63" s="373"/>
    </row>
    <row r="64" spans="2:13" ht="15.75">
      <c r="B64" s="511" t="s">
        <v>146</v>
      </c>
      <c r="C64" s="511"/>
      <c r="D64" s="511"/>
      <c r="E64" s="511"/>
      <c r="F64" s="168"/>
      <c r="M64" s="372"/>
    </row>
    <row r="65" spans="2:13" ht="15.75">
      <c r="B65" s="518" t="str">
        <f>+B9</f>
        <v>AL 31 DE MAYO DE 2016</v>
      </c>
      <c r="C65" s="518"/>
      <c r="D65" s="518"/>
      <c r="E65" s="422"/>
      <c r="F65" s="168"/>
      <c r="M65" s="372"/>
    </row>
    <row r="66" spans="2:13" ht="9.75" customHeight="1">
      <c r="B66" s="511"/>
      <c r="C66" s="511"/>
      <c r="D66" s="511"/>
      <c r="E66" s="511"/>
      <c r="F66" s="511"/>
      <c r="M66" s="372"/>
    </row>
    <row r="67" spans="2:13" ht="18.75" customHeight="1">
      <c r="B67" s="556" t="s">
        <v>179</v>
      </c>
      <c r="C67" s="561" t="s">
        <v>142</v>
      </c>
      <c r="D67" s="559" t="s">
        <v>119</v>
      </c>
      <c r="E67" s="507" t="s">
        <v>265</v>
      </c>
      <c r="M67" s="372"/>
    </row>
    <row r="68" spans="2:13" s="118" customFormat="1" ht="18.75" customHeight="1">
      <c r="B68" s="557"/>
      <c r="C68" s="562"/>
      <c r="D68" s="560"/>
      <c r="E68" s="508"/>
      <c r="M68" s="375"/>
    </row>
    <row r="69" spans="2:13" s="118" customFormat="1" ht="6" customHeight="1">
      <c r="B69" s="329"/>
      <c r="C69" s="228"/>
      <c r="D69" s="149"/>
      <c r="E69" s="149"/>
      <c r="M69" s="375"/>
    </row>
    <row r="70" spans="2:13" s="70" customFormat="1" ht="21.75" customHeight="1">
      <c r="B70" s="99" t="s">
        <v>200</v>
      </c>
      <c r="C70" s="99"/>
      <c r="D70" s="102">
        <f>+D71+D78+D76</f>
        <v>221825.60204</v>
      </c>
      <c r="E70" s="96">
        <f>+E71+E78+E76</f>
        <v>748439.5812829599</v>
      </c>
      <c r="M70" s="374"/>
    </row>
    <row r="71" spans="2:13" s="70" customFormat="1" ht="21.75" customHeight="1">
      <c r="B71" s="94" t="s">
        <v>39</v>
      </c>
      <c r="C71" s="94"/>
      <c r="D71" s="102">
        <f>SUM(D72:D75)</f>
        <v>210220.13197</v>
      </c>
      <c r="E71" s="96">
        <f>SUM(E72:E75)</f>
        <v>709282.7252667799</v>
      </c>
      <c r="M71" s="374"/>
    </row>
    <row r="72" spans="2:13" s="70" customFormat="1" ht="21.75" customHeight="1">
      <c r="B72" s="95" t="s">
        <v>245</v>
      </c>
      <c r="C72" s="98" t="s">
        <v>143</v>
      </c>
      <c r="D72" s="101">
        <v>103045.85317999999</v>
      </c>
      <c r="E72" s="97">
        <f>+D72*$I$8</f>
        <v>347676.70862931997</v>
      </c>
      <c r="M72" s="374"/>
    </row>
    <row r="73" spans="2:13" s="70" customFormat="1" ht="21.75" customHeight="1">
      <c r="B73" s="95" t="s">
        <v>277</v>
      </c>
      <c r="C73" s="95" t="s">
        <v>143</v>
      </c>
      <c r="D73" s="101">
        <v>40332.85463999999</v>
      </c>
      <c r="E73" s="97">
        <f>+D73*$I$8</f>
        <v>136083.05155535997</v>
      </c>
      <c r="M73" s="374"/>
    </row>
    <row r="74" spans="2:13" s="70" customFormat="1" ht="21.75" customHeight="1">
      <c r="B74" s="95" t="s">
        <v>278</v>
      </c>
      <c r="C74" s="95" t="s">
        <v>143</v>
      </c>
      <c r="D74" s="101">
        <v>65247.456020000005</v>
      </c>
      <c r="E74" s="97">
        <f>+D74*$I$8</f>
        <v>220144.91661148003</v>
      </c>
      <c r="M74" s="374"/>
    </row>
    <row r="75" spans="2:13" s="70" customFormat="1" ht="21.75" customHeight="1">
      <c r="B75" s="95" t="s">
        <v>279</v>
      </c>
      <c r="C75" s="95" t="s">
        <v>143</v>
      </c>
      <c r="D75" s="101">
        <v>1593.96813</v>
      </c>
      <c r="E75" s="97">
        <f>+D75*$I$8</f>
        <v>5378.04847062</v>
      </c>
      <c r="H75" s="406"/>
      <c r="M75" s="374"/>
    </row>
    <row r="76" spans="2:13" s="70" customFormat="1" ht="21.75" customHeight="1" hidden="1">
      <c r="B76" s="94" t="s">
        <v>176</v>
      </c>
      <c r="C76" s="95"/>
      <c r="D76" s="102">
        <f>+D77</f>
        <v>0</v>
      </c>
      <c r="E76" s="96">
        <f>+E77</f>
        <v>0</v>
      </c>
      <c r="H76" s="406"/>
      <c r="M76" s="374"/>
    </row>
    <row r="77" spans="2:13" s="70" customFormat="1" ht="21.75" customHeight="1" hidden="1">
      <c r="B77" s="95" t="s">
        <v>120</v>
      </c>
      <c r="C77" s="95"/>
      <c r="D77" s="101">
        <v>0</v>
      </c>
      <c r="E77" s="97">
        <f>+D77*$I$8</f>
        <v>0</v>
      </c>
      <c r="H77" s="406"/>
      <c r="M77" s="374"/>
    </row>
    <row r="78" spans="2:13" s="70" customFormat="1" ht="21.75" customHeight="1">
      <c r="B78" s="94" t="s">
        <v>0</v>
      </c>
      <c r="C78" s="95" t="s">
        <v>143</v>
      </c>
      <c r="D78" s="102">
        <v>11605.47007</v>
      </c>
      <c r="E78" s="96">
        <f>+D78*$I$8</f>
        <v>39156.85601618</v>
      </c>
      <c r="M78" s="374"/>
    </row>
    <row r="79" spans="2:13" s="70" customFormat="1" ht="7.5" customHeight="1">
      <c r="B79" s="229"/>
      <c r="C79" s="229"/>
      <c r="D79" s="154"/>
      <c r="E79" s="150"/>
      <c r="M79" s="374"/>
    </row>
    <row r="80" spans="2:13" s="118" customFormat="1" ht="15" customHeight="1">
      <c r="B80" s="551" t="s">
        <v>141</v>
      </c>
      <c r="C80" s="231"/>
      <c r="D80" s="552">
        <f>+D70</f>
        <v>221825.60204</v>
      </c>
      <c r="E80" s="554">
        <f>+E70</f>
        <v>748439.5812829599</v>
      </c>
      <c r="H80" s="409"/>
      <c r="M80" s="375"/>
    </row>
    <row r="81" spans="2:13" s="118" customFormat="1" ht="15" customHeight="1">
      <c r="B81" s="515"/>
      <c r="C81" s="232"/>
      <c r="D81" s="553"/>
      <c r="E81" s="555"/>
      <c r="M81" s="375"/>
    </row>
    <row r="82" spans="2:5" ht="7.5" customHeight="1">
      <c r="B82" s="233"/>
      <c r="C82" s="233"/>
      <c r="D82" s="436"/>
      <c r="E82" s="151"/>
    </row>
    <row r="83" spans="4:5" ht="12.75">
      <c r="D83" s="613">
        <f>+D80-Deudor!E102</f>
        <v>0</v>
      </c>
      <c r="E83" s="613">
        <f>+E80-Deudor!F102</f>
        <v>0</v>
      </c>
    </row>
    <row r="84" spans="4:5" ht="12.75">
      <c r="D84" s="437"/>
      <c r="E84" s="458"/>
    </row>
    <row r="85" ht="12.75">
      <c r="D85" s="433"/>
    </row>
    <row r="86" spans="4:6" ht="12.75">
      <c r="D86" s="434"/>
      <c r="E86" s="153"/>
      <c r="F86" s="153"/>
    </row>
    <row r="87" ht="12.75">
      <c r="D87" s="211"/>
    </row>
  </sheetData>
  <sheetProtection/>
  <mergeCells count="28">
    <mergeCell ref="B64:E64"/>
    <mergeCell ref="B66:F66"/>
    <mergeCell ref="B67:B68"/>
    <mergeCell ref="E11:E12"/>
    <mergeCell ref="D67:D68"/>
    <mergeCell ref="E67:E68"/>
    <mergeCell ref="B65:D65"/>
    <mergeCell ref="C67:C68"/>
    <mergeCell ref="B62:F62"/>
    <mergeCell ref="B63:E63"/>
    <mergeCell ref="B80:B81"/>
    <mergeCell ref="D80:D81"/>
    <mergeCell ref="E80:E81"/>
    <mergeCell ref="B10:F10"/>
    <mergeCell ref="B11:B12"/>
    <mergeCell ref="B50:B51"/>
    <mergeCell ref="D50:D51"/>
    <mergeCell ref="E50:E51"/>
    <mergeCell ref="D11:D12"/>
    <mergeCell ref="C11:C12"/>
    <mergeCell ref="B9:D9"/>
    <mergeCell ref="B8:E8"/>
    <mergeCell ref="B1:F1"/>
    <mergeCell ref="B2:F2"/>
    <mergeCell ref="B3:F3"/>
    <mergeCell ref="B4:F4"/>
    <mergeCell ref="B6:F6"/>
    <mergeCell ref="B7:E7"/>
  </mergeCells>
  <printOptions/>
  <pageMargins left="0.89" right="0.17" top="0.75" bottom="0.3" header="0.3" footer="0.3"/>
  <pageSetup fitToHeight="1" fitToWidth="1" horizontalDpi="600" verticalDpi="600" orientation="portrait" paperSize="9" scale="85" r:id="rId2"/>
  <ignoredErrors>
    <ignoredError sqref="E27 E20 E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140625" style="134" customWidth="1"/>
    <col min="2" max="2" width="0.5625" style="134" customWidth="1"/>
    <col min="3" max="3" width="91.00390625" style="134" customWidth="1"/>
    <col min="4" max="5" width="19.7109375" style="134" customWidth="1"/>
    <col min="6" max="6" width="0.85546875" style="134" customWidth="1"/>
    <col min="7" max="7" width="15.140625" style="268" customWidth="1"/>
    <col min="8" max="16384" width="11.421875" style="134" customWidth="1"/>
  </cols>
  <sheetData>
    <row r="1" spans="2:7" s="155" customFormat="1" ht="12.75">
      <c r="B1" s="234"/>
      <c r="C1" s="234"/>
      <c r="G1" s="267"/>
    </row>
    <row r="2" spans="2:8" s="155" customFormat="1" ht="12.75">
      <c r="B2" s="234"/>
      <c r="C2" s="234"/>
      <c r="G2" s="614"/>
      <c r="H2" s="615"/>
    </row>
    <row r="3" spans="2:8" s="155" customFormat="1" ht="12.75">
      <c r="B3" s="234"/>
      <c r="C3" s="234"/>
      <c r="G3" s="614"/>
      <c r="H3" s="615"/>
    </row>
    <row r="4" spans="2:18" s="155" customFormat="1" ht="12.75">
      <c r="B4" s="234"/>
      <c r="C4" s="234"/>
      <c r="G4" s="614"/>
      <c r="H4" s="615"/>
      <c r="M4" s="377"/>
      <c r="N4" s="377"/>
      <c r="O4" s="377"/>
      <c r="P4" s="377"/>
      <c r="Q4" s="377"/>
      <c r="R4" s="377"/>
    </row>
    <row r="5" spans="2:18" s="155" customFormat="1" ht="18">
      <c r="B5" s="563" t="s">
        <v>16</v>
      </c>
      <c r="C5" s="563"/>
      <c r="D5" s="563"/>
      <c r="E5" s="563"/>
      <c r="F5" s="176"/>
      <c r="G5" s="580">
        <f>+'Grupo Acreedor'!I8</f>
        <v>3.374</v>
      </c>
      <c r="H5" s="615"/>
      <c r="M5" s="377"/>
      <c r="N5" s="377"/>
      <c r="O5" s="377"/>
      <c r="P5" s="377"/>
      <c r="Q5" s="377"/>
      <c r="R5" s="377"/>
    </row>
    <row r="6" spans="2:18" s="155" customFormat="1" ht="19.5" customHeight="1">
      <c r="B6" s="500" t="s">
        <v>189</v>
      </c>
      <c r="C6" s="500"/>
      <c r="D6" s="500"/>
      <c r="E6" s="500"/>
      <c r="F6" s="500"/>
      <c r="G6" s="614"/>
      <c r="H6" s="615"/>
      <c r="M6" s="377"/>
      <c r="N6" s="377"/>
      <c r="O6" s="377"/>
      <c r="P6" s="377"/>
      <c r="Q6" s="377"/>
      <c r="R6" s="377"/>
    </row>
    <row r="7" spans="2:18" s="155" customFormat="1" ht="19.5" customHeight="1">
      <c r="B7" s="500" t="s">
        <v>188</v>
      </c>
      <c r="C7" s="500"/>
      <c r="D7" s="500"/>
      <c r="E7" s="500"/>
      <c r="F7" s="442"/>
      <c r="G7" s="447"/>
      <c r="M7" s="377"/>
      <c r="N7" s="377"/>
      <c r="O7" s="377"/>
      <c r="P7" s="377"/>
      <c r="Q7" s="377"/>
      <c r="R7" s="377"/>
    </row>
    <row r="8" spans="2:18" s="155" customFormat="1" ht="19.5" customHeight="1">
      <c r="B8" s="564" t="s">
        <v>80</v>
      </c>
      <c r="C8" s="564"/>
      <c r="D8" s="564"/>
      <c r="E8" s="564"/>
      <c r="F8" s="564"/>
      <c r="G8" s="267"/>
      <c r="M8" s="377"/>
      <c r="N8" s="377"/>
      <c r="O8" s="377"/>
      <c r="P8" s="377"/>
      <c r="Q8" s="377"/>
      <c r="R8" s="377"/>
    </row>
    <row r="9" spans="2:18" ht="15.75">
      <c r="B9" s="518" t="str">
        <f>+'Grupo Acreedor'!B65:D65</f>
        <v>AL 31 DE MAYO DE 2016</v>
      </c>
      <c r="C9" s="518"/>
      <c r="D9" s="518"/>
      <c r="E9" s="168"/>
      <c r="G9" s="410"/>
      <c r="M9" s="372"/>
      <c r="N9" s="372"/>
      <c r="O9" s="372"/>
      <c r="P9" s="372"/>
      <c r="Q9" s="372"/>
      <c r="R9" s="372"/>
    </row>
    <row r="10" spans="2:18" s="105" customFormat="1" ht="9" customHeight="1">
      <c r="B10" s="471"/>
      <c r="C10" s="471"/>
      <c r="D10" s="471"/>
      <c r="E10" s="471"/>
      <c r="F10" s="177"/>
      <c r="G10" s="411"/>
      <c r="M10" s="378"/>
      <c r="N10" s="378"/>
      <c r="O10" s="378"/>
      <c r="P10" s="378"/>
      <c r="Q10" s="378"/>
      <c r="R10" s="378"/>
    </row>
    <row r="11" spans="3:18" s="155" customFormat="1" ht="18.75" customHeight="1">
      <c r="C11" s="480" t="s">
        <v>138</v>
      </c>
      <c r="D11" s="535" t="s">
        <v>119</v>
      </c>
      <c r="E11" s="533" t="s">
        <v>265</v>
      </c>
      <c r="G11" s="267"/>
      <c r="M11" s="377"/>
      <c r="N11" s="377"/>
      <c r="O11" s="377"/>
      <c r="P11" s="377"/>
      <c r="Q11" s="377"/>
      <c r="R11" s="377"/>
    </row>
    <row r="12" spans="3:18" s="178" customFormat="1" ht="18.75" customHeight="1">
      <c r="C12" s="481"/>
      <c r="D12" s="517"/>
      <c r="E12" s="534"/>
      <c r="G12" s="412"/>
      <c r="M12" s="379"/>
      <c r="N12" s="379"/>
      <c r="O12" s="379"/>
      <c r="P12" s="379"/>
      <c r="Q12" s="379"/>
      <c r="R12" s="379"/>
    </row>
    <row r="13" spans="3:18" s="178" customFormat="1" ht="11.25" customHeight="1">
      <c r="C13" s="235"/>
      <c r="D13" s="156"/>
      <c r="E13" s="179"/>
      <c r="G13" s="412"/>
      <c r="M13" s="379"/>
      <c r="N13" s="379"/>
      <c r="O13" s="379"/>
      <c r="P13" s="379"/>
      <c r="Q13" s="379"/>
      <c r="R13" s="379"/>
    </row>
    <row r="14" spans="3:18" s="105" customFormat="1" ht="21.75" customHeight="1">
      <c r="C14" s="110" t="s">
        <v>195</v>
      </c>
      <c r="D14" s="111">
        <f>+D15+D58</f>
        <v>5032832.1759</v>
      </c>
      <c r="E14" s="111">
        <f>+E15+E58</f>
        <v>16980775.761486597</v>
      </c>
      <c r="G14" s="413"/>
      <c r="I14" s="414"/>
      <c r="M14" s="378"/>
      <c r="N14" s="378"/>
      <c r="O14" s="378"/>
      <c r="P14" s="378"/>
      <c r="Q14" s="378"/>
      <c r="R14" s="378"/>
    </row>
    <row r="15" spans="3:18" s="105" customFormat="1" ht="21.75" customHeight="1">
      <c r="C15" s="108" t="s">
        <v>87</v>
      </c>
      <c r="D15" s="109">
        <f>SUM(D16:D56)</f>
        <v>960194.4358800004</v>
      </c>
      <c r="E15" s="109">
        <f>SUM(E16:E56)</f>
        <v>3239696.0266591194</v>
      </c>
      <c r="G15" s="421"/>
      <c r="M15" s="378"/>
      <c r="N15" s="378"/>
      <c r="O15" s="378"/>
      <c r="P15" s="378"/>
      <c r="Q15" s="378"/>
      <c r="R15" s="378"/>
    </row>
    <row r="16" spans="3:18" s="105" customFormat="1" ht="21.75" customHeight="1">
      <c r="C16" s="106" t="s">
        <v>116</v>
      </c>
      <c r="D16" s="107">
        <v>500000</v>
      </c>
      <c r="E16" s="107">
        <f aca="true" t="shared" si="0" ref="E16:E56">+D16*$G$5</f>
        <v>1687000</v>
      </c>
      <c r="G16" s="415"/>
      <c r="M16" s="378"/>
      <c r="N16" s="378"/>
      <c r="O16" s="378"/>
      <c r="P16" s="378"/>
      <c r="Q16" s="378"/>
      <c r="R16" s="378"/>
    </row>
    <row r="17" spans="3:18" s="105" customFormat="1" ht="21.75" customHeight="1">
      <c r="C17" s="106" t="s">
        <v>150</v>
      </c>
      <c r="D17" s="107">
        <v>197315.05668</v>
      </c>
      <c r="E17" s="107">
        <f t="shared" si="0"/>
        <v>665741.00123832</v>
      </c>
      <c r="G17" s="415"/>
      <c r="M17" s="378"/>
      <c r="N17" s="378"/>
      <c r="O17" s="378"/>
      <c r="P17" s="378"/>
      <c r="Q17" s="378"/>
      <c r="R17" s="378"/>
    </row>
    <row r="18" spans="3:18" s="105" customFormat="1" ht="21.75" customHeight="1">
      <c r="C18" s="106" t="s">
        <v>221</v>
      </c>
      <c r="D18" s="107">
        <v>47969.66307</v>
      </c>
      <c r="E18" s="107">
        <f t="shared" si="0"/>
        <v>161849.64319818</v>
      </c>
      <c r="G18" s="415"/>
      <c r="M18" s="378"/>
      <c r="N18" s="378"/>
      <c r="O18" s="378"/>
      <c r="P18" s="378"/>
      <c r="Q18" s="378"/>
      <c r="R18" s="378"/>
    </row>
    <row r="19" spans="3:18" s="105" customFormat="1" ht="21.75" customHeight="1">
      <c r="C19" s="106" t="s">
        <v>220</v>
      </c>
      <c r="D19" s="107">
        <v>30642.93474</v>
      </c>
      <c r="E19" s="107">
        <f t="shared" si="0"/>
        <v>103389.26181276</v>
      </c>
      <c r="G19" s="415"/>
      <c r="M19" s="378"/>
      <c r="N19" s="378"/>
      <c r="O19" s="378"/>
      <c r="P19" s="378"/>
      <c r="Q19" s="378"/>
      <c r="R19" s="378"/>
    </row>
    <row r="20" spans="3:18" s="105" customFormat="1" ht="21.75" customHeight="1">
      <c r="C20" s="106" t="s">
        <v>46</v>
      </c>
      <c r="D20" s="107">
        <v>25071.68184</v>
      </c>
      <c r="E20" s="107">
        <f t="shared" si="0"/>
        <v>84591.85452816001</v>
      </c>
      <c r="G20" s="415"/>
      <c r="M20" s="378"/>
      <c r="N20" s="378"/>
      <c r="O20" s="378"/>
      <c r="P20" s="378"/>
      <c r="Q20" s="378"/>
      <c r="R20" s="378"/>
    </row>
    <row r="21" spans="3:18" s="105" customFormat="1" ht="21.75" customHeight="1">
      <c r="C21" s="106" t="s">
        <v>94</v>
      </c>
      <c r="D21" s="107">
        <v>22708.81896</v>
      </c>
      <c r="E21" s="107">
        <f t="shared" si="0"/>
        <v>76619.55517104</v>
      </c>
      <c r="G21" s="415"/>
      <c r="M21" s="378"/>
      <c r="N21" s="378"/>
      <c r="O21" s="378"/>
      <c r="P21" s="378"/>
      <c r="Q21" s="378"/>
      <c r="R21" s="378"/>
    </row>
    <row r="22" spans="3:18" s="105" customFormat="1" ht="21.75" customHeight="1">
      <c r="C22" s="106" t="s">
        <v>248</v>
      </c>
      <c r="D22" s="107">
        <v>21202.802819999997</v>
      </c>
      <c r="E22" s="107">
        <f t="shared" si="0"/>
        <v>71538.25671468</v>
      </c>
      <c r="G22" s="415"/>
      <c r="M22" s="378"/>
      <c r="N22" s="378"/>
      <c r="O22" s="378"/>
      <c r="P22" s="378"/>
      <c r="Q22" s="378"/>
      <c r="R22" s="378"/>
    </row>
    <row r="23" spans="3:18" s="105" customFormat="1" ht="21.75" customHeight="1">
      <c r="C23" s="106" t="s">
        <v>236</v>
      </c>
      <c r="D23" s="107">
        <v>13326.75492</v>
      </c>
      <c r="E23" s="107">
        <f t="shared" si="0"/>
        <v>44964.47110008</v>
      </c>
      <c r="G23" s="415"/>
      <c r="M23" s="378"/>
      <c r="N23" s="378"/>
      <c r="O23" s="378"/>
      <c r="P23" s="378"/>
      <c r="Q23" s="378"/>
      <c r="R23" s="378"/>
    </row>
    <row r="24" spans="3:18" s="105" customFormat="1" ht="21.75" customHeight="1">
      <c r="C24" s="106" t="s">
        <v>52</v>
      </c>
      <c r="D24" s="107">
        <v>13681.98489</v>
      </c>
      <c r="E24" s="107">
        <f t="shared" si="0"/>
        <v>46163.01701886</v>
      </c>
      <c r="G24" s="415"/>
      <c r="M24" s="378"/>
      <c r="N24" s="378"/>
      <c r="O24" s="378"/>
      <c r="P24" s="378"/>
      <c r="Q24" s="378"/>
      <c r="R24" s="378"/>
    </row>
    <row r="25" spans="3:18" s="105" customFormat="1" ht="21.75" customHeight="1">
      <c r="C25" s="106" t="s">
        <v>49</v>
      </c>
      <c r="D25" s="107">
        <v>12923.012959999996</v>
      </c>
      <c r="E25" s="107">
        <f t="shared" si="0"/>
        <v>43602.24572703999</v>
      </c>
      <c r="G25" s="415"/>
      <c r="M25" s="378"/>
      <c r="N25" s="378"/>
      <c r="O25" s="378"/>
      <c r="P25" s="378"/>
      <c r="Q25" s="378"/>
      <c r="R25" s="378"/>
    </row>
    <row r="26" spans="3:18" s="105" customFormat="1" ht="21.75" customHeight="1">
      <c r="C26" s="106" t="s">
        <v>51</v>
      </c>
      <c r="D26" s="107">
        <v>9215.98566</v>
      </c>
      <c r="E26" s="107">
        <f t="shared" si="0"/>
        <v>31094.73561684</v>
      </c>
      <c r="G26" s="415"/>
      <c r="M26" s="378"/>
      <c r="N26" s="378"/>
      <c r="O26" s="378"/>
      <c r="P26" s="378"/>
      <c r="Q26" s="378"/>
      <c r="R26" s="378"/>
    </row>
    <row r="27" spans="3:18" s="105" customFormat="1" ht="21.75" customHeight="1">
      <c r="C27" s="106" t="s">
        <v>53</v>
      </c>
      <c r="D27" s="107">
        <v>7985.85501</v>
      </c>
      <c r="E27" s="107">
        <f t="shared" si="0"/>
        <v>26944.27480374</v>
      </c>
      <c r="G27" s="415"/>
      <c r="M27" s="378"/>
      <c r="N27" s="378"/>
      <c r="O27" s="378"/>
      <c r="P27" s="378"/>
      <c r="Q27" s="378"/>
      <c r="R27" s="378"/>
    </row>
    <row r="28" spans="3:18" s="105" customFormat="1" ht="21.75" customHeight="1">
      <c r="C28" s="106" t="s">
        <v>45</v>
      </c>
      <c r="D28" s="107">
        <v>6729.36921</v>
      </c>
      <c r="E28" s="107">
        <f t="shared" si="0"/>
        <v>22704.89171454</v>
      </c>
      <c r="G28" s="415"/>
      <c r="M28" s="378"/>
      <c r="N28" s="378"/>
      <c r="O28" s="378"/>
      <c r="P28" s="378"/>
      <c r="Q28" s="378"/>
      <c r="R28" s="378"/>
    </row>
    <row r="29" spans="3:18" s="105" customFormat="1" ht="21.75" customHeight="1">
      <c r="C29" s="106" t="s">
        <v>222</v>
      </c>
      <c r="D29" s="107">
        <v>6478.85595</v>
      </c>
      <c r="E29" s="107">
        <f t="shared" si="0"/>
        <v>21859.6599753</v>
      </c>
      <c r="G29" s="415"/>
      <c r="M29" s="378"/>
      <c r="N29" s="378"/>
      <c r="O29" s="378"/>
      <c r="P29" s="378"/>
      <c r="Q29" s="378"/>
      <c r="R29" s="378"/>
    </row>
    <row r="30" spans="3:18" s="105" customFormat="1" ht="21.75" customHeight="1">
      <c r="C30" s="106" t="s">
        <v>44</v>
      </c>
      <c r="D30" s="107">
        <v>6150.368</v>
      </c>
      <c r="E30" s="107">
        <f t="shared" si="0"/>
        <v>20751.341632000003</v>
      </c>
      <c r="G30" s="415"/>
      <c r="M30" s="378"/>
      <c r="N30" s="378"/>
      <c r="O30" s="378"/>
      <c r="P30" s="378"/>
      <c r="Q30" s="378"/>
      <c r="R30" s="378"/>
    </row>
    <row r="31" spans="3:18" s="105" customFormat="1" ht="21.75" customHeight="1">
      <c r="C31" s="106" t="s">
        <v>56</v>
      </c>
      <c r="D31" s="107">
        <v>5701.59611</v>
      </c>
      <c r="E31" s="107">
        <f t="shared" si="0"/>
        <v>19237.185275140004</v>
      </c>
      <c r="G31" s="415"/>
      <c r="M31" s="378"/>
      <c r="N31" s="378"/>
      <c r="O31" s="378"/>
      <c r="P31" s="378"/>
      <c r="Q31" s="378"/>
      <c r="R31" s="378"/>
    </row>
    <row r="32" spans="3:18" s="105" customFormat="1" ht="21.75" customHeight="1">
      <c r="C32" s="106" t="s">
        <v>54</v>
      </c>
      <c r="D32" s="107">
        <v>3503.1968899999997</v>
      </c>
      <c r="E32" s="107">
        <f t="shared" si="0"/>
        <v>11819.78630686</v>
      </c>
      <c r="G32" s="415"/>
      <c r="M32" s="378"/>
      <c r="N32" s="378"/>
      <c r="O32" s="378"/>
      <c r="P32" s="378"/>
      <c r="Q32" s="378"/>
      <c r="R32" s="378"/>
    </row>
    <row r="33" spans="3:18" s="105" customFormat="1" ht="21.75" customHeight="1">
      <c r="C33" s="106" t="s">
        <v>214</v>
      </c>
      <c r="D33" s="107">
        <v>3413.52471</v>
      </c>
      <c r="E33" s="107">
        <f t="shared" si="0"/>
        <v>11517.232371540002</v>
      </c>
      <c r="G33" s="415"/>
      <c r="M33" s="378"/>
      <c r="N33" s="378"/>
      <c r="O33" s="378"/>
      <c r="P33" s="378"/>
      <c r="Q33" s="378"/>
      <c r="R33" s="378"/>
    </row>
    <row r="34" spans="3:18" s="105" customFormat="1" ht="21.75" customHeight="1">
      <c r="C34" s="106" t="s">
        <v>59</v>
      </c>
      <c r="D34" s="107">
        <v>3409.96973</v>
      </c>
      <c r="E34" s="107">
        <f t="shared" si="0"/>
        <v>11505.23786902</v>
      </c>
      <c r="G34" s="415"/>
      <c r="M34" s="378"/>
      <c r="N34" s="378"/>
      <c r="O34" s="378"/>
      <c r="P34" s="378"/>
      <c r="Q34" s="378"/>
      <c r="R34" s="378"/>
    </row>
    <row r="35" spans="3:18" s="105" customFormat="1" ht="21.75" customHeight="1">
      <c r="C35" s="106" t="s">
        <v>50</v>
      </c>
      <c r="D35" s="107">
        <v>3233.18064</v>
      </c>
      <c r="E35" s="107">
        <f t="shared" si="0"/>
        <v>10908.75147936</v>
      </c>
      <c r="G35" s="415"/>
      <c r="M35" s="378"/>
      <c r="N35" s="378"/>
      <c r="O35" s="378"/>
      <c r="P35" s="378"/>
      <c r="Q35" s="378"/>
      <c r="R35" s="378"/>
    </row>
    <row r="36" spans="3:18" s="105" customFormat="1" ht="21.75" customHeight="1">
      <c r="C36" s="106" t="s">
        <v>60</v>
      </c>
      <c r="D36" s="107">
        <v>2226.47206</v>
      </c>
      <c r="E36" s="107">
        <f t="shared" si="0"/>
        <v>7512.1167304400005</v>
      </c>
      <c r="G36" s="415"/>
      <c r="M36" s="378"/>
      <c r="N36" s="378"/>
      <c r="O36" s="378"/>
      <c r="P36" s="378"/>
      <c r="Q36" s="378"/>
      <c r="R36" s="378"/>
    </row>
    <row r="37" spans="3:18" s="105" customFormat="1" ht="21.75" customHeight="1">
      <c r="C37" s="106" t="s">
        <v>62</v>
      </c>
      <c r="D37" s="107">
        <v>2171.71925</v>
      </c>
      <c r="E37" s="107">
        <f t="shared" si="0"/>
        <v>7327.380749500001</v>
      </c>
      <c r="G37" s="415"/>
      <c r="M37" s="378"/>
      <c r="N37" s="378"/>
      <c r="O37" s="378"/>
      <c r="P37" s="378"/>
      <c r="Q37" s="378"/>
      <c r="R37" s="378"/>
    </row>
    <row r="38" spans="3:18" s="105" customFormat="1" ht="21.75" customHeight="1">
      <c r="C38" s="106" t="s">
        <v>63</v>
      </c>
      <c r="D38" s="107">
        <v>1974.71088</v>
      </c>
      <c r="E38" s="107">
        <f t="shared" si="0"/>
        <v>6662.674509120001</v>
      </c>
      <c r="G38" s="415"/>
      <c r="M38" s="378"/>
      <c r="N38" s="378"/>
      <c r="O38" s="378"/>
      <c r="P38" s="378"/>
      <c r="Q38" s="378"/>
      <c r="R38" s="378"/>
    </row>
    <row r="39" spans="3:18" s="105" customFormat="1" ht="21.75" customHeight="1">
      <c r="C39" s="106" t="s">
        <v>61</v>
      </c>
      <c r="D39" s="107">
        <v>1847.9439499999999</v>
      </c>
      <c r="E39" s="107">
        <f t="shared" si="0"/>
        <v>6234.9628873</v>
      </c>
      <c r="G39" s="415"/>
      <c r="M39" s="378"/>
      <c r="N39" s="378"/>
      <c r="O39" s="378"/>
      <c r="P39" s="378"/>
      <c r="Q39" s="378"/>
      <c r="R39" s="378"/>
    </row>
    <row r="40" spans="3:18" s="105" customFormat="1" ht="21.75" customHeight="1">
      <c r="C40" s="106" t="s">
        <v>64</v>
      </c>
      <c r="D40" s="107">
        <v>1817.6908799999999</v>
      </c>
      <c r="E40" s="107">
        <f t="shared" si="0"/>
        <v>6132.88902912</v>
      </c>
      <c r="G40" s="415"/>
      <c r="M40" s="378"/>
      <c r="N40" s="378"/>
      <c r="O40" s="378"/>
      <c r="P40" s="378"/>
      <c r="Q40" s="378"/>
      <c r="R40" s="378"/>
    </row>
    <row r="41" spans="3:18" s="105" customFormat="1" ht="21.75" customHeight="1">
      <c r="C41" s="106" t="s">
        <v>65</v>
      </c>
      <c r="D41" s="107">
        <v>1746.51269</v>
      </c>
      <c r="E41" s="107">
        <f t="shared" si="0"/>
        <v>5892.73381606</v>
      </c>
      <c r="G41" s="415"/>
      <c r="M41" s="378"/>
      <c r="N41" s="378"/>
      <c r="O41" s="378"/>
      <c r="P41" s="378"/>
      <c r="Q41" s="378"/>
      <c r="R41" s="378"/>
    </row>
    <row r="42" spans="3:18" s="105" customFormat="1" ht="21.75" customHeight="1">
      <c r="C42" s="106" t="s">
        <v>66</v>
      </c>
      <c r="D42" s="107">
        <v>1490.57232</v>
      </c>
      <c r="E42" s="107">
        <f t="shared" si="0"/>
        <v>5029.19100768</v>
      </c>
      <c r="G42" s="415"/>
      <c r="M42" s="378"/>
      <c r="N42" s="378"/>
      <c r="O42" s="378"/>
      <c r="P42" s="378"/>
      <c r="Q42" s="378"/>
      <c r="R42" s="378"/>
    </row>
    <row r="43" spans="3:18" s="105" customFormat="1" ht="21.75" customHeight="1">
      <c r="C43" s="106" t="s">
        <v>48</v>
      </c>
      <c r="D43" s="107">
        <v>1240.98982</v>
      </c>
      <c r="E43" s="107">
        <f t="shared" si="0"/>
        <v>4187.09965268</v>
      </c>
      <c r="G43" s="415"/>
      <c r="M43" s="378"/>
      <c r="N43" s="378"/>
      <c r="O43" s="378"/>
      <c r="P43" s="378"/>
      <c r="Q43" s="378"/>
      <c r="R43" s="378"/>
    </row>
    <row r="44" spans="3:18" s="105" customFormat="1" ht="21.75" customHeight="1">
      <c r="C44" s="106" t="s">
        <v>58</v>
      </c>
      <c r="D44" s="107">
        <v>1207.69896</v>
      </c>
      <c r="E44" s="107">
        <f t="shared" si="0"/>
        <v>4074.77629104</v>
      </c>
      <c r="G44" s="415"/>
      <c r="M44" s="378"/>
      <c r="N44" s="378"/>
      <c r="O44" s="378"/>
      <c r="P44" s="378"/>
      <c r="Q44" s="378"/>
      <c r="R44" s="378"/>
    </row>
    <row r="45" spans="3:18" s="105" customFormat="1" ht="21.75" customHeight="1">
      <c r="C45" s="106" t="s">
        <v>67</v>
      </c>
      <c r="D45" s="107">
        <v>1015.1050299999999</v>
      </c>
      <c r="E45" s="107">
        <f t="shared" si="0"/>
        <v>3424.96437122</v>
      </c>
      <c r="G45" s="415"/>
      <c r="M45" s="378"/>
      <c r="N45" s="378"/>
      <c r="O45" s="378"/>
      <c r="P45" s="378"/>
      <c r="Q45" s="378"/>
      <c r="R45" s="378"/>
    </row>
    <row r="46" spans="3:18" s="105" customFormat="1" ht="21.75" customHeight="1">
      <c r="C46" s="106" t="s">
        <v>68</v>
      </c>
      <c r="D46" s="107">
        <v>879.7317999999999</v>
      </c>
      <c r="E46" s="107">
        <f t="shared" si="0"/>
        <v>2968.2150932</v>
      </c>
      <c r="G46" s="415"/>
      <c r="M46" s="378"/>
      <c r="N46" s="378"/>
      <c r="O46" s="378"/>
      <c r="P46" s="378"/>
      <c r="Q46" s="378"/>
      <c r="R46" s="378"/>
    </row>
    <row r="47" spans="3:18" s="105" customFormat="1" ht="21.75" customHeight="1">
      <c r="C47" s="106" t="s">
        <v>70</v>
      </c>
      <c r="D47" s="107">
        <v>506.40819000000005</v>
      </c>
      <c r="E47" s="107">
        <f t="shared" si="0"/>
        <v>1708.6212330600001</v>
      </c>
      <c r="G47" s="415"/>
      <c r="M47" s="378"/>
      <c r="N47" s="378"/>
      <c r="O47" s="378"/>
      <c r="P47" s="378"/>
      <c r="Q47" s="378"/>
      <c r="R47" s="378"/>
    </row>
    <row r="48" spans="3:18" s="105" customFormat="1" ht="21.75" customHeight="1">
      <c r="C48" s="106" t="s">
        <v>71</v>
      </c>
      <c r="D48" s="107">
        <v>454.47154</v>
      </c>
      <c r="E48" s="107">
        <f t="shared" si="0"/>
        <v>1533.38697596</v>
      </c>
      <c r="G48" s="415"/>
      <c r="M48" s="378"/>
      <c r="N48" s="378"/>
      <c r="O48" s="378"/>
      <c r="P48" s="378"/>
      <c r="Q48" s="378"/>
      <c r="R48" s="378"/>
    </row>
    <row r="49" spans="3:18" s="105" customFormat="1" ht="21.75" customHeight="1">
      <c r="C49" s="106" t="s">
        <v>72</v>
      </c>
      <c r="D49" s="107">
        <v>275.43715</v>
      </c>
      <c r="E49" s="107">
        <f t="shared" si="0"/>
        <v>929.3249440999999</v>
      </c>
      <c r="G49" s="415"/>
      <c r="M49" s="378"/>
      <c r="N49" s="378"/>
      <c r="O49" s="378"/>
      <c r="P49" s="378"/>
      <c r="Q49" s="378"/>
      <c r="R49" s="378"/>
    </row>
    <row r="50" spans="3:18" s="105" customFormat="1" ht="21.75" customHeight="1">
      <c r="C50" s="106" t="s">
        <v>74</v>
      </c>
      <c r="D50" s="107">
        <v>199.24988000000002</v>
      </c>
      <c r="E50" s="107">
        <f t="shared" si="0"/>
        <v>672.2690951200001</v>
      </c>
      <c r="G50" s="415"/>
      <c r="M50" s="378"/>
      <c r="N50" s="378"/>
      <c r="O50" s="378"/>
      <c r="P50" s="378"/>
      <c r="Q50" s="378"/>
      <c r="R50" s="378"/>
    </row>
    <row r="51" spans="3:18" s="105" customFormat="1" ht="21.75" customHeight="1">
      <c r="C51" s="106" t="s">
        <v>75</v>
      </c>
      <c r="D51" s="107">
        <v>173.17269</v>
      </c>
      <c r="E51" s="107">
        <f t="shared" si="0"/>
        <v>584.28465606</v>
      </c>
      <c r="G51" s="415"/>
      <c r="M51" s="378"/>
      <c r="N51" s="378"/>
      <c r="O51" s="378"/>
      <c r="P51" s="378"/>
      <c r="Q51" s="378"/>
      <c r="R51" s="378"/>
    </row>
    <row r="52" spans="3:18" s="105" customFormat="1" ht="21.75" customHeight="1">
      <c r="C52" s="106" t="s">
        <v>76</v>
      </c>
      <c r="D52" s="107">
        <v>128.57053</v>
      </c>
      <c r="E52" s="107">
        <f t="shared" si="0"/>
        <v>433.79696822</v>
      </c>
      <c r="G52" s="415"/>
      <c r="M52" s="378"/>
      <c r="N52" s="378"/>
      <c r="O52" s="378"/>
      <c r="P52" s="378"/>
      <c r="Q52" s="378"/>
      <c r="R52" s="378"/>
    </row>
    <row r="53" spans="3:18" s="105" customFormat="1" ht="21.75" customHeight="1">
      <c r="C53" s="106" t="s">
        <v>47</v>
      </c>
      <c r="D53" s="107">
        <v>68.27053</v>
      </c>
      <c r="E53" s="107">
        <f t="shared" si="0"/>
        <v>230.34476822</v>
      </c>
      <c r="G53" s="415"/>
      <c r="M53" s="378"/>
      <c r="N53" s="378"/>
      <c r="O53" s="378"/>
      <c r="P53" s="378"/>
      <c r="Q53" s="378"/>
      <c r="R53" s="378"/>
    </row>
    <row r="54" spans="3:18" s="105" customFormat="1" ht="21.75" customHeight="1">
      <c r="C54" s="106" t="s">
        <v>77</v>
      </c>
      <c r="D54" s="107">
        <v>74.79897</v>
      </c>
      <c r="E54" s="107">
        <f t="shared" si="0"/>
        <v>252.37172478</v>
      </c>
      <c r="G54" s="415"/>
      <c r="M54" s="378"/>
      <c r="N54" s="378"/>
      <c r="O54" s="378"/>
      <c r="P54" s="378"/>
      <c r="Q54" s="378"/>
      <c r="R54" s="378"/>
    </row>
    <row r="55" spans="3:18" s="105" customFormat="1" ht="21.75" customHeight="1">
      <c r="C55" s="106" t="s">
        <v>95</v>
      </c>
      <c r="D55" s="107">
        <v>23.668319999999998</v>
      </c>
      <c r="E55" s="107">
        <f t="shared" si="0"/>
        <v>79.85691168</v>
      </c>
      <c r="G55" s="415"/>
      <c r="M55" s="378"/>
      <c r="N55" s="378"/>
      <c r="O55" s="378"/>
      <c r="P55" s="378"/>
      <c r="Q55" s="378"/>
      <c r="R55" s="378"/>
    </row>
    <row r="56" spans="3:18" s="105" customFormat="1" ht="21.75" customHeight="1">
      <c r="C56" s="106" t="s">
        <v>73</v>
      </c>
      <c r="D56" s="107">
        <v>6.62765</v>
      </c>
      <c r="E56" s="107">
        <f t="shared" si="0"/>
        <v>22.3616911</v>
      </c>
      <c r="G56" s="416"/>
      <c r="M56" s="378"/>
      <c r="N56" s="378"/>
      <c r="O56" s="378"/>
      <c r="P56" s="378"/>
      <c r="Q56" s="378"/>
      <c r="R56" s="378"/>
    </row>
    <row r="57" spans="3:18" s="105" customFormat="1" ht="10.5" customHeight="1">
      <c r="C57" s="103"/>
      <c r="D57" s="104"/>
      <c r="E57" s="104"/>
      <c r="G57" s="415"/>
      <c r="M57" s="378"/>
      <c r="N57" s="378"/>
      <c r="O57" s="378"/>
      <c r="P57" s="378"/>
      <c r="Q57" s="378"/>
      <c r="R57" s="378"/>
    </row>
    <row r="58" spans="3:18" s="105" customFormat="1" ht="21.75" customHeight="1">
      <c r="C58" s="108" t="s">
        <v>26</v>
      </c>
      <c r="D58" s="109">
        <f>+D59+D60+D61</f>
        <v>4072637.7400199994</v>
      </c>
      <c r="E58" s="109">
        <f>+E59+E60+E61</f>
        <v>13741079.734827477</v>
      </c>
      <c r="G58" s="417"/>
      <c r="M58" s="378"/>
      <c r="N58" s="378"/>
      <c r="O58" s="378"/>
      <c r="P58" s="378"/>
      <c r="Q58" s="378"/>
      <c r="R58" s="378"/>
    </row>
    <row r="59" spans="3:18" s="105" customFormat="1" ht="21.75" customHeight="1">
      <c r="C59" s="106" t="s">
        <v>149</v>
      </c>
      <c r="D59" s="107">
        <v>2523667.55942</v>
      </c>
      <c r="E59" s="107">
        <f>+D59*$G$5</f>
        <v>8514854.34548308</v>
      </c>
      <c r="G59" s="416"/>
      <c r="M59" s="378"/>
      <c r="N59" s="378"/>
      <c r="O59" s="378"/>
      <c r="P59" s="378"/>
      <c r="Q59" s="378"/>
      <c r="R59" s="378"/>
    </row>
    <row r="60" spans="3:18" s="105" customFormat="1" ht="21.75" customHeight="1">
      <c r="C60" s="106" t="s">
        <v>151</v>
      </c>
      <c r="D60" s="107">
        <v>1201378.18612</v>
      </c>
      <c r="E60" s="107">
        <f>+D60*$G$5</f>
        <v>4053449.99996888</v>
      </c>
      <c r="G60" s="415"/>
      <c r="M60" s="378"/>
      <c r="N60" s="378"/>
      <c r="O60" s="378"/>
      <c r="P60" s="378"/>
      <c r="Q60" s="378"/>
      <c r="R60" s="378"/>
    </row>
    <row r="61" spans="3:18" s="105" customFormat="1" ht="18" customHeight="1">
      <c r="C61" s="106" t="s">
        <v>173</v>
      </c>
      <c r="D61" s="107">
        <v>347591.99447999994</v>
      </c>
      <c r="E61" s="107">
        <f>+D61*$G$5</f>
        <v>1172775.3893755197</v>
      </c>
      <c r="G61" s="415"/>
      <c r="M61" s="378"/>
      <c r="N61" s="378"/>
      <c r="O61" s="378"/>
      <c r="P61" s="378"/>
      <c r="Q61" s="378"/>
      <c r="R61" s="378"/>
    </row>
    <row r="62" spans="3:18" s="105" customFormat="1" ht="18" customHeight="1">
      <c r="C62" s="236"/>
      <c r="D62" s="145"/>
      <c r="E62" s="145"/>
      <c r="G62" s="415"/>
      <c r="M62" s="378"/>
      <c r="N62" s="378"/>
      <c r="O62" s="378"/>
      <c r="P62" s="378"/>
      <c r="Q62" s="378"/>
      <c r="R62" s="378"/>
    </row>
    <row r="63" spans="3:18" s="105" customFormat="1" ht="21.75" customHeight="1" hidden="1">
      <c r="C63" s="110" t="s">
        <v>159</v>
      </c>
      <c r="D63" s="111">
        <f>+D64</f>
        <v>0</v>
      </c>
      <c r="E63" s="111">
        <f>+E64</f>
        <v>0</v>
      </c>
      <c r="G63" s="415"/>
      <c r="I63" s="402"/>
      <c r="M63" s="378"/>
      <c r="N63" s="378"/>
      <c r="O63" s="378"/>
      <c r="P63" s="378"/>
      <c r="Q63" s="378"/>
      <c r="R63" s="378"/>
    </row>
    <row r="64" spans="3:18" s="105" customFormat="1" ht="21.75" customHeight="1" hidden="1">
      <c r="C64" s="103" t="s">
        <v>87</v>
      </c>
      <c r="D64" s="104">
        <f>+D65</f>
        <v>0</v>
      </c>
      <c r="E64" s="104">
        <f>+E65</f>
        <v>0</v>
      </c>
      <c r="G64" s="415"/>
      <c r="I64" s="402"/>
      <c r="M64" s="378"/>
      <c r="N64" s="378"/>
      <c r="O64" s="378"/>
      <c r="P64" s="378"/>
      <c r="Q64" s="378"/>
      <c r="R64" s="378"/>
    </row>
    <row r="65" spans="3:18" s="105" customFormat="1" ht="21.75" customHeight="1" hidden="1">
      <c r="C65" s="106" t="s">
        <v>152</v>
      </c>
      <c r="D65" s="107">
        <v>0</v>
      </c>
      <c r="E65" s="107">
        <f>+D65*$G$5</f>
        <v>0</v>
      </c>
      <c r="G65" s="415"/>
      <c r="I65" s="402"/>
      <c r="M65" s="378"/>
      <c r="N65" s="378"/>
      <c r="O65" s="378"/>
      <c r="P65" s="378"/>
      <c r="Q65" s="378"/>
      <c r="R65" s="378"/>
    </row>
    <row r="66" spans="3:18" s="105" customFormat="1" ht="19.5" customHeight="1" hidden="1">
      <c r="C66" s="236"/>
      <c r="D66" s="157"/>
      <c r="E66" s="157"/>
      <c r="G66" s="415"/>
      <c r="M66" s="378"/>
      <c r="N66" s="378"/>
      <c r="O66" s="378"/>
      <c r="P66" s="378"/>
      <c r="Q66" s="378"/>
      <c r="R66" s="378"/>
    </row>
    <row r="67" spans="3:18" s="105" customFormat="1" ht="21.75" customHeight="1">
      <c r="C67" s="110" t="s">
        <v>196</v>
      </c>
      <c r="D67" s="111">
        <f>+D68+D92</f>
        <v>795376.1030500003</v>
      </c>
      <c r="E67" s="111">
        <f>+E68+E92</f>
        <v>2683598.9716906995</v>
      </c>
      <c r="G67" s="415"/>
      <c r="M67" s="378"/>
      <c r="N67" s="378"/>
      <c r="O67" s="378"/>
      <c r="P67" s="378"/>
      <c r="Q67" s="378"/>
      <c r="R67" s="378"/>
    </row>
    <row r="68" spans="3:18" s="105" customFormat="1" ht="21.75" customHeight="1">
      <c r="C68" s="108" t="s">
        <v>25</v>
      </c>
      <c r="D68" s="109">
        <f>SUM(D69:D90)</f>
        <v>701915.6566800002</v>
      </c>
      <c r="E68" s="109">
        <f>SUM(E69:E90)</f>
        <v>2368263.4256383195</v>
      </c>
      <c r="G68" s="418"/>
      <c r="M68" s="378"/>
      <c r="N68" s="378"/>
      <c r="O68" s="378"/>
      <c r="P68" s="378"/>
      <c r="Q68" s="378"/>
      <c r="R68" s="378"/>
    </row>
    <row r="69" spans="3:18" s="105" customFormat="1" ht="21.75" customHeight="1">
      <c r="C69" s="106" t="s">
        <v>150</v>
      </c>
      <c r="D69" s="107">
        <v>530256.4003</v>
      </c>
      <c r="E69" s="107">
        <f aca="true" t="shared" si="1" ref="E69:E90">+D69*$G$5</f>
        <v>1789085.0946122</v>
      </c>
      <c r="G69" s="416"/>
      <c r="M69" s="378"/>
      <c r="N69" s="378"/>
      <c r="O69" s="378"/>
      <c r="P69" s="378"/>
      <c r="Q69" s="378"/>
      <c r="R69" s="378"/>
    </row>
    <row r="70" spans="3:18" s="105" customFormat="1" ht="21.75" customHeight="1">
      <c r="C70" s="106" t="s">
        <v>43</v>
      </c>
      <c r="D70" s="107">
        <v>86665.98103</v>
      </c>
      <c r="E70" s="107">
        <f t="shared" si="1"/>
        <v>292411.01999522</v>
      </c>
      <c r="G70" s="416"/>
      <c r="M70" s="378"/>
      <c r="N70" s="378"/>
      <c r="O70" s="378"/>
      <c r="P70" s="378"/>
      <c r="Q70" s="378"/>
      <c r="R70" s="378"/>
    </row>
    <row r="71" spans="3:18" s="105" customFormat="1" ht="21.75" customHeight="1">
      <c r="C71" s="106" t="s">
        <v>48</v>
      </c>
      <c r="D71" s="107">
        <v>27376.74719</v>
      </c>
      <c r="E71" s="107">
        <f t="shared" si="1"/>
        <v>92369.14501906</v>
      </c>
      <c r="G71" s="416"/>
      <c r="M71" s="378"/>
      <c r="N71" s="378"/>
      <c r="O71" s="378"/>
      <c r="P71" s="378"/>
      <c r="Q71" s="378"/>
      <c r="R71" s="378"/>
    </row>
    <row r="72" spans="3:18" s="105" customFormat="1" ht="21.75" customHeight="1">
      <c r="C72" s="106" t="s">
        <v>50</v>
      </c>
      <c r="D72" s="107">
        <v>11314.654999999999</v>
      </c>
      <c r="E72" s="107">
        <f t="shared" si="1"/>
        <v>38175.64597</v>
      </c>
      <c r="G72" s="416"/>
      <c r="M72" s="378"/>
      <c r="N72" s="378"/>
      <c r="O72" s="378"/>
      <c r="P72" s="378"/>
      <c r="Q72" s="378"/>
      <c r="R72" s="378"/>
    </row>
    <row r="73" spans="3:18" s="105" customFormat="1" ht="21.75" customHeight="1">
      <c r="C73" s="106" t="s">
        <v>207</v>
      </c>
      <c r="D73" s="107">
        <v>9085.37711</v>
      </c>
      <c r="E73" s="107">
        <f t="shared" si="1"/>
        <v>30654.06236914</v>
      </c>
      <c r="G73" s="416"/>
      <c r="M73" s="378"/>
      <c r="N73" s="378"/>
      <c r="O73" s="378"/>
      <c r="P73" s="378"/>
      <c r="Q73" s="378"/>
      <c r="R73" s="378"/>
    </row>
    <row r="74" spans="3:18" s="105" customFormat="1" ht="21.75" customHeight="1">
      <c r="C74" s="106" t="s">
        <v>49</v>
      </c>
      <c r="D74" s="107">
        <v>7218.795259999999</v>
      </c>
      <c r="E74" s="107">
        <f t="shared" si="1"/>
        <v>24356.21520724</v>
      </c>
      <c r="G74" s="416"/>
      <c r="M74" s="378"/>
      <c r="N74" s="378"/>
      <c r="O74" s="378"/>
      <c r="P74" s="378"/>
      <c r="Q74" s="378"/>
      <c r="R74" s="378"/>
    </row>
    <row r="75" spans="3:18" s="105" customFormat="1" ht="21.75" customHeight="1">
      <c r="C75" s="106" t="s">
        <v>55</v>
      </c>
      <c r="D75" s="107">
        <v>6016.27844</v>
      </c>
      <c r="E75" s="107">
        <f t="shared" si="1"/>
        <v>20298.92345656</v>
      </c>
      <c r="G75" s="416"/>
      <c r="M75" s="378"/>
      <c r="N75" s="378"/>
      <c r="O75" s="378"/>
      <c r="P75" s="378"/>
      <c r="Q75" s="378"/>
      <c r="R75" s="378"/>
    </row>
    <row r="76" spans="3:18" s="105" customFormat="1" ht="21.75" customHeight="1">
      <c r="C76" s="106" t="s">
        <v>96</v>
      </c>
      <c r="D76" s="107">
        <v>4619.18138</v>
      </c>
      <c r="E76" s="107">
        <f t="shared" si="1"/>
        <v>15585.11797612</v>
      </c>
      <c r="G76" s="416"/>
      <c r="M76" s="378"/>
      <c r="N76" s="378"/>
      <c r="O76" s="378"/>
      <c r="P76" s="378"/>
      <c r="Q76" s="378"/>
      <c r="R76" s="378"/>
    </row>
    <row r="77" spans="3:18" s="105" customFormat="1" ht="21.75" customHeight="1">
      <c r="C77" s="106" t="s">
        <v>57</v>
      </c>
      <c r="D77" s="107">
        <v>4327.15141</v>
      </c>
      <c r="E77" s="107">
        <f t="shared" si="1"/>
        <v>14599.808857340002</v>
      </c>
      <c r="G77" s="416"/>
      <c r="M77" s="378"/>
      <c r="N77" s="378"/>
      <c r="O77" s="378"/>
      <c r="P77" s="378"/>
      <c r="Q77" s="378"/>
      <c r="R77" s="378"/>
    </row>
    <row r="78" spans="3:18" s="105" customFormat="1" ht="21.75" customHeight="1">
      <c r="C78" s="106" t="s">
        <v>51</v>
      </c>
      <c r="D78" s="107">
        <v>3945.8786299999997</v>
      </c>
      <c r="E78" s="107">
        <f t="shared" si="1"/>
        <v>13313.39449762</v>
      </c>
      <c r="G78" s="416"/>
      <c r="M78" s="378"/>
      <c r="N78" s="378"/>
      <c r="O78" s="378"/>
      <c r="P78" s="378"/>
      <c r="Q78" s="378"/>
      <c r="R78" s="378"/>
    </row>
    <row r="79" spans="3:18" s="105" customFormat="1" ht="21.75" customHeight="1">
      <c r="C79" s="106" t="s">
        <v>54</v>
      </c>
      <c r="D79" s="107">
        <v>3478.51083</v>
      </c>
      <c r="E79" s="107">
        <f t="shared" si="1"/>
        <v>11736.49554042</v>
      </c>
      <c r="G79" s="416"/>
      <c r="M79" s="378"/>
      <c r="N79" s="378"/>
      <c r="O79" s="378"/>
      <c r="P79" s="378"/>
      <c r="Q79" s="378"/>
      <c r="R79" s="378"/>
    </row>
    <row r="80" spans="3:18" s="105" customFormat="1" ht="21.75" customHeight="1">
      <c r="C80" s="106" t="s">
        <v>58</v>
      </c>
      <c r="D80" s="107">
        <v>2605.03297</v>
      </c>
      <c r="E80" s="107">
        <f t="shared" si="1"/>
        <v>8789.381240780001</v>
      </c>
      <c r="G80" s="416"/>
      <c r="M80" s="378"/>
      <c r="N80" s="378"/>
      <c r="O80" s="378"/>
      <c r="P80" s="378"/>
      <c r="Q80" s="378"/>
      <c r="R80" s="378"/>
    </row>
    <row r="81" spans="3:18" s="105" customFormat="1" ht="21.75" customHeight="1">
      <c r="C81" s="106" t="s">
        <v>63</v>
      </c>
      <c r="D81" s="107">
        <v>1730.25377</v>
      </c>
      <c r="E81" s="107">
        <f t="shared" si="1"/>
        <v>5837.87621998</v>
      </c>
      <c r="G81" s="416"/>
      <c r="M81" s="378"/>
      <c r="N81" s="378"/>
      <c r="O81" s="378"/>
      <c r="P81" s="378"/>
      <c r="Q81" s="378"/>
      <c r="R81" s="378"/>
    </row>
    <row r="82" spans="3:18" s="105" customFormat="1" ht="21.75" customHeight="1">
      <c r="C82" s="106" t="s">
        <v>69</v>
      </c>
      <c r="D82" s="107">
        <v>888.70154</v>
      </c>
      <c r="E82" s="107">
        <f t="shared" si="1"/>
        <v>2998.4789959600002</v>
      </c>
      <c r="G82" s="416"/>
      <c r="M82" s="378"/>
      <c r="N82" s="378"/>
      <c r="O82" s="378"/>
      <c r="P82" s="378"/>
      <c r="Q82" s="378"/>
      <c r="R82" s="378"/>
    </row>
    <row r="83" spans="3:18" s="105" customFormat="1" ht="21.75" customHeight="1">
      <c r="C83" s="106" t="s">
        <v>73</v>
      </c>
      <c r="D83" s="107">
        <v>650.46101</v>
      </c>
      <c r="E83" s="107">
        <f t="shared" si="1"/>
        <v>2194.65544774</v>
      </c>
      <c r="G83" s="416"/>
      <c r="M83" s="378"/>
      <c r="N83" s="378"/>
      <c r="O83" s="378"/>
      <c r="P83" s="378"/>
      <c r="Q83" s="378"/>
      <c r="R83" s="378"/>
    </row>
    <row r="84" spans="3:18" s="105" customFormat="1" ht="21.75" customHeight="1">
      <c r="C84" s="106" t="s">
        <v>251</v>
      </c>
      <c r="D84" s="107">
        <v>609.62523</v>
      </c>
      <c r="E84" s="107">
        <f t="shared" si="1"/>
        <v>2056.87552602</v>
      </c>
      <c r="G84" s="416"/>
      <c r="M84" s="378"/>
      <c r="N84" s="378"/>
      <c r="O84" s="378"/>
      <c r="P84" s="378"/>
      <c r="Q84" s="378"/>
      <c r="R84" s="378"/>
    </row>
    <row r="85" spans="3:18" s="105" customFormat="1" ht="21.75" customHeight="1">
      <c r="C85" s="106" t="s">
        <v>56</v>
      </c>
      <c r="D85" s="107">
        <v>426.80519</v>
      </c>
      <c r="E85" s="107">
        <f t="shared" si="1"/>
        <v>1440.04071106</v>
      </c>
      <c r="G85" s="415"/>
      <c r="M85" s="378"/>
      <c r="N85" s="378"/>
      <c r="O85" s="378"/>
      <c r="P85" s="378"/>
      <c r="Q85" s="378"/>
      <c r="R85" s="378"/>
    </row>
    <row r="86" spans="3:18" s="105" customFormat="1" ht="21.75" customHeight="1">
      <c r="C86" s="106" t="s">
        <v>61</v>
      </c>
      <c r="D86" s="107">
        <v>384.28222999999997</v>
      </c>
      <c r="E86" s="107">
        <f t="shared" si="1"/>
        <v>1296.5682440199998</v>
      </c>
      <c r="G86" s="415"/>
      <c r="M86" s="378"/>
      <c r="N86" s="378"/>
      <c r="O86" s="378"/>
      <c r="P86" s="378"/>
      <c r="Q86" s="378"/>
      <c r="R86" s="378"/>
    </row>
    <row r="87" spans="3:18" s="105" customFormat="1" ht="21.75" customHeight="1">
      <c r="C87" s="106" t="s">
        <v>78</v>
      </c>
      <c r="D87" s="107">
        <v>118.40922</v>
      </c>
      <c r="E87" s="107">
        <f t="shared" si="1"/>
        <v>399.51270828</v>
      </c>
      <c r="G87" s="415"/>
      <c r="M87" s="378"/>
      <c r="N87" s="378"/>
      <c r="O87" s="378"/>
      <c r="P87" s="378"/>
      <c r="Q87" s="378"/>
      <c r="R87" s="378"/>
    </row>
    <row r="88" spans="3:18" s="105" customFormat="1" ht="21.75" customHeight="1">
      <c r="C88" s="106" t="s">
        <v>68</v>
      </c>
      <c r="D88" s="107">
        <v>88.05031</v>
      </c>
      <c r="E88" s="107">
        <f t="shared" si="1"/>
        <v>297.08174594</v>
      </c>
      <c r="G88" s="415"/>
      <c r="M88" s="378"/>
      <c r="N88" s="378"/>
      <c r="O88" s="378"/>
      <c r="P88" s="378"/>
      <c r="Q88" s="378"/>
      <c r="R88" s="378"/>
    </row>
    <row r="89" spans="3:18" s="105" customFormat="1" ht="21.75" customHeight="1">
      <c r="C89" s="106" t="s">
        <v>72</v>
      </c>
      <c r="D89" s="107">
        <v>79.87371</v>
      </c>
      <c r="E89" s="107">
        <f t="shared" si="1"/>
        <v>269.49389754000003</v>
      </c>
      <c r="G89" s="415"/>
      <c r="M89" s="378"/>
      <c r="N89" s="378"/>
      <c r="O89" s="378"/>
      <c r="P89" s="378"/>
      <c r="Q89" s="378"/>
      <c r="R89" s="378"/>
    </row>
    <row r="90" spans="3:18" s="105" customFormat="1" ht="21.75" customHeight="1">
      <c r="C90" s="106" t="s">
        <v>75</v>
      </c>
      <c r="D90" s="107">
        <v>29.204919999999998</v>
      </c>
      <c r="E90" s="107">
        <f t="shared" si="1"/>
        <v>98.53740008</v>
      </c>
      <c r="G90" s="416"/>
      <c r="M90" s="378"/>
      <c r="N90" s="378"/>
      <c r="O90" s="378"/>
      <c r="P90" s="378"/>
      <c r="Q90" s="378"/>
      <c r="R90" s="378"/>
    </row>
    <row r="91" spans="3:18" s="105" customFormat="1" ht="9.75" customHeight="1">
      <c r="C91" s="103"/>
      <c r="D91" s="104"/>
      <c r="E91" s="104"/>
      <c r="G91" s="415"/>
      <c r="M91" s="378"/>
      <c r="N91" s="378"/>
      <c r="O91" s="378"/>
      <c r="P91" s="378"/>
      <c r="Q91" s="378"/>
      <c r="R91" s="378"/>
    </row>
    <row r="92" spans="3:18" s="105" customFormat="1" ht="21.75" customHeight="1">
      <c r="C92" s="108" t="s">
        <v>26</v>
      </c>
      <c r="D92" s="109">
        <f>+D93</f>
        <v>93460.44637</v>
      </c>
      <c r="E92" s="109">
        <f>+E93</f>
        <v>315335.54605238</v>
      </c>
      <c r="G92" s="419"/>
      <c r="M92" s="378"/>
      <c r="N92" s="378"/>
      <c r="O92" s="378"/>
      <c r="P92" s="378"/>
      <c r="Q92" s="378"/>
      <c r="R92" s="378"/>
    </row>
    <row r="93" spans="3:18" s="105" customFormat="1" ht="21.75" customHeight="1">
      <c r="C93" s="106" t="s">
        <v>149</v>
      </c>
      <c r="D93" s="107">
        <v>93460.44637</v>
      </c>
      <c r="E93" s="107">
        <f>+D93*$G$5</f>
        <v>315335.54605238</v>
      </c>
      <c r="G93" s="415"/>
      <c r="M93" s="378"/>
      <c r="N93" s="378"/>
      <c r="O93" s="378"/>
      <c r="P93" s="378"/>
      <c r="Q93" s="378"/>
      <c r="R93" s="378"/>
    </row>
    <row r="94" spans="3:18" s="105" customFormat="1" ht="4.5" customHeight="1">
      <c r="C94" s="236"/>
      <c r="D94" s="157"/>
      <c r="E94" s="157"/>
      <c r="G94" s="415"/>
      <c r="M94" s="378"/>
      <c r="N94" s="378"/>
      <c r="O94" s="378"/>
      <c r="P94" s="378"/>
      <c r="Q94" s="378"/>
      <c r="R94" s="378"/>
    </row>
    <row r="95" spans="3:18" s="105" customFormat="1" ht="15" customHeight="1">
      <c r="C95" s="565" t="s">
        <v>29</v>
      </c>
      <c r="D95" s="567">
        <f>+D67+D14+D63</f>
        <v>5828208.27895</v>
      </c>
      <c r="E95" s="567">
        <f>+E67+E14+E63</f>
        <v>19664374.733177297</v>
      </c>
      <c r="G95" s="415"/>
      <c r="M95" s="378"/>
      <c r="N95" s="378"/>
      <c r="O95" s="378"/>
      <c r="P95" s="378"/>
      <c r="Q95" s="378"/>
      <c r="R95" s="378"/>
    </row>
    <row r="96" spans="3:18" s="178" customFormat="1" ht="15" customHeight="1">
      <c r="C96" s="566"/>
      <c r="D96" s="568"/>
      <c r="E96" s="568"/>
      <c r="G96" s="420"/>
      <c r="M96" s="379"/>
      <c r="N96" s="379"/>
      <c r="O96" s="379"/>
      <c r="P96" s="379"/>
      <c r="Q96" s="379"/>
      <c r="R96" s="379"/>
    </row>
    <row r="97" spans="3:18" s="105" customFormat="1" ht="7.5" customHeight="1">
      <c r="C97" s="237"/>
      <c r="D97" s="158"/>
      <c r="E97" s="158"/>
      <c r="G97" s="415"/>
      <c r="M97" s="378"/>
      <c r="N97" s="378"/>
      <c r="O97" s="378"/>
      <c r="P97" s="378"/>
      <c r="Q97" s="378"/>
      <c r="R97" s="378"/>
    </row>
    <row r="98" spans="1:18" ht="14.25" customHeight="1">
      <c r="A98" s="226"/>
      <c r="B98" s="226"/>
      <c r="C98" s="238" t="s">
        <v>99</v>
      </c>
      <c r="D98" s="159"/>
      <c r="E98" s="180"/>
      <c r="M98" s="372"/>
      <c r="N98" s="372"/>
      <c r="O98" s="372"/>
      <c r="P98" s="372"/>
      <c r="Q98" s="372"/>
      <c r="R98" s="372"/>
    </row>
    <row r="99" spans="1:18" ht="14.25" customHeight="1">
      <c r="A99" s="226"/>
      <c r="B99" s="226"/>
      <c r="C99" s="238" t="s">
        <v>217</v>
      </c>
      <c r="D99" s="287"/>
      <c r="E99" s="288"/>
      <c r="M99" s="372"/>
      <c r="N99" s="372"/>
      <c r="O99" s="372"/>
      <c r="P99" s="372"/>
      <c r="Q99" s="372"/>
      <c r="R99" s="372"/>
    </row>
    <row r="100" spans="4:18" ht="12.75">
      <c r="D100" s="569"/>
      <c r="E100" s="616"/>
      <c r="F100" s="211"/>
      <c r="G100" s="617"/>
      <c r="M100" s="372"/>
      <c r="N100" s="372"/>
      <c r="O100" s="372"/>
      <c r="P100" s="372"/>
      <c r="Q100" s="372"/>
      <c r="R100" s="372"/>
    </row>
    <row r="101" spans="4:18" ht="12.75">
      <c r="D101" s="569">
        <f>+D95-Deudor!E71</f>
        <v>0</v>
      </c>
      <c r="E101" s="569">
        <f>+E95-Deudor!F71</f>
        <v>0</v>
      </c>
      <c r="F101" s="211"/>
      <c r="G101" s="617"/>
      <c r="M101" s="372"/>
      <c r="N101" s="372"/>
      <c r="O101" s="372"/>
      <c r="P101" s="372"/>
      <c r="Q101" s="372"/>
      <c r="R101" s="372"/>
    </row>
    <row r="102" spans="4:18" ht="12.75">
      <c r="D102" s="570"/>
      <c r="E102" s="570"/>
      <c r="F102" s="570"/>
      <c r="G102" s="617"/>
      <c r="M102" s="372"/>
      <c r="N102" s="372"/>
      <c r="O102" s="372"/>
      <c r="P102" s="372"/>
      <c r="Q102" s="372"/>
      <c r="R102" s="372"/>
    </row>
    <row r="103" spans="4:18" ht="12.75">
      <c r="D103" s="160"/>
      <c r="E103" s="160"/>
      <c r="M103" s="372"/>
      <c r="N103" s="372"/>
      <c r="O103" s="372"/>
      <c r="P103" s="372"/>
      <c r="Q103" s="372"/>
      <c r="R103" s="372"/>
    </row>
    <row r="104" spans="4:18" ht="12.75">
      <c r="D104" s="161"/>
      <c r="E104" s="161"/>
      <c r="F104" s="161"/>
      <c r="M104" s="372"/>
      <c r="N104" s="372"/>
      <c r="O104" s="372"/>
      <c r="P104" s="372"/>
      <c r="Q104" s="372"/>
      <c r="R104" s="372"/>
    </row>
    <row r="105" spans="2:18" s="155" customFormat="1" ht="18">
      <c r="B105" s="563" t="s">
        <v>171</v>
      </c>
      <c r="C105" s="563"/>
      <c r="D105" s="563"/>
      <c r="E105" s="563"/>
      <c r="F105" s="176"/>
      <c r="G105" s="267"/>
      <c r="M105" s="377"/>
      <c r="N105" s="377"/>
      <c r="O105" s="377"/>
      <c r="P105" s="377"/>
      <c r="Q105" s="377"/>
      <c r="R105" s="377"/>
    </row>
    <row r="106" spans="2:18" s="155" customFormat="1" ht="19.5" customHeight="1">
      <c r="B106" s="500" t="s">
        <v>189</v>
      </c>
      <c r="C106" s="500"/>
      <c r="D106" s="500"/>
      <c r="E106" s="500"/>
      <c r="F106" s="500"/>
      <c r="G106" s="267"/>
      <c r="M106" s="377"/>
      <c r="N106" s="377"/>
      <c r="O106" s="377"/>
      <c r="P106" s="377"/>
      <c r="Q106" s="377"/>
      <c r="R106" s="377"/>
    </row>
    <row r="107" spans="2:18" s="155" customFormat="1" ht="19.5" customHeight="1">
      <c r="B107" s="500" t="s">
        <v>190</v>
      </c>
      <c r="C107" s="500"/>
      <c r="D107" s="500"/>
      <c r="E107" s="500"/>
      <c r="F107" s="423"/>
      <c r="G107" s="267"/>
      <c r="M107" s="377"/>
      <c r="N107" s="377"/>
      <c r="O107" s="377"/>
      <c r="P107" s="377"/>
      <c r="Q107" s="377"/>
      <c r="R107" s="377"/>
    </row>
    <row r="108" spans="2:18" s="155" customFormat="1" ht="19.5" customHeight="1">
      <c r="B108" s="564" t="s">
        <v>80</v>
      </c>
      <c r="C108" s="564"/>
      <c r="D108" s="564"/>
      <c r="E108" s="564"/>
      <c r="F108" s="564"/>
      <c r="G108" s="267"/>
      <c r="M108" s="377"/>
      <c r="N108" s="377"/>
      <c r="O108" s="377"/>
      <c r="P108" s="377"/>
      <c r="Q108" s="377"/>
      <c r="R108" s="377"/>
    </row>
    <row r="109" spans="2:18" ht="15.75">
      <c r="B109" s="518" t="str">
        <f>+B9</f>
        <v>AL 31 DE MAYO DE 2016</v>
      </c>
      <c r="C109" s="518"/>
      <c r="D109" s="518"/>
      <c r="E109" s="168"/>
      <c r="M109" s="372"/>
      <c r="N109" s="372"/>
      <c r="O109" s="372"/>
      <c r="P109" s="372"/>
      <c r="Q109" s="372"/>
      <c r="R109" s="372"/>
    </row>
    <row r="110" spans="2:18" s="105" customFormat="1" ht="6.75" customHeight="1">
      <c r="B110" s="471"/>
      <c r="C110" s="471"/>
      <c r="D110" s="471"/>
      <c r="E110" s="471"/>
      <c r="F110" s="177"/>
      <c r="G110" s="411"/>
      <c r="M110" s="378"/>
      <c r="N110" s="378"/>
      <c r="O110" s="378"/>
      <c r="P110" s="378"/>
      <c r="Q110" s="378"/>
      <c r="R110" s="378"/>
    </row>
    <row r="111" spans="3:18" s="155" customFormat="1" ht="18.75" customHeight="1">
      <c r="C111" s="480" t="s">
        <v>138</v>
      </c>
      <c r="D111" s="535" t="s">
        <v>119</v>
      </c>
      <c r="E111" s="533" t="s">
        <v>265</v>
      </c>
      <c r="G111" s="267"/>
      <c r="M111" s="377"/>
      <c r="N111" s="377"/>
      <c r="O111" s="377"/>
      <c r="P111" s="377"/>
      <c r="Q111" s="377"/>
      <c r="R111" s="377"/>
    </row>
    <row r="112" spans="3:18" s="178" customFormat="1" ht="18.75" customHeight="1">
      <c r="C112" s="481"/>
      <c r="D112" s="517"/>
      <c r="E112" s="534"/>
      <c r="G112" s="412"/>
      <c r="M112" s="379"/>
      <c r="N112" s="379"/>
      <c r="O112" s="379"/>
      <c r="P112" s="379"/>
      <c r="Q112" s="379"/>
      <c r="R112" s="379"/>
    </row>
    <row r="113" spans="3:18" s="178" customFormat="1" ht="11.25" customHeight="1">
      <c r="C113" s="235"/>
      <c r="D113" s="156"/>
      <c r="E113" s="179"/>
      <c r="G113" s="412"/>
      <c r="M113" s="379"/>
      <c r="N113" s="379"/>
      <c r="O113" s="379"/>
      <c r="P113" s="379"/>
      <c r="Q113" s="379"/>
      <c r="R113" s="379"/>
    </row>
    <row r="114" spans="3:18" s="105" customFormat="1" ht="21.75" customHeight="1">
      <c r="C114" s="112" t="s">
        <v>197</v>
      </c>
      <c r="D114" s="111">
        <f>+D115</f>
        <v>221825.60204</v>
      </c>
      <c r="E114" s="111">
        <f>+E115</f>
        <v>748439.58128296</v>
      </c>
      <c r="G114" s="411"/>
      <c r="I114" s="402"/>
      <c r="M114" s="378"/>
      <c r="N114" s="378"/>
      <c r="O114" s="378"/>
      <c r="P114" s="378"/>
      <c r="Q114" s="378"/>
      <c r="R114" s="378"/>
    </row>
    <row r="115" spans="3:18" s="105" customFormat="1" ht="21.75" customHeight="1">
      <c r="C115" s="108" t="s">
        <v>25</v>
      </c>
      <c r="D115" s="109">
        <f>SUM(D116:D124)</f>
        <v>221825.60204</v>
      </c>
      <c r="E115" s="109">
        <f>SUM(E116:E124)</f>
        <v>748439.58128296</v>
      </c>
      <c r="G115" s="411"/>
      <c r="M115" s="378"/>
      <c r="N115" s="378"/>
      <c r="O115" s="378"/>
      <c r="P115" s="378"/>
      <c r="Q115" s="378"/>
      <c r="R115" s="378"/>
    </row>
    <row r="116" spans="3:18" s="105" customFormat="1" ht="21.75" customHeight="1">
      <c r="C116" s="106" t="s">
        <v>116</v>
      </c>
      <c r="D116" s="107">
        <v>154157.67635000002</v>
      </c>
      <c r="E116" s="107">
        <f>+D116*$G$5</f>
        <v>520128.0000049001</v>
      </c>
      <c r="G116" s="411"/>
      <c r="M116" s="378"/>
      <c r="N116" s="378"/>
      <c r="O116" s="378"/>
      <c r="P116" s="378"/>
      <c r="Q116" s="378"/>
      <c r="R116" s="378"/>
    </row>
    <row r="117" spans="2:18" s="105" customFormat="1" ht="21.75" customHeight="1">
      <c r="B117" s="284">
        <v>14095.97915</v>
      </c>
      <c r="C117" s="106" t="s">
        <v>259</v>
      </c>
      <c r="D117" s="107">
        <v>20753.118659999996</v>
      </c>
      <c r="E117" s="107">
        <f>+D117*$G$5</f>
        <v>70021.02235884</v>
      </c>
      <c r="G117" s="411"/>
      <c r="M117" s="378"/>
      <c r="N117" s="378"/>
      <c r="O117" s="378"/>
      <c r="P117" s="378"/>
      <c r="Q117" s="378"/>
      <c r="R117" s="378"/>
    </row>
    <row r="118" spans="3:18" s="105" customFormat="1" ht="21.75" customHeight="1">
      <c r="C118" s="106" t="s">
        <v>294</v>
      </c>
      <c r="D118" s="107">
        <v>15404.519479999999</v>
      </c>
      <c r="E118" s="107">
        <f>+D118*$G$5</f>
        <v>51974.84872552</v>
      </c>
      <c r="G118" s="411"/>
      <c r="M118" s="378"/>
      <c r="N118" s="378"/>
      <c r="O118" s="378"/>
      <c r="P118" s="378"/>
      <c r="Q118" s="378"/>
      <c r="R118" s="378"/>
    </row>
    <row r="119" spans="3:18" s="105" customFormat="1" ht="21.75" customHeight="1">
      <c r="C119" s="106" t="s">
        <v>289</v>
      </c>
      <c r="D119" s="107">
        <v>9198.08164</v>
      </c>
      <c r="E119" s="107">
        <f>+D119*$G$5</f>
        <v>31034.32745336</v>
      </c>
      <c r="G119" s="411"/>
      <c r="M119" s="378"/>
      <c r="N119" s="378"/>
      <c r="O119" s="378"/>
      <c r="P119" s="378"/>
      <c r="Q119" s="378"/>
      <c r="R119" s="378"/>
    </row>
    <row r="120" spans="3:18" s="105" customFormat="1" ht="21.75" customHeight="1">
      <c r="C120" s="106" t="s">
        <v>281</v>
      </c>
      <c r="D120" s="107">
        <v>8502.33107</v>
      </c>
      <c r="E120" s="107">
        <f>+D120*$G$5</f>
        <v>28686.86503018</v>
      </c>
      <c r="G120" s="411"/>
      <c r="M120" s="378"/>
      <c r="N120" s="378"/>
      <c r="O120" s="378"/>
      <c r="P120" s="378"/>
      <c r="Q120" s="378"/>
      <c r="R120" s="378"/>
    </row>
    <row r="121" spans="3:18" s="105" customFormat="1" ht="21.75" customHeight="1">
      <c r="C121" s="106" t="s">
        <v>236</v>
      </c>
      <c r="D121" s="107">
        <v>7409.602849999999</v>
      </c>
      <c r="E121" s="107">
        <f>+D121*$G$5</f>
        <v>25000.000015899997</v>
      </c>
      <c r="G121" s="411"/>
      <c r="M121" s="378"/>
      <c r="N121" s="378"/>
      <c r="O121" s="378"/>
      <c r="P121" s="378"/>
      <c r="Q121" s="378"/>
      <c r="R121" s="378"/>
    </row>
    <row r="122" spans="3:18" s="105" customFormat="1" ht="21.75" customHeight="1">
      <c r="C122" s="106" t="s">
        <v>295</v>
      </c>
      <c r="D122" s="107">
        <v>4827.87068</v>
      </c>
      <c r="E122" s="107">
        <f>+D122*$G$5</f>
        <v>16289.23567432</v>
      </c>
      <c r="G122" s="411"/>
      <c r="M122" s="378"/>
      <c r="N122" s="378"/>
      <c r="O122" s="378"/>
      <c r="P122" s="378"/>
      <c r="Q122" s="378"/>
      <c r="R122" s="378"/>
    </row>
    <row r="123" spans="3:18" s="105" customFormat="1" ht="21.75" customHeight="1">
      <c r="C123" s="106" t="s">
        <v>285</v>
      </c>
      <c r="D123" s="107">
        <v>1567.3874899999998</v>
      </c>
      <c r="E123" s="107">
        <f>+D123*$G$5</f>
        <v>5288.365391259999</v>
      </c>
      <c r="G123" s="411"/>
      <c r="M123" s="378"/>
      <c r="N123" s="378"/>
      <c r="O123" s="378"/>
      <c r="P123" s="378"/>
      <c r="Q123" s="378"/>
      <c r="R123" s="378"/>
    </row>
    <row r="124" spans="3:18" s="105" customFormat="1" ht="21.75" customHeight="1">
      <c r="C124" s="106" t="s">
        <v>148</v>
      </c>
      <c r="D124" s="107">
        <v>5.01382</v>
      </c>
      <c r="E124" s="107">
        <f>+D124*$G$5</f>
        <v>16.91662868</v>
      </c>
      <c r="G124" s="411"/>
      <c r="M124" s="378"/>
      <c r="N124" s="378"/>
      <c r="O124" s="378"/>
      <c r="P124" s="378"/>
      <c r="Q124" s="378"/>
      <c r="R124" s="378"/>
    </row>
    <row r="125" spans="3:18" s="105" customFormat="1" ht="7.5" customHeight="1">
      <c r="C125" s="236"/>
      <c r="D125" s="157"/>
      <c r="E125" s="157"/>
      <c r="G125" s="411"/>
      <c r="M125" s="378"/>
      <c r="N125" s="378"/>
      <c r="O125" s="378"/>
      <c r="P125" s="378"/>
      <c r="Q125" s="378"/>
      <c r="R125" s="378"/>
    </row>
    <row r="126" spans="3:18" s="105" customFormat="1" ht="15" customHeight="1">
      <c r="C126" s="565" t="s">
        <v>29</v>
      </c>
      <c r="D126" s="567">
        <f>+D114</f>
        <v>221825.60204</v>
      </c>
      <c r="E126" s="567">
        <f>+E114</f>
        <v>748439.58128296</v>
      </c>
      <c r="G126" s="411"/>
      <c r="M126" s="378"/>
      <c r="N126" s="378"/>
      <c r="O126" s="378"/>
      <c r="P126" s="378"/>
      <c r="Q126" s="378"/>
      <c r="R126" s="378"/>
    </row>
    <row r="127" spans="3:18" s="178" customFormat="1" ht="15" customHeight="1">
      <c r="C127" s="566"/>
      <c r="D127" s="568"/>
      <c r="E127" s="568"/>
      <c r="G127" s="412"/>
      <c r="M127" s="379"/>
      <c r="N127" s="379"/>
      <c r="O127" s="379"/>
      <c r="P127" s="379"/>
      <c r="Q127" s="379"/>
      <c r="R127" s="379"/>
    </row>
    <row r="128" spans="3:18" s="105" customFormat="1" ht="3.75" customHeight="1">
      <c r="C128" s="237"/>
      <c r="D128" s="439"/>
      <c r="E128" s="158"/>
      <c r="G128" s="411"/>
      <c r="M128" s="378"/>
      <c r="N128" s="378"/>
      <c r="O128" s="378"/>
      <c r="P128" s="378"/>
      <c r="Q128" s="378"/>
      <c r="R128" s="378"/>
    </row>
    <row r="129" spans="1:18" ht="14.25" customHeight="1">
      <c r="A129" s="226"/>
      <c r="B129" s="226"/>
      <c r="C129" s="238" t="s">
        <v>99</v>
      </c>
      <c r="D129" s="287"/>
      <c r="E129" s="459"/>
      <c r="M129" s="372"/>
      <c r="N129" s="372"/>
      <c r="O129" s="372"/>
      <c r="P129" s="372"/>
      <c r="Q129" s="372"/>
      <c r="R129" s="372"/>
    </row>
    <row r="130" spans="4:18" ht="12.75">
      <c r="D130" s="618">
        <f>+D126-Deudor!E102</f>
        <v>0</v>
      </c>
      <c r="E130" s="618">
        <f>+E126-Deudor!F102</f>
        <v>0</v>
      </c>
      <c r="M130" s="372"/>
      <c r="N130" s="372"/>
      <c r="O130" s="372"/>
      <c r="P130" s="372"/>
      <c r="Q130" s="372"/>
      <c r="R130" s="372"/>
    </row>
    <row r="131" spans="4:18" ht="12.75">
      <c r="D131" s="431"/>
      <c r="E131" s="431"/>
      <c r="F131" s="333"/>
      <c r="M131" s="372"/>
      <c r="N131" s="372"/>
      <c r="O131" s="372"/>
      <c r="P131" s="372"/>
      <c r="Q131" s="372"/>
      <c r="R131" s="372"/>
    </row>
    <row r="132" spans="4:18" ht="12.75">
      <c r="D132" s="435"/>
      <c r="E132" s="569"/>
      <c r="F132" s="208"/>
      <c r="M132" s="372"/>
      <c r="N132" s="372"/>
      <c r="O132" s="372"/>
      <c r="P132" s="372"/>
      <c r="Q132" s="372"/>
      <c r="R132" s="372"/>
    </row>
    <row r="133" spans="4:18" ht="12.75">
      <c r="D133" s="435"/>
      <c r="E133" s="335"/>
      <c r="F133" s="335"/>
      <c r="M133" s="372"/>
      <c r="N133" s="372"/>
      <c r="O133" s="372"/>
      <c r="P133" s="372"/>
      <c r="Q133" s="372"/>
      <c r="R133" s="372"/>
    </row>
    <row r="134" spans="4:18" ht="12.75">
      <c r="D134" s="332"/>
      <c r="E134" s="332"/>
      <c r="M134" s="372"/>
      <c r="N134" s="372"/>
      <c r="O134" s="372"/>
      <c r="P134" s="372"/>
      <c r="Q134" s="372"/>
      <c r="R134" s="372"/>
    </row>
  </sheetData>
  <sheetProtection/>
  <mergeCells count="24">
    <mergeCell ref="E11:E12"/>
    <mergeCell ref="C95:C96"/>
    <mergeCell ref="C11:C12"/>
    <mergeCell ref="B107:E107"/>
    <mergeCell ref="B109:D109"/>
    <mergeCell ref="D111:D112"/>
    <mergeCell ref="C111:C112"/>
    <mergeCell ref="D11:D12"/>
    <mergeCell ref="D95:D96"/>
    <mergeCell ref="E95:E96"/>
    <mergeCell ref="C126:C127"/>
    <mergeCell ref="D126:D127"/>
    <mergeCell ref="E126:E127"/>
    <mergeCell ref="B105:E105"/>
    <mergeCell ref="B106:F106"/>
    <mergeCell ref="E111:E112"/>
    <mergeCell ref="B110:E110"/>
    <mergeCell ref="B108:F108"/>
    <mergeCell ref="B5:E5"/>
    <mergeCell ref="B6:F6"/>
    <mergeCell ref="B8:F8"/>
    <mergeCell ref="B10:E10"/>
    <mergeCell ref="B9:D9"/>
    <mergeCell ref="B7:E7"/>
  </mergeCells>
  <printOptions horizontalCentered="1"/>
  <pageMargins left="0.1968503937007874" right="0.1968503937007874" top="0.44" bottom="0.3937007874015748" header="0.31496062992125984" footer="0.31496062992125984"/>
  <pageSetup fitToHeight="2" fitToWidth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24.75" customHeight="1">
      <c r="B6" s="460" t="s">
        <v>18</v>
      </c>
      <c r="C6" s="460"/>
      <c r="D6" s="460"/>
      <c r="E6" s="460"/>
      <c r="F6" s="460"/>
      <c r="G6" s="460"/>
    </row>
    <row r="7" spans="2:7" s="4" customFormat="1" ht="24.75" customHeight="1">
      <c r="B7" s="461" t="str">
        <f>+Indice!B7</f>
        <v>AL 31 DE MAYO DE 2016</v>
      </c>
      <c r="C7" s="461"/>
      <c r="D7" s="461"/>
      <c r="E7" s="461"/>
      <c r="F7" s="461"/>
      <c r="G7" s="461"/>
    </row>
    <row r="8" spans="2:7" ht="12.75">
      <c r="B8" s="133"/>
      <c r="C8" s="133"/>
      <c r="D8" s="133"/>
      <c r="E8" s="133"/>
      <c r="F8" s="133"/>
      <c r="G8" s="133"/>
    </row>
    <row r="9" spans="2:7" ht="54.75" customHeight="1">
      <c r="B9" s="325" t="s">
        <v>2</v>
      </c>
      <c r="C9" s="325" t="s">
        <v>8</v>
      </c>
      <c r="D9" s="463" t="s">
        <v>204</v>
      </c>
      <c r="E9" s="463"/>
      <c r="F9" s="463"/>
      <c r="G9" s="463"/>
    </row>
    <row r="10" spans="2:7" ht="12" customHeight="1">
      <c r="B10" s="55"/>
      <c r="C10" s="55"/>
      <c r="D10" s="56"/>
      <c r="E10" s="56"/>
      <c r="F10" s="56"/>
      <c r="G10" s="56"/>
    </row>
    <row r="11" spans="2:7" ht="15.75" customHeight="1">
      <c r="B11" s="55"/>
      <c r="C11" s="55"/>
      <c r="D11" s="55" t="s">
        <v>184</v>
      </c>
      <c r="E11" s="55"/>
      <c r="F11" s="55"/>
      <c r="G11" s="55"/>
    </row>
    <row r="12" spans="2:7" ht="6" customHeight="1">
      <c r="B12" s="55"/>
      <c r="C12" s="55"/>
      <c r="D12" s="55"/>
      <c r="E12" s="55"/>
      <c r="F12" s="55"/>
      <c r="G12" s="55"/>
    </row>
    <row r="13" spans="2:8" ht="15.75" customHeight="1">
      <c r="B13" s="55"/>
      <c r="C13" s="55"/>
      <c r="D13" s="464" t="s">
        <v>185</v>
      </c>
      <c r="E13" s="464"/>
      <c r="F13" s="464"/>
      <c r="G13" s="464"/>
      <c r="H13" s="464"/>
    </row>
    <row r="14" spans="2:8" ht="15.75" customHeight="1">
      <c r="B14" s="55"/>
      <c r="C14" s="55"/>
      <c r="D14" s="464" t="s">
        <v>186</v>
      </c>
      <c r="E14" s="464"/>
      <c r="F14" s="464"/>
      <c r="G14" s="464"/>
      <c r="H14" s="464"/>
    </row>
    <row r="15" spans="2:7" ht="15.75" customHeight="1">
      <c r="B15" s="55"/>
      <c r="C15" s="55"/>
      <c r="D15" s="32" t="s">
        <v>187</v>
      </c>
      <c r="E15" s="57"/>
      <c r="F15" s="57"/>
      <c r="G15" s="57"/>
    </row>
    <row r="16" spans="2:4" ht="12.75">
      <c r="B16" s="58"/>
      <c r="C16" s="58"/>
      <c r="D16" s="59"/>
    </row>
    <row r="17" spans="1:7" s="33" customFormat="1" ht="18" customHeight="1">
      <c r="A17" s="6"/>
      <c r="B17" s="60" t="s">
        <v>23</v>
      </c>
      <c r="C17" s="55" t="s">
        <v>8</v>
      </c>
      <c r="D17" s="32" t="s">
        <v>180</v>
      </c>
      <c r="E17" s="6"/>
      <c r="F17" s="6"/>
      <c r="G17" s="6"/>
    </row>
    <row r="18" spans="1:7" s="33" customFormat="1" ht="15" customHeight="1">
      <c r="A18" s="6"/>
      <c r="B18" s="60"/>
      <c r="C18" s="55"/>
      <c r="D18" s="65" t="s">
        <v>181</v>
      </c>
      <c r="E18" s="6"/>
      <c r="F18" s="6"/>
      <c r="G18" s="6"/>
    </row>
    <row r="19" spans="1:7" s="33" customFormat="1" ht="15" customHeight="1">
      <c r="A19" s="6"/>
      <c r="B19" s="60"/>
      <c r="C19" s="55"/>
      <c r="D19" s="65" t="s">
        <v>182</v>
      </c>
      <c r="E19" s="6"/>
      <c r="F19" s="6"/>
      <c r="G19" s="6"/>
    </row>
    <row r="20" spans="1:7" s="33" customFormat="1" ht="15" customHeight="1">
      <c r="A20" s="6"/>
      <c r="B20" s="60"/>
      <c r="C20" s="55"/>
      <c r="D20" s="65" t="s">
        <v>183</v>
      </c>
      <c r="E20" s="6"/>
      <c r="F20" s="6"/>
      <c r="G20" s="6"/>
    </row>
    <row r="21" spans="2:4" ht="9" customHeight="1">
      <c r="B21" s="58"/>
      <c r="C21" s="58"/>
      <c r="D21" s="59"/>
    </row>
    <row r="22" spans="1:7" s="33" customFormat="1" ht="23.25" customHeight="1">
      <c r="A22" s="6"/>
      <c r="B22" s="61" t="s">
        <v>3</v>
      </c>
      <c r="C22" s="58" t="s">
        <v>8</v>
      </c>
      <c r="D22" s="465">
        <v>42521</v>
      </c>
      <c r="E22" s="462"/>
      <c r="F22" s="462"/>
      <c r="G22" s="462"/>
    </row>
    <row r="23" spans="2:3" ht="9.75" customHeight="1">
      <c r="B23" s="58"/>
      <c r="C23" s="58"/>
    </row>
    <row r="24" spans="1:7" s="33" customFormat="1" ht="23.25" customHeight="1">
      <c r="A24" s="6"/>
      <c r="B24" s="61" t="s">
        <v>4</v>
      </c>
      <c r="C24" s="58" t="s">
        <v>8</v>
      </c>
      <c r="D24" s="462" t="s">
        <v>17</v>
      </c>
      <c r="E24" s="462"/>
      <c r="F24" s="462"/>
      <c r="G24" s="462"/>
    </row>
    <row r="25" spans="2:3" ht="12" customHeight="1">
      <c r="B25" s="58"/>
      <c r="C25" s="58"/>
    </row>
    <row r="26" spans="1:7" s="33" customFormat="1" ht="40.5" customHeight="1">
      <c r="A26" s="6"/>
      <c r="B26" s="55" t="s">
        <v>5</v>
      </c>
      <c r="C26" s="55" t="s">
        <v>8</v>
      </c>
      <c r="D26" s="463" t="s">
        <v>218</v>
      </c>
      <c r="E26" s="463"/>
      <c r="F26" s="463"/>
      <c r="G26" s="463"/>
    </row>
    <row r="27" spans="2:3" ht="8.25" customHeight="1">
      <c r="B27" s="58"/>
      <c r="C27" s="58"/>
    </row>
    <row r="28" spans="1:7" s="33" customFormat="1" ht="18" customHeight="1">
      <c r="A28" s="6"/>
      <c r="B28" s="55" t="s">
        <v>9</v>
      </c>
      <c r="C28" s="55" t="s">
        <v>8</v>
      </c>
      <c r="D28" s="32" t="s">
        <v>257</v>
      </c>
      <c r="E28" s="32"/>
      <c r="F28" s="32"/>
      <c r="G28" s="32"/>
    </row>
    <row r="29" spans="1:7" s="33" customFormat="1" ht="18" customHeight="1">
      <c r="A29" s="6"/>
      <c r="B29" s="55"/>
      <c r="C29" s="55"/>
      <c r="D29" s="32" t="s">
        <v>114</v>
      </c>
      <c r="E29" s="32"/>
      <c r="F29" s="32"/>
      <c r="G29" s="32"/>
    </row>
    <row r="30" spans="2:3" ht="12.75">
      <c r="B30" s="58"/>
      <c r="C30" s="58"/>
    </row>
    <row r="31" spans="2:7" ht="12.75">
      <c r="B31" s="58" t="s">
        <v>6</v>
      </c>
      <c r="C31" s="58" t="s">
        <v>8</v>
      </c>
      <c r="D31" s="62" t="s">
        <v>10</v>
      </c>
      <c r="E31" s="63"/>
      <c r="F31" s="63"/>
      <c r="G31" s="63"/>
    </row>
    <row r="32" spans="2:3" ht="9" customHeight="1">
      <c r="B32" s="58"/>
      <c r="C32" s="58"/>
    </row>
    <row r="33" spans="2:4" ht="18.75" customHeight="1">
      <c r="B33" s="58" t="s">
        <v>7</v>
      </c>
      <c r="C33" s="58" t="s">
        <v>8</v>
      </c>
      <c r="D33" s="64">
        <v>42551</v>
      </c>
    </row>
    <row r="34" spans="2:4" ht="13.5" customHeight="1">
      <c r="B34" s="58"/>
      <c r="C34" s="58"/>
      <c r="D34" s="64"/>
    </row>
    <row r="35" spans="1:7" s="33" customFormat="1" ht="18" customHeight="1">
      <c r="A35" s="6"/>
      <c r="B35" s="55" t="s">
        <v>113</v>
      </c>
      <c r="C35" s="58" t="s">
        <v>8</v>
      </c>
      <c r="D35" s="32" t="s">
        <v>115</v>
      </c>
      <c r="E35" s="32"/>
      <c r="F35" s="32"/>
      <c r="G35" s="32"/>
    </row>
    <row r="36" spans="1:7" s="33" customFormat="1" ht="12.75" customHeight="1">
      <c r="A36" s="6"/>
      <c r="B36" s="55"/>
      <c r="C36" s="55"/>
      <c r="D36" s="32"/>
      <c r="E36" s="32"/>
      <c r="F36" s="32"/>
      <c r="G36" s="32"/>
    </row>
    <row r="37" spans="1:7" s="33" customFormat="1" ht="26.25" customHeight="1">
      <c r="A37" s="6"/>
      <c r="B37" s="55" t="s">
        <v>22</v>
      </c>
      <c r="C37" s="55" t="s">
        <v>8</v>
      </c>
      <c r="D37" s="464" t="s">
        <v>260</v>
      </c>
      <c r="E37" s="464"/>
      <c r="F37" s="464"/>
      <c r="G37" s="464"/>
    </row>
    <row r="38" spans="2:4" ht="12.75">
      <c r="B38" s="58"/>
      <c r="C38" s="58"/>
      <c r="D38" s="64"/>
    </row>
    <row r="39" spans="2:7" ht="16.5" customHeight="1">
      <c r="B39" s="58" t="s">
        <v>24</v>
      </c>
      <c r="C39" s="58" t="s">
        <v>8</v>
      </c>
      <c r="D39" s="462" t="s">
        <v>299</v>
      </c>
      <c r="E39" s="462"/>
      <c r="F39" s="462"/>
      <c r="G39" s="462"/>
    </row>
    <row r="40" spans="4:7" ht="15.75" customHeight="1">
      <c r="D40" s="462"/>
      <c r="E40" s="462"/>
      <c r="F40" s="462"/>
      <c r="G40" s="462"/>
    </row>
    <row r="41" ht="15.75" customHeight="1"/>
    <row r="42" spans="2:4" ht="12.75">
      <c r="B42" s="58" t="s">
        <v>97</v>
      </c>
      <c r="C42" s="58" t="s">
        <v>8</v>
      </c>
      <c r="D42" s="6" t="s">
        <v>98</v>
      </c>
    </row>
  </sheetData>
  <sheetProtection/>
  <mergeCells count="10"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0" zoomScaleNormal="80" zoomScaleSheetLayoutView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204" customWidth="1"/>
    <col min="2" max="2" width="31.57421875" style="189" customWidth="1"/>
    <col min="3" max="4" width="15.7109375" style="189" customWidth="1"/>
    <col min="5" max="5" width="10.7109375" style="189" customWidth="1"/>
    <col min="6" max="6" width="5.7109375" style="189" customWidth="1"/>
    <col min="7" max="7" width="30.8515625" style="189" customWidth="1"/>
    <col min="8" max="9" width="15.7109375" style="189" customWidth="1"/>
    <col min="10" max="10" width="10.7109375" style="189" customWidth="1"/>
    <col min="11" max="11" width="0.71875" style="189" customWidth="1"/>
    <col min="12" max="12" width="15.7109375" style="189" customWidth="1"/>
    <col min="13" max="13" width="2.421875" style="189" customWidth="1"/>
    <col min="14" max="19" width="15.7109375" style="189" customWidth="1"/>
    <col min="20" max="16384" width="15.7109375" style="204" customWidth="1"/>
  </cols>
  <sheetData>
    <row r="1" s="209" customFormat="1" ht="12.75"/>
    <row r="2" s="209" customFormat="1" ht="12.75">
      <c r="D2" s="239"/>
    </row>
    <row r="3" s="209" customFormat="1" ht="12.75">
      <c r="D3" s="239"/>
    </row>
    <row r="4" spans="1:19" s="241" customFormat="1" ht="15">
      <c r="A4" s="209"/>
      <c r="B4" s="209"/>
      <c r="C4" s="209"/>
      <c r="D4" s="209"/>
      <c r="E4" s="209"/>
      <c r="F4" s="209"/>
      <c r="G4" s="209"/>
      <c r="H4" s="188"/>
      <c r="I4" s="188"/>
      <c r="J4" s="188"/>
      <c r="K4" s="188"/>
      <c r="L4" s="188"/>
      <c r="M4" s="188"/>
      <c r="N4" s="188"/>
      <c r="O4" s="240"/>
      <c r="P4" s="240"/>
      <c r="Q4" s="240"/>
      <c r="R4" s="240"/>
      <c r="S4" s="240"/>
    </row>
    <row r="5" spans="1:19" s="241" customFormat="1" ht="24.75" customHeight="1">
      <c r="A5" s="209"/>
      <c r="B5" s="460" t="s">
        <v>33</v>
      </c>
      <c r="C5" s="460"/>
      <c r="D5" s="460"/>
      <c r="E5" s="460"/>
      <c r="F5" s="460"/>
      <c r="G5" s="460"/>
      <c r="H5" s="460"/>
      <c r="I5" s="460"/>
      <c r="J5" s="460"/>
      <c r="K5" s="188"/>
      <c r="L5" s="188"/>
      <c r="M5" s="188"/>
      <c r="N5" s="188"/>
      <c r="O5" s="240"/>
      <c r="P5" s="240"/>
      <c r="Q5" s="240"/>
      <c r="R5" s="240"/>
      <c r="S5" s="240"/>
    </row>
    <row r="6" spans="1:19" s="241" customFormat="1" ht="19.5" customHeight="1">
      <c r="A6" s="209"/>
      <c r="B6" s="461" t="str">
        <f>+Portada!B7</f>
        <v>AL 31 DE MAYO DE 2016</v>
      </c>
      <c r="C6" s="461"/>
      <c r="D6" s="461"/>
      <c r="E6" s="461"/>
      <c r="F6" s="461"/>
      <c r="G6" s="461"/>
      <c r="H6" s="461"/>
      <c r="I6" s="461"/>
      <c r="J6" s="461"/>
      <c r="K6" s="188"/>
      <c r="L6" s="188"/>
      <c r="M6" s="188"/>
      <c r="N6" s="188"/>
      <c r="O6" s="240"/>
      <c r="P6" s="240"/>
      <c r="Q6" s="240"/>
      <c r="R6" s="240"/>
      <c r="S6" s="240"/>
    </row>
    <row r="7" spans="1:19" s="241" customFormat="1" ht="19.5" customHeight="1">
      <c r="A7" s="209"/>
      <c r="B7" s="461"/>
      <c r="C7" s="461"/>
      <c r="D7" s="461"/>
      <c r="E7" s="461"/>
      <c r="F7" s="461"/>
      <c r="G7" s="461"/>
      <c r="H7" s="461"/>
      <c r="I7" s="461"/>
      <c r="J7" s="461"/>
      <c r="K7" s="188"/>
      <c r="L7" s="188"/>
      <c r="M7" s="188"/>
      <c r="N7" s="188"/>
      <c r="O7" s="240"/>
      <c r="P7" s="240"/>
      <c r="Q7" s="240"/>
      <c r="R7" s="240"/>
      <c r="S7" s="240"/>
    </row>
    <row r="8" spans="1:19" s="241" customFormat="1" ht="19.5" customHeight="1">
      <c r="A8" s="209"/>
      <c r="B8" s="471" t="s">
        <v>261</v>
      </c>
      <c r="C8" s="471"/>
      <c r="D8" s="471"/>
      <c r="E8" s="471"/>
      <c r="F8" s="471"/>
      <c r="G8" s="471"/>
      <c r="H8" s="440"/>
      <c r="I8" s="440"/>
      <c r="J8" s="440"/>
      <c r="K8" s="188"/>
      <c r="L8" s="380"/>
      <c r="M8" s="188"/>
      <c r="N8" s="188"/>
      <c r="O8" s="240"/>
      <c r="P8" s="240"/>
      <c r="Q8" s="240"/>
      <c r="R8" s="240"/>
      <c r="S8" s="240"/>
    </row>
    <row r="9" spans="1:19" s="241" customFormat="1" ht="15">
      <c r="A9" s="187"/>
      <c r="B9" s="187"/>
      <c r="C9" s="187"/>
      <c r="D9" s="187"/>
      <c r="E9" s="187"/>
      <c r="F9" s="187"/>
      <c r="G9" s="187"/>
      <c r="H9" s="188"/>
      <c r="I9" s="188"/>
      <c r="J9" s="188"/>
      <c r="K9" s="188"/>
      <c r="L9" s="242"/>
      <c r="M9" s="188"/>
      <c r="N9" s="188"/>
      <c r="O9" s="240"/>
      <c r="P9" s="240"/>
      <c r="Q9" s="240"/>
      <c r="R9" s="240"/>
      <c r="S9" s="240"/>
    </row>
    <row r="10" spans="2:10" ht="19.5" customHeight="1">
      <c r="B10" s="466" t="s">
        <v>233</v>
      </c>
      <c r="C10" s="467"/>
      <c r="D10" s="467"/>
      <c r="E10" s="468"/>
      <c r="G10" s="466" t="s">
        <v>35</v>
      </c>
      <c r="H10" s="467"/>
      <c r="I10" s="467"/>
      <c r="J10" s="468"/>
    </row>
    <row r="11" spans="2:10" ht="19.5" customHeight="1">
      <c r="B11" s="190"/>
      <c r="C11" s="191" t="s">
        <v>106</v>
      </c>
      <c r="D11" s="191" t="s">
        <v>262</v>
      </c>
      <c r="E11" s="193" t="s">
        <v>28</v>
      </c>
      <c r="G11" s="194"/>
      <c r="H11" s="191" t="s">
        <v>106</v>
      </c>
      <c r="I11" s="191" t="str">
        <f>+D11</f>
        <v>Soles</v>
      </c>
      <c r="J11" s="193" t="s">
        <v>28</v>
      </c>
    </row>
    <row r="12" spans="2:15" ht="19.5" customHeight="1">
      <c r="B12" s="195" t="s">
        <v>101</v>
      </c>
      <c r="C12" s="196">
        <f>+'Tipo de Deuda'!D18+'Tipo de Deuda'!D42</f>
        <v>4223.0810367700005</v>
      </c>
      <c r="D12" s="196">
        <f>+'Tipo de Deuda'!E18+'Tipo de Deuda'!E42</f>
        <v>14248.675418061983</v>
      </c>
      <c r="E12" s="197">
        <f>+C12/$C$14</f>
        <v>0.6980260143731549</v>
      </c>
      <c r="G12" s="195" t="s">
        <v>102</v>
      </c>
      <c r="H12" s="196">
        <f>+('Grupo Acreedor'!D14+'Grupo Acreedor'!D32+'Grupo Acreedor'!D41+'Grupo Acreedor'!D42+'Grupo Acreedor'!D45+'Grupo Acreedor'!D70)/1000</f>
        <v>2927.4805318500003</v>
      </c>
      <c r="I12" s="196">
        <f>+('Grupo Acreedor'!E14+'Grupo Acreedor'!E32+'Grupo Acreedor'!E41+'Grupo Acreedor'!E42+'Grupo Acreedor'!E45+'Grupo Acreedor'!E70)/1000</f>
        <v>9877.319314461904</v>
      </c>
      <c r="J12" s="197">
        <f>+H12/$H$14</f>
        <v>0.4838783698465769</v>
      </c>
      <c r="N12" s="381"/>
      <c r="O12" s="381"/>
    </row>
    <row r="13" spans="2:15" ht="19.5" customHeight="1">
      <c r="B13" s="195" t="s">
        <v>100</v>
      </c>
      <c r="C13" s="196">
        <f>+'Tipo de Deuda'!D14+'Tipo de Deuda'!D38</f>
        <v>1826.9528442199996</v>
      </c>
      <c r="D13" s="196">
        <f>+'Tipo de Deuda'!E14+'Tipo de Deuda'!E38</f>
        <v>6164.138896398279</v>
      </c>
      <c r="E13" s="197">
        <f>+C13/$C$14</f>
        <v>0.301973985626845</v>
      </c>
      <c r="G13" s="195" t="s">
        <v>103</v>
      </c>
      <c r="H13" s="196">
        <f>+('Grupo Acreedor'!D29)/1000</f>
        <v>3122.5533491399997</v>
      </c>
      <c r="I13" s="196">
        <f>+('Grupo Acreedor'!E29)/1000</f>
        <v>10535.494999998358</v>
      </c>
      <c r="J13" s="197">
        <f>+H13/$H$14</f>
        <v>0.516121630153423</v>
      </c>
      <c r="O13" s="243"/>
    </row>
    <row r="14" spans="2:15" ht="19.5" customHeight="1">
      <c r="B14" s="198" t="s">
        <v>29</v>
      </c>
      <c r="C14" s="199">
        <f>SUM(C12:C13)</f>
        <v>6050.03388099</v>
      </c>
      <c r="D14" s="199">
        <f>SUM(D12:D13)</f>
        <v>20412.81431446026</v>
      </c>
      <c r="E14" s="200">
        <f>SUM(E12:E13)</f>
        <v>1</v>
      </c>
      <c r="G14" s="198" t="s">
        <v>29</v>
      </c>
      <c r="H14" s="199">
        <f>SUM(H12:H13)</f>
        <v>6050.03388099</v>
      </c>
      <c r="I14" s="199">
        <f>SUM(I12:I13)</f>
        <v>20412.81431446026</v>
      </c>
      <c r="J14" s="200">
        <f>SUM(J12:J13)</f>
        <v>1</v>
      </c>
      <c r="O14" s="243"/>
    </row>
    <row r="15" spans="2:10" ht="19.5" customHeight="1">
      <c r="B15" s="192"/>
      <c r="C15" s="311"/>
      <c r="D15" s="311"/>
      <c r="E15" s="201"/>
      <c r="G15" s="192"/>
      <c r="H15" s="312"/>
      <c r="I15" s="312"/>
      <c r="J15" s="201"/>
    </row>
    <row r="16" spans="2:8" ht="19.5" customHeight="1">
      <c r="B16" s="262"/>
      <c r="C16" s="271"/>
      <c r="H16" s="202"/>
    </row>
    <row r="17" spans="2:12" ht="19.5" customHeight="1">
      <c r="B17" s="466" t="s">
        <v>93</v>
      </c>
      <c r="C17" s="467"/>
      <c r="D17" s="467"/>
      <c r="E17" s="468"/>
      <c r="G17" s="466" t="s">
        <v>83</v>
      </c>
      <c r="H17" s="467"/>
      <c r="I17" s="467"/>
      <c r="J17" s="468"/>
      <c r="L17" s="202"/>
    </row>
    <row r="18" spans="2:10" ht="19.5" customHeight="1">
      <c r="B18" s="194"/>
      <c r="C18" s="191" t="s">
        <v>106</v>
      </c>
      <c r="D18" s="191" t="str">
        <f>+D11</f>
        <v>Soles</v>
      </c>
      <c r="E18" s="193" t="s">
        <v>28</v>
      </c>
      <c r="G18" s="194"/>
      <c r="H18" s="191" t="s">
        <v>106</v>
      </c>
      <c r="I18" s="191" t="str">
        <f>+I11</f>
        <v>Soles</v>
      </c>
      <c r="J18" s="193" t="s">
        <v>28</v>
      </c>
    </row>
    <row r="19" spans="2:12" ht="19.5" customHeight="1">
      <c r="B19" s="195" t="s">
        <v>41</v>
      </c>
      <c r="C19" s="203">
        <f>+('Grupo Acreedor'!D29)/1000</f>
        <v>3122.5533491399997</v>
      </c>
      <c r="D19" s="203">
        <f>+('Grupo Acreedor'!E29)/1000</f>
        <v>10535.494999998358</v>
      </c>
      <c r="E19" s="197">
        <f aca="true" t="shared" si="0" ref="E19:E24">+C19/$C$25</f>
        <v>0.5161216301534232</v>
      </c>
      <c r="G19" s="195" t="s">
        <v>106</v>
      </c>
      <c r="H19" s="196">
        <f>+Moneda!D22+Moneda!D62</f>
        <v>4045.16801717</v>
      </c>
      <c r="I19" s="196">
        <f>+Moneda!E22+Moneda!E62</f>
        <v>13648.39688993158</v>
      </c>
      <c r="J19" s="197">
        <f>+H19/$H$24</f>
        <v>0.6686190683791785</v>
      </c>
      <c r="L19" s="244"/>
    </row>
    <row r="20" spans="2:12" ht="19.5" customHeight="1">
      <c r="B20" s="195" t="s">
        <v>105</v>
      </c>
      <c r="C20" s="203">
        <f>+('Grupo Acreedor'!D21+'Grupo Acreedor'!D32+'Grupo Acreedor'!D71+'Grupo Acreedor'!D76)/1000</f>
        <v>1430.24062767</v>
      </c>
      <c r="D20" s="203">
        <f>+('Grupo Acreedor'!E21+'Grupo Acreedor'!E32+'Grupo Acreedor'!E71+'Grupo Acreedor'!E76)/1000</f>
        <v>4825.63187775858</v>
      </c>
      <c r="E20" s="197">
        <f t="shared" si="0"/>
        <v>0.23640208564186788</v>
      </c>
      <c r="G20" s="195" t="s">
        <v>262</v>
      </c>
      <c r="H20" s="196">
        <f>+Moneda!D14+Moneda!D54</f>
        <v>1047.8524420999997</v>
      </c>
      <c r="I20" s="196">
        <f>+Moneda!E14+Moneda!E54</f>
        <v>3535.454139645399</v>
      </c>
      <c r="J20" s="197">
        <f>+H20/$H$24</f>
        <v>0.17319778082441645</v>
      </c>
      <c r="L20" s="277"/>
    </row>
    <row r="21" spans="2:12" ht="19.5" customHeight="1">
      <c r="B21" s="195" t="s">
        <v>104</v>
      </c>
      <c r="C21" s="203">
        <f>+('Grupo Acreedor'!D15+'Grupo Acreedor'!D41)/1000</f>
        <v>1123.7549554900004</v>
      </c>
      <c r="D21" s="203">
        <f>+('Grupo Acreedor'!E15+'Grupo Acreedor'!E41)/1000</f>
        <v>3791.5492198232614</v>
      </c>
      <c r="E21" s="197">
        <f t="shared" si="0"/>
        <v>0.18574358054770337</v>
      </c>
      <c r="G21" s="195" t="s">
        <v>107</v>
      </c>
      <c r="H21" s="196">
        <f>+Moneda!D26</f>
        <v>599.61611898</v>
      </c>
      <c r="I21" s="196">
        <f>+Moneda!E26</f>
        <v>2023.1047854385201</v>
      </c>
      <c r="J21" s="197">
        <f>+H21/$H$24</f>
        <v>0.0991095472810611</v>
      </c>
      <c r="L21" s="382"/>
    </row>
    <row r="22" spans="2:12" ht="19.5" customHeight="1">
      <c r="B22" s="195" t="s">
        <v>178</v>
      </c>
      <c r="C22" s="203">
        <f>+('Grupo Acreedor'!D19+'Grupo Acreedor'!D42)/1000</f>
        <v>146.62123886999998</v>
      </c>
      <c r="D22" s="203">
        <f>(+'Grupo Acreedor'!E19+'Grupo Acreedor'!E42)/1000</f>
        <v>494.7000599473799</v>
      </c>
      <c r="E22" s="197">
        <f t="shared" si="0"/>
        <v>0.024234779796969926</v>
      </c>
      <c r="G22" s="195" t="s">
        <v>231</v>
      </c>
      <c r="H22" s="196">
        <f>+Moneda!D30</f>
        <v>266.22703022999997</v>
      </c>
      <c r="I22" s="196">
        <f>+Moneda!E30</f>
        <v>898.2499999960199</v>
      </c>
      <c r="J22" s="197">
        <f>+H22/$H$24</f>
        <v>0.04400422137577117</v>
      </c>
      <c r="L22" s="277"/>
    </row>
    <row r="23" spans="2:12" ht="19.5" customHeight="1">
      <c r="B23" s="195" t="s">
        <v>0</v>
      </c>
      <c r="C23" s="203">
        <f>+('Grupo Acreedor'!D18+'Grupo Acreedor'!D78)/1000</f>
        <v>140.9199958</v>
      </c>
      <c r="D23" s="203">
        <f>+('Grupo Acreedor'!E18+'Grupo Acreedor'!E78)/1000</f>
        <v>475.4640658292</v>
      </c>
      <c r="E23" s="197">
        <f t="shared" si="0"/>
        <v>0.023292430847831964</v>
      </c>
      <c r="G23" s="195" t="s">
        <v>108</v>
      </c>
      <c r="H23" s="263">
        <f>+Moneda!D34</f>
        <v>91.17027250999999</v>
      </c>
      <c r="I23" s="263">
        <f>+Moneda!E34</f>
        <v>307.60849944874</v>
      </c>
      <c r="J23" s="197">
        <f>+H23/$H$24</f>
        <v>0.015069382139572629</v>
      </c>
      <c r="L23" s="383"/>
    </row>
    <row r="24" spans="2:10" ht="19.5" customHeight="1">
      <c r="B24" s="195" t="s">
        <v>40</v>
      </c>
      <c r="C24" s="203">
        <f>+('Grupo Acreedor'!D23+'Grupo Acreedor'!D45)/1000</f>
        <v>85.94371402</v>
      </c>
      <c r="D24" s="203">
        <f>+('Grupo Acreedor'!E23+'Grupo Acreedor'!E45)/1000</f>
        <v>289.97409110348</v>
      </c>
      <c r="E24" s="197">
        <f t="shared" si="0"/>
        <v>0.014205493012203854</v>
      </c>
      <c r="G24" s="198" t="s">
        <v>29</v>
      </c>
      <c r="H24" s="199">
        <f>SUM(H19:H23)</f>
        <v>6050.03388099</v>
      </c>
      <c r="I24" s="199">
        <f>SUM(I19:I23)</f>
        <v>20412.81431446026</v>
      </c>
      <c r="J24" s="200">
        <f>SUM(J19:J23)</f>
        <v>0.9999999999999999</v>
      </c>
    </row>
    <row r="25" spans="2:9" ht="19.5" customHeight="1">
      <c r="B25" s="198" t="s">
        <v>29</v>
      </c>
      <c r="C25" s="295">
        <f>+C19+C20+C21+C22+C23+C24</f>
        <v>6050.0338809899995</v>
      </c>
      <c r="D25" s="295">
        <f>SUM(D19:D24)</f>
        <v>20412.814314460258</v>
      </c>
      <c r="E25" s="200">
        <f>SUM(E19:E24)</f>
        <v>1.0000000000000002</v>
      </c>
      <c r="H25" s="277"/>
      <c r="I25" s="277"/>
    </row>
    <row r="26" spans="2:8" ht="19.5" customHeight="1">
      <c r="B26" s="192"/>
      <c r="C26" s="291"/>
      <c r="D26" s="296"/>
      <c r="E26" s="201"/>
      <c r="G26" s="280"/>
      <c r="H26" s="293"/>
    </row>
    <row r="28" spans="2:10" ht="19.5" customHeight="1">
      <c r="B28" s="466" t="s">
        <v>30</v>
      </c>
      <c r="C28" s="467"/>
      <c r="D28" s="467"/>
      <c r="E28" s="468"/>
      <c r="G28" s="466" t="s">
        <v>34</v>
      </c>
      <c r="H28" s="467"/>
      <c r="I28" s="467"/>
      <c r="J28" s="468"/>
    </row>
    <row r="29" spans="2:10" ht="19.5" customHeight="1">
      <c r="B29" s="194"/>
      <c r="C29" s="191" t="s">
        <v>106</v>
      </c>
      <c r="D29" s="191" t="str">
        <f>+D18</f>
        <v>Soles</v>
      </c>
      <c r="E29" s="193" t="s">
        <v>28</v>
      </c>
      <c r="G29" s="194"/>
      <c r="H29" s="191" t="s">
        <v>106</v>
      </c>
      <c r="I29" s="191" t="str">
        <f>+I18</f>
        <v>Soles</v>
      </c>
      <c r="J29" s="193" t="s">
        <v>28</v>
      </c>
    </row>
    <row r="30" spans="2:14" ht="19.5" customHeight="1">
      <c r="B30" s="195" t="s">
        <v>133</v>
      </c>
      <c r="C30" s="196">
        <f>+'Tipo de Deuda'!D16+'Tipo de Deuda'!D20</f>
        <v>4166.098186390001</v>
      </c>
      <c r="D30" s="196">
        <f>+'Tipo de Deuda'!E16+'Tipo de Deuda'!E20</f>
        <v>14056.415280879863</v>
      </c>
      <c r="E30" s="197">
        <f>+C30/$C$32</f>
        <v>0.6886074141634855</v>
      </c>
      <c r="G30" s="195" t="s">
        <v>109</v>
      </c>
      <c r="H30" s="196">
        <f>+Moneda!D38</f>
        <v>5828.20827895</v>
      </c>
      <c r="I30" s="196">
        <f>+Moneda!E38</f>
        <v>19664.374733177297</v>
      </c>
      <c r="J30" s="197">
        <f>+H30/$H$32</f>
        <v>0.9633348165640848</v>
      </c>
      <c r="N30" s="244"/>
    </row>
    <row r="31" spans="2:14" ht="19.5" customHeight="1">
      <c r="B31" s="195" t="s">
        <v>134</v>
      </c>
      <c r="C31" s="196">
        <f>+'Tipo de Deuda'!D15+'Tipo de Deuda'!D19+'Tipo de Deuda'!D39+'Tipo de Deuda'!D43</f>
        <v>1883.9356945999996</v>
      </c>
      <c r="D31" s="196">
        <f>+'Tipo de Deuda'!E15+'Tipo de Deuda'!E19+'Tipo de Deuda'!E39+'Tipo de Deuda'!E43</f>
        <v>6356.399033580399</v>
      </c>
      <c r="E31" s="197">
        <f>+C31/$C$32</f>
        <v>0.31139258583651447</v>
      </c>
      <c r="G31" s="195" t="s">
        <v>110</v>
      </c>
      <c r="H31" s="196">
        <f>+Moneda!D66</f>
        <v>221.82560204000006</v>
      </c>
      <c r="I31" s="196">
        <f>+Moneda!E66</f>
        <v>748.4395812829603</v>
      </c>
      <c r="J31" s="197">
        <f>+H31/$H$32</f>
        <v>0.036665183435915155</v>
      </c>
      <c r="N31" s="245"/>
    </row>
    <row r="32" spans="2:14" ht="19.5" customHeight="1">
      <c r="B32" s="198" t="s">
        <v>29</v>
      </c>
      <c r="C32" s="199">
        <f>SUM(C30:C31)</f>
        <v>6050.03388099</v>
      </c>
      <c r="D32" s="199">
        <f>SUM(D30:D31)</f>
        <v>20412.81431446026</v>
      </c>
      <c r="E32" s="200">
        <f>SUM(E30:E31)</f>
        <v>1</v>
      </c>
      <c r="G32" s="198" t="s">
        <v>29</v>
      </c>
      <c r="H32" s="199">
        <f>SUM(H30:H31)</f>
        <v>6050.03388099</v>
      </c>
      <c r="I32" s="199">
        <f>SUM(I30:I31)</f>
        <v>20412.814314460258</v>
      </c>
      <c r="J32" s="200">
        <f>SUM(J30:J31)</f>
        <v>1</v>
      </c>
      <c r="N32" s="243"/>
    </row>
    <row r="33" ht="8.25" customHeight="1"/>
    <row r="34" spans="2:10" ht="15.75" customHeight="1">
      <c r="B34" s="278"/>
      <c r="C34" s="309"/>
      <c r="D34" s="279"/>
      <c r="E34" s="278"/>
      <c r="F34" s="278"/>
      <c r="G34" s="278"/>
      <c r="H34" s="279"/>
      <c r="I34" s="279"/>
      <c r="J34" s="278"/>
    </row>
    <row r="35" spans="2:10" ht="5.25" customHeight="1">
      <c r="B35" s="217"/>
      <c r="C35" s="217"/>
      <c r="D35" s="217"/>
      <c r="E35" s="217"/>
      <c r="F35" s="217"/>
      <c r="G35" s="217"/>
      <c r="H35" s="217"/>
      <c r="J35" s="246"/>
    </row>
    <row r="36" spans="2:9" ht="15.75" customHeight="1">
      <c r="B36" s="274"/>
      <c r="C36" s="275"/>
      <c r="D36" s="275"/>
      <c r="E36" s="247"/>
      <c r="F36" s="133"/>
      <c r="G36" s="133"/>
      <c r="H36" s="276"/>
      <c r="I36" s="277"/>
    </row>
    <row r="37" spans="2:8" ht="15.75" customHeight="1">
      <c r="B37" s="469"/>
      <c r="C37" s="470"/>
      <c r="D37" s="470"/>
      <c r="E37" s="470"/>
      <c r="F37" s="133"/>
      <c r="G37" s="133"/>
      <c r="H37" s="133"/>
    </row>
    <row r="38" spans="2:6" s="105" customFormat="1" ht="15.75" customHeight="1">
      <c r="B38" s="133"/>
      <c r="C38" s="248"/>
      <c r="D38" s="249"/>
      <c r="E38" s="133"/>
      <c r="F38" s="314"/>
    </row>
    <row r="39" spans="2:6" s="105" customFormat="1" ht="15.75" customHeight="1">
      <c r="B39" s="133"/>
      <c r="C39" s="250"/>
      <c r="D39" s="133"/>
      <c r="E39" s="133"/>
      <c r="F39" s="314"/>
    </row>
  </sheetData>
  <sheetProtection/>
  <mergeCells count="11">
    <mergeCell ref="B8:G8"/>
    <mergeCell ref="B5:J5"/>
    <mergeCell ref="B6:J6"/>
    <mergeCell ref="B10:E10"/>
    <mergeCell ref="G10:J10"/>
    <mergeCell ref="B7:J7"/>
    <mergeCell ref="B37:E37"/>
    <mergeCell ref="B17:E17"/>
    <mergeCell ref="G17:J17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4.75" customHeight="1">
      <c r="B5" s="460" t="s">
        <v>33</v>
      </c>
      <c r="C5" s="460"/>
      <c r="D5" s="460"/>
      <c r="E5" s="460"/>
      <c r="F5" s="460"/>
      <c r="G5" s="460"/>
      <c r="H5" s="460"/>
    </row>
    <row r="6" spans="2:8" s="4" customFormat="1" ht="24.75" customHeight="1">
      <c r="B6" s="461" t="str">
        <f>+'Resumen Cuadros'!B6:J6</f>
        <v>AL 31 DE MAYO DE 2016</v>
      </c>
      <c r="C6" s="461"/>
      <c r="D6" s="461"/>
      <c r="E6" s="461"/>
      <c r="F6" s="461"/>
      <c r="G6" s="461"/>
      <c r="H6" s="461"/>
    </row>
    <row r="7" spans="2:9" s="4" customFormat="1" ht="24.75" customHeight="1">
      <c r="B7" s="317"/>
      <c r="C7" s="317"/>
      <c r="D7" s="317"/>
      <c r="E7" s="317"/>
      <c r="F7" s="317"/>
      <c r="G7" s="317"/>
      <c r="H7" s="317"/>
      <c r="I7" s="50"/>
    </row>
    <row r="8" spans="2:8" ht="17.25" customHeight="1">
      <c r="B8" s="133"/>
      <c r="C8" s="133"/>
      <c r="D8" s="133"/>
      <c r="E8" s="133"/>
      <c r="F8" s="133"/>
      <c r="G8" s="133"/>
      <c r="H8" s="133"/>
    </row>
    <row r="9" spans="2:8" ht="16.5">
      <c r="B9" s="474" t="str">
        <f>+'Resumen Cuadros'!B10:E10</f>
        <v>TIPO DE DEUDA</v>
      </c>
      <c r="C9" s="474"/>
      <c r="D9" s="474"/>
      <c r="E9" s="137"/>
      <c r="F9" s="474" t="s">
        <v>35</v>
      </c>
      <c r="G9" s="474"/>
      <c r="H9" s="474"/>
    </row>
    <row r="10" spans="2:8" ht="12.75">
      <c r="B10" s="133"/>
      <c r="C10" s="133"/>
      <c r="D10" s="133"/>
      <c r="E10" s="133"/>
      <c r="F10" s="133"/>
      <c r="G10" s="133"/>
      <c r="H10" s="133"/>
    </row>
    <row r="27" spans="2:8" s="26" customFormat="1" ht="16.5">
      <c r="B27" s="474" t="str">
        <f>+'Resumen Cuadros'!B17:E17</f>
        <v>GRUPO DEL ACREEDOR</v>
      </c>
      <c r="C27" s="474"/>
      <c r="D27" s="474"/>
      <c r="F27" s="474" t="s">
        <v>83</v>
      </c>
      <c r="G27" s="474"/>
      <c r="H27" s="474"/>
    </row>
    <row r="47" spans="2:8" s="26" customFormat="1" ht="16.5">
      <c r="B47" s="474" t="s">
        <v>30</v>
      </c>
      <c r="C47" s="474"/>
      <c r="D47" s="474"/>
      <c r="F47" s="474" t="s">
        <v>34</v>
      </c>
      <c r="G47" s="474"/>
      <c r="H47" s="474"/>
    </row>
    <row r="65" spans="2:8" ht="30" customHeight="1">
      <c r="B65" s="475"/>
      <c r="C65" s="475"/>
      <c r="D65" s="475"/>
      <c r="E65" s="475"/>
      <c r="F65" s="475"/>
      <c r="G65" s="475"/>
      <c r="H65" s="475"/>
    </row>
    <row r="66" spans="2:8" ht="9" customHeight="1">
      <c r="B66" s="51"/>
      <c r="C66" s="51"/>
      <c r="D66" s="51"/>
      <c r="E66" s="51"/>
      <c r="F66" s="51"/>
      <c r="G66" s="51"/>
      <c r="H66" s="51"/>
    </row>
    <row r="67" spans="2:8" ht="15.75" customHeight="1">
      <c r="B67" s="52"/>
      <c r="C67" s="53"/>
      <c r="D67" s="53"/>
      <c r="E67" s="53"/>
      <c r="F67" s="54"/>
      <c r="G67" s="54"/>
      <c r="H67" s="54"/>
    </row>
    <row r="68" spans="2:8" ht="15.75" customHeight="1">
      <c r="B68" s="472"/>
      <c r="C68" s="473"/>
      <c r="D68" s="473"/>
      <c r="E68" s="473"/>
      <c r="F68" s="54"/>
      <c r="G68" s="54"/>
      <c r="H68" s="54"/>
    </row>
    <row r="69" spans="2:8" ht="15.75" customHeight="1">
      <c r="B69" s="472"/>
      <c r="C69" s="473"/>
      <c r="D69" s="473"/>
      <c r="E69" s="473"/>
      <c r="F69" s="54"/>
      <c r="G69" s="54"/>
      <c r="H69" s="54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</sheetData>
  <sheetProtection/>
  <mergeCells count="11">
    <mergeCell ref="B69:E69"/>
    <mergeCell ref="B27:D27"/>
    <mergeCell ref="F27:H27"/>
    <mergeCell ref="B65:H65"/>
    <mergeCell ref="B47:D47"/>
    <mergeCell ref="B68:E68"/>
    <mergeCell ref="F47:H47"/>
    <mergeCell ref="B5:H5"/>
    <mergeCell ref="B6:H6"/>
    <mergeCell ref="B9:D9"/>
    <mergeCell ref="F9:H9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1"/>
  <sheetViews>
    <sheetView showGridLines="0" zoomScale="70" zoomScaleNormal="70" zoomScalePageLayoutView="0" workbookViewId="0" topLeftCell="A1">
      <selection activeCell="A1" sqref="A1"/>
    </sheetView>
  </sheetViews>
  <sheetFormatPr defaultColWidth="15.7109375" defaultRowHeight="12.75"/>
  <cols>
    <col min="1" max="1" width="2.7109375" style="9" customWidth="1"/>
    <col min="2" max="2" width="37.140625" style="9" customWidth="1"/>
    <col min="3" max="6" width="14.710937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18" width="12.7109375" style="10" bestFit="1" customWidth="1"/>
    <col min="19" max="19" width="12.7109375" style="10" customWidth="1"/>
    <col min="20" max="20" width="12.7109375" style="10" bestFit="1" customWidth="1"/>
    <col min="21" max="23" width="12.7109375" style="9" customWidth="1"/>
    <col min="24" max="230" width="11.421875" style="9" customWidth="1"/>
    <col min="231" max="231" width="25.7109375" style="9" customWidth="1"/>
    <col min="232" max="16384" width="15.7109375" style="9" customWidth="1"/>
  </cols>
  <sheetData>
    <row r="1" ht="12.75">
      <c r="B1" s="8"/>
    </row>
    <row r="2" spans="2:20" s="11" customFormat="1" ht="18">
      <c r="B2" s="476"/>
      <c r="C2" s="476"/>
      <c r="D2" s="476"/>
      <c r="E2" s="476"/>
      <c r="F2" s="476"/>
      <c r="G2" s="24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2:20" s="11" customFormat="1" ht="18">
      <c r="B3" s="476"/>
      <c r="C3" s="476"/>
      <c r="D3" s="476"/>
      <c r="E3" s="476"/>
      <c r="F3" s="476"/>
      <c r="G3" s="2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5" spans="2:20" s="185" customFormat="1" ht="18">
      <c r="B5" s="476" t="s">
        <v>11</v>
      </c>
      <c r="C5" s="476"/>
      <c r="D5" s="476"/>
      <c r="E5" s="476"/>
      <c r="F5" s="207"/>
      <c r="G5" s="184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2:20" s="11" customFormat="1" ht="19.5" customHeight="1">
      <c r="B6" s="477" t="s">
        <v>161</v>
      </c>
      <c r="C6" s="477"/>
      <c r="D6" s="477"/>
      <c r="E6" s="477"/>
      <c r="F6" s="477"/>
      <c r="G6" s="2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2:20" s="11" customFormat="1" ht="19.5" customHeight="1">
      <c r="B7" s="212" t="s">
        <v>267</v>
      </c>
      <c r="C7" s="441"/>
      <c r="D7" s="441"/>
      <c r="E7" s="315"/>
      <c r="F7" s="294"/>
      <c r="G7" s="2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2:20" s="11" customFormat="1" ht="19.5" customHeight="1">
      <c r="B8" s="213" t="s">
        <v>234</v>
      </c>
      <c r="C8" s="213"/>
      <c r="D8" s="441"/>
      <c r="E8" s="315"/>
      <c r="F8" s="294"/>
      <c r="G8" s="2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2:20" s="11" customFormat="1" ht="19.5" customHeight="1">
      <c r="B9" s="213" t="s">
        <v>300</v>
      </c>
      <c r="C9" s="213"/>
      <c r="D9" s="441"/>
      <c r="E9" s="315"/>
      <c r="F9" s="294"/>
      <c r="G9" s="2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s="11" customFormat="1" ht="19.5" customHeight="1">
      <c r="B10" s="354" t="s">
        <v>160</v>
      </c>
      <c r="C10" s="445"/>
      <c r="D10" s="441"/>
      <c r="E10" s="315"/>
      <c r="F10" s="294"/>
      <c r="G10" s="2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2:7" ht="10.5" customHeight="1">
      <c r="B11" s="441"/>
      <c r="C11" s="441"/>
      <c r="D11" s="441"/>
      <c r="E11" s="315"/>
      <c r="F11" s="294"/>
      <c r="G11" s="25"/>
    </row>
    <row r="12" spans="2:25" s="30" customFormat="1" ht="18" customHeight="1">
      <c r="B12" s="487" t="s">
        <v>201</v>
      </c>
      <c r="C12" s="480">
        <v>2009</v>
      </c>
      <c r="D12" s="482">
        <v>2010</v>
      </c>
      <c r="E12" s="478">
        <v>2011</v>
      </c>
      <c r="F12" s="480">
        <v>2012</v>
      </c>
      <c r="G12" s="182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480">
        <v>2013</v>
      </c>
      <c r="S12" s="480">
        <v>2014</v>
      </c>
      <c r="T12" s="486">
        <v>2015</v>
      </c>
      <c r="U12" s="496">
        <v>2016</v>
      </c>
      <c r="V12" s="497"/>
      <c r="W12" s="497"/>
      <c r="X12" s="497"/>
      <c r="Y12" s="498"/>
    </row>
    <row r="13" spans="2:25" s="30" customFormat="1" ht="18" customHeight="1">
      <c r="B13" s="488"/>
      <c r="C13" s="481"/>
      <c r="D13" s="483"/>
      <c r="E13" s="479"/>
      <c r="F13" s="481"/>
      <c r="G13" s="171" t="s">
        <v>139</v>
      </c>
      <c r="H13" s="171" t="s">
        <v>140</v>
      </c>
      <c r="I13" s="172" t="s">
        <v>145</v>
      </c>
      <c r="J13" s="172" t="s">
        <v>147</v>
      </c>
      <c r="K13" s="172" t="s">
        <v>157</v>
      </c>
      <c r="L13" s="172" t="s">
        <v>172</v>
      </c>
      <c r="M13" s="172" t="s">
        <v>202</v>
      </c>
      <c r="N13" s="172" t="s">
        <v>205</v>
      </c>
      <c r="O13" s="172" t="s">
        <v>208</v>
      </c>
      <c r="P13" s="172" t="s">
        <v>213</v>
      </c>
      <c r="Q13" s="172" t="s">
        <v>216</v>
      </c>
      <c r="R13" s="481"/>
      <c r="S13" s="481"/>
      <c r="T13" s="481"/>
      <c r="U13" s="181" t="s">
        <v>219</v>
      </c>
      <c r="V13" s="181" t="s">
        <v>140</v>
      </c>
      <c r="W13" s="181" t="s">
        <v>145</v>
      </c>
      <c r="X13" s="181" t="s">
        <v>266</v>
      </c>
      <c r="Y13" s="181" t="s">
        <v>301</v>
      </c>
    </row>
    <row r="14" spans="2:25" s="30" customFormat="1" ht="4.5" customHeight="1">
      <c r="B14" s="300"/>
      <c r="C14" s="156"/>
      <c r="D14" s="301"/>
      <c r="E14" s="302"/>
      <c r="F14" s="29"/>
      <c r="G14" s="29"/>
      <c r="H14" s="29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16"/>
      <c r="V14" s="316"/>
      <c r="W14" s="316"/>
      <c r="X14" s="316"/>
      <c r="Y14" s="316"/>
    </row>
    <row r="15" spans="2:25" s="28" customFormat="1" ht="21.75" customHeight="1">
      <c r="B15" s="303" t="s">
        <v>38</v>
      </c>
      <c r="C15" s="304">
        <v>1389</v>
      </c>
      <c r="D15" s="304">
        <v>2144</v>
      </c>
      <c r="E15" s="305">
        <v>2188</v>
      </c>
      <c r="F15" s="35">
        <v>2200.85083118</v>
      </c>
      <c r="G15" s="35">
        <v>2261.0867645999997</v>
      </c>
      <c r="H15" s="35">
        <v>2364.0222734900008</v>
      </c>
      <c r="I15" s="36">
        <v>2357.0528358500005</v>
      </c>
      <c r="J15" s="36">
        <v>1999.1237960899996</v>
      </c>
      <c r="K15" s="36">
        <v>1855.9752899899995</v>
      </c>
      <c r="L15" s="36">
        <v>1881.3928780000006</v>
      </c>
      <c r="M15" s="36">
        <v>1885.9614884799998</v>
      </c>
      <c r="N15" s="36">
        <v>1895.8605905900001</v>
      </c>
      <c r="O15" s="36">
        <v>1923.9667059200005</v>
      </c>
      <c r="P15" s="36">
        <v>2082.3912708899998</v>
      </c>
      <c r="Q15" s="36">
        <v>2320.18630966</v>
      </c>
      <c r="R15" s="36">
        <v>2410.7572430899995</v>
      </c>
      <c r="S15" s="36">
        <v>2340.572291339998</v>
      </c>
      <c r="T15" s="36">
        <v>2258.8960634599985</v>
      </c>
      <c r="U15" s="36">
        <v>2236.1222850500003</v>
      </c>
      <c r="V15" s="36">
        <v>2164.8851947800003</v>
      </c>
      <c r="W15" s="36">
        <v>2058.665810680001</v>
      </c>
      <c r="X15" s="36">
        <v>2015.198626789998</v>
      </c>
      <c r="Y15" s="36">
        <v>1826.9528442200005</v>
      </c>
    </row>
    <row r="16" spans="2:25" s="28" customFormat="1" ht="21.75" customHeight="1">
      <c r="B16" s="303" t="s">
        <v>37</v>
      </c>
      <c r="C16" s="304">
        <v>256</v>
      </c>
      <c r="D16" s="304">
        <v>389</v>
      </c>
      <c r="E16" s="305">
        <v>590</v>
      </c>
      <c r="F16" s="35">
        <v>1030.77857448</v>
      </c>
      <c r="G16" s="35">
        <v>1717.19549295</v>
      </c>
      <c r="H16" s="35">
        <f>1917.56063677+1.57827652</f>
        <v>1919.13891329</v>
      </c>
      <c r="I16" s="36">
        <v>1914.3175079399998</v>
      </c>
      <c r="J16" s="36">
        <f>1621.89330919+1.56411224</f>
        <v>1623.45742143</v>
      </c>
      <c r="K16" s="36">
        <v>1321.24310121</v>
      </c>
      <c r="L16" s="36">
        <v>1342.73701548</v>
      </c>
      <c r="M16" s="36">
        <v>1387.14391579</v>
      </c>
      <c r="N16" s="36">
        <v>1486.45493138</v>
      </c>
      <c r="O16" s="36">
        <v>1586.4899930800002</v>
      </c>
      <c r="P16" s="36">
        <v>1581.29893494</v>
      </c>
      <c r="Q16" s="36">
        <v>1614.5149583</v>
      </c>
      <c r="R16" s="36">
        <v>1687.77919108</v>
      </c>
      <c r="S16" s="36">
        <v>3504.0928333699994</v>
      </c>
      <c r="T16" s="36">
        <v>4201.51382237</v>
      </c>
      <c r="U16" s="36">
        <v>4206.637548460001</v>
      </c>
      <c r="V16" s="36">
        <v>4225.32113967</v>
      </c>
      <c r="W16" s="36">
        <v>4232.58768609</v>
      </c>
      <c r="X16" s="36">
        <v>4227.10571668</v>
      </c>
      <c r="Y16" s="36">
        <v>4223.0810367700005</v>
      </c>
    </row>
    <row r="17" spans="2:25" s="28" customFormat="1" ht="6" customHeight="1">
      <c r="B17" s="306"/>
      <c r="C17" s="307"/>
      <c r="D17" s="307"/>
      <c r="E17" s="308"/>
      <c r="F17" s="37"/>
      <c r="G17" s="37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2:25" s="30" customFormat="1" ht="15" customHeight="1">
      <c r="B18" s="492" t="s">
        <v>141</v>
      </c>
      <c r="C18" s="489">
        <f aca="true" t="shared" si="0" ref="C18:H18">SUM(C15:C16)</f>
        <v>1645</v>
      </c>
      <c r="D18" s="489">
        <f t="shared" si="0"/>
        <v>2533</v>
      </c>
      <c r="E18" s="494">
        <f t="shared" si="0"/>
        <v>2778</v>
      </c>
      <c r="F18" s="489">
        <f t="shared" si="0"/>
        <v>3231.62940566</v>
      </c>
      <c r="G18" s="489">
        <f t="shared" si="0"/>
        <v>3978.2822575499995</v>
      </c>
      <c r="H18" s="489">
        <f t="shared" si="0"/>
        <v>4283.16118678</v>
      </c>
      <c r="I18" s="484">
        <f aca="true" t="shared" si="1" ref="I18:N18">SUM(I15:I16)</f>
        <v>4271.37034379</v>
      </c>
      <c r="J18" s="484">
        <f t="shared" si="1"/>
        <v>3622.58121752</v>
      </c>
      <c r="K18" s="484">
        <f t="shared" si="1"/>
        <v>3177.2183911999996</v>
      </c>
      <c r="L18" s="484">
        <f t="shared" si="1"/>
        <v>3224.1298934800006</v>
      </c>
      <c r="M18" s="484">
        <f t="shared" si="1"/>
        <v>3273.10540427</v>
      </c>
      <c r="N18" s="484">
        <f t="shared" si="1"/>
        <v>3382.31552197</v>
      </c>
      <c r="O18" s="484">
        <f>+O15+O16</f>
        <v>3510.4566990000008</v>
      </c>
      <c r="P18" s="484">
        <f>+P15+P16</f>
        <v>3663.6902058299997</v>
      </c>
      <c r="Q18" s="484">
        <f>+Q15+Q16</f>
        <v>3934.70126796</v>
      </c>
      <c r="R18" s="484">
        <f>+R15+R16</f>
        <v>4098.53643417</v>
      </c>
      <c r="S18" s="484">
        <f>+S15+S16</f>
        <v>5844.665124709998</v>
      </c>
      <c r="T18" s="484">
        <f aca="true" t="shared" si="2" ref="T18:Y18">+T16+T15</f>
        <v>6460.4098858299985</v>
      </c>
      <c r="U18" s="484">
        <f t="shared" si="2"/>
        <v>6442.759833510001</v>
      </c>
      <c r="V18" s="484">
        <f t="shared" si="2"/>
        <v>6390.20633445</v>
      </c>
      <c r="W18" s="484">
        <f t="shared" si="2"/>
        <v>6291.253496770001</v>
      </c>
      <c r="X18" s="484">
        <f t="shared" si="2"/>
        <v>6242.304343469998</v>
      </c>
      <c r="Y18" s="484">
        <f t="shared" si="2"/>
        <v>6050.033880990001</v>
      </c>
    </row>
    <row r="19" spans="2:25" s="30" customFormat="1" ht="15" customHeight="1">
      <c r="B19" s="493"/>
      <c r="C19" s="490"/>
      <c r="D19" s="490"/>
      <c r="E19" s="495"/>
      <c r="F19" s="490"/>
      <c r="G19" s="490"/>
      <c r="H19" s="490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</row>
    <row r="20" spans="2:7" ht="7.5" customHeight="1">
      <c r="B20" s="39"/>
      <c r="C20" s="40"/>
      <c r="D20" s="40"/>
      <c r="E20" s="40"/>
      <c r="F20" s="40"/>
      <c r="G20" s="40"/>
    </row>
    <row r="21" spans="2:20" ht="7.5" customHeight="1">
      <c r="B21" s="39"/>
      <c r="C21" s="40"/>
      <c r="D21" s="40"/>
      <c r="E21" s="40"/>
      <c r="F21" s="40"/>
      <c r="G21" s="40"/>
      <c r="T21" s="310"/>
    </row>
    <row r="22" spans="2:25" s="28" customFormat="1" ht="28.5" customHeight="1">
      <c r="B22" s="491"/>
      <c r="C22" s="491"/>
      <c r="D22" s="491"/>
      <c r="E22" s="491"/>
      <c r="F22" s="491"/>
      <c r="G22" s="2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13"/>
      <c r="U22" s="326"/>
      <c r="V22" s="326"/>
      <c r="W22" s="326"/>
      <c r="X22" s="384"/>
      <c r="Y22" s="384"/>
    </row>
    <row r="23" spans="2:20" s="28" customFormat="1" ht="28.5" customHeight="1">
      <c r="B23" s="491"/>
      <c r="C23" s="491"/>
      <c r="D23" s="491"/>
      <c r="E23" s="491"/>
      <c r="F23" s="491"/>
      <c r="G23" s="27"/>
      <c r="I23" s="10"/>
      <c r="J23" s="41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2:20" s="28" customFormat="1" ht="15.75" customHeight="1">
      <c r="B24" s="42"/>
      <c r="C24" s="6"/>
      <c r="D24" s="6"/>
      <c r="E24" s="6"/>
      <c r="F24" s="27"/>
      <c r="G24" s="2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3:20" ht="12.75">
      <c r="C25" s="43"/>
      <c r="D25" s="44"/>
      <c r="E25" s="44"/>
      <c r="F25" s="44"/>
      <c r="G25" s="44"/>
      <c r="T25" s="251"/>
    </row>
    <row r="26" spans="3:7" ht="12.75">
      <c r="C26" s="43"/>
      <c r="D26" s="44"/>
      <c r="E26" s="44"/>
      <c r="F26" s="44"/>
      <c r="G26" s="44"/>
    </row>
    <row r="27" spans="3:7" ht="12.75">
      <c r="C27" s="43"/>
      <c r="D27" s="44"/>
      <c r="E27" s="44"/>
      <c r="F27" s="44"/>
      <c r="G27" s="44"/>
    </row>
    <row r="30" spans="8:20" ht="12.75" customHeight="1"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8:20" ht="12.75"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8:20" ht="12.75"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8:20" ht="12.75"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8:20" ht="12.75"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8:20" ht="12.75"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51" spans="3:5" ht="12.75">
      <c r="C51" s="49"/>
      <c r="D51" s="49"/>
      <c r="E51" s="49"/>
    </row>
  </sheetData>
  <sheetProtection/>
  <mergeCells count="39">
    <mergeCell ref="Y18:Y19"/>
    <mergeCell ref="U12:Y12"/>
    <mergeCell ref="J18:J19"/>
    <mergeCell ref="B22:F22"/>
    <mergeCell ref="F18:F19"/>
    <mergeCell ref="L18:L19"/>
    <mergeCell ref="K18:K19"/>
    <mergeCell ref="N18:N19"/>
    <mergeCell ref="I18:I19"/>
    <mergeCell ref="G18:G19"/>
    <mergeCell ref="B23:F23"/>
    <mergeCell ref="B18:B19"/>
    <mergeCell ref="C18:C19"/>
    <mergeCell ref="D18:D19"/>
    <mergeCell ref="E18:E19"/>
    <mergeCell ref="O18:O19"/>
    <mergeCell ref="R18:R19"/>
    <mergeCell ref="M18:M19"/>
    <mergeCell ref="S18:S19"/>
    <mergeCell ref="R12:R13"/>
    <mergeCell ref="H18:H19"/>
    <mergeCell ref="P18:P19"/>
    <mergeCell ref="Q18:Q19"/>
    <mergeCell ref="S12:S13"/>
    <mergeCell ref="X18:X19"/>
    <mergeCell ref="W18:W19"/>
    <mergeCell ref="V18:V19"/>
    <mergeCell ref="T18:T19"/>
    <mergeCell ref="T12:T13"/>
    <mergeCell ref="U18:U19"/>
    <mergeCell ref="B2:F2"/>
    <mergeCell ref="B3:F3"/>
    <mergeCell ref="B6:F6"/>
    <mergeCell ref="E12:E13"/>
    <mergeCell ref="B5:E5"/>
    <mergeCell ref="F12:F13"/>
    <mergeCell ref="D12:D13"/>
    <mergeCell ref="B12:B13"/>
    <mergeCell ref="C12:C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0.5625" style="2" customWidth="1"/>
    <col min="3" max="3" width="44.421875" style="2" customWidth="1"/>
    <col min="4" max="4" width="19.7109375" style="211" customWidth="1"/>
    <col min="5" max="5" width="19.7109375" style="2" customWidth="1"/>
    <col min="6" max="6" width="0.5625" style="2" customWidth="1"/>
    <col min="7" max="7" width="11.421875" style="281" customWidth="1"/>
    <col min="8" max="8" width="13.7109375" style="281" customWidth="1"/>
    <col min="9" max="9" width="20.00390625" style="281" customWidth="1"/>
    <col min="10" max="10" width="19.140625" style="281" bestFit="1" customWidth="1"/>
    <col min="11" max="11" width="13.00390625" style="281" bestFit="1" customWidth="1"/>
    <col min="12" max="12" width="11.421875" style="281" customWidth="1"/>
    <col min="13" max="16384" width="11.421875" style="2" customWidth="1"/>
  </cols>
  <sheetData>
    <row r="1" spans="2:4" ht="12.75">
      <c r="B1" s="23"/>
      <c r="C1" s="23"/>
      <c r="D1" s="134"/>
    </row>
    <row r="2" spans="2:12" s="1" customFormat="1" ht="13.5" customHeight="1">
      <c r="B2" s="476"/>
      <c r="C2" s="476"/>
      <c r="D2" s="476"/>
      <c r="E2" s="476"/>
      <c r="F2" s="12"/>
      <c r="G2" s="281"/>
      <c r="H2" s="281"/>
      <c r="I2" s="281"/>
      <c r="J2" s="281"/>
      <c r="K2" s="281"/>
      <c r="L2" s="281"/>
    </row>
    <row r="3" spans="2:12" s="1" customFormat="1" ht="13.5" customHeight="1">
      <c r="B3" s="476"/>
      <c r="C3" s="476"/>
      <c r="D3" s="476"/>
      <c r="E3" s="476"/>
      <c r="F3" s="12"/>
      <c r="G3" s="281"/>
      <c r="H3" s="281"/>
      <c r="I3" s="281"/>
      <c r="J3" s="281"/>
      <c r="K3" s="281"/>
      <c r="L3" s="281"/>
    </row>
    <row r="4" spans="2:12" s="1" customFormat="1" ht="18">
      <c r="B4" s="476"/>
      <c r="C4" s="476"/>
      <c r="D4" s="476"/>
      <c r="E4" s="476"/>
      <c r="F4" s="12"/>
      <c r="G4" s="281"/>
      <c r="H4" s="281"/>
      <c r="I4" s="428"/>
      <c r="J4" s="428"/>
      <c r="K4" s="281"/>
      <c r="L4" s="281"/>
    </row>
    <row r="5" spans="2:12" s="14" customFormat="1" ht="18" customHeight="1">
      <c r="B5" s="476" t="s">
        <v>12</v>
      </c>
      <c r="C5" s="476"/>
      <c r="D5" s="476"/>
      <c r="E5" s="476"/>
      <c r="F5" s="205"/>
      <c r="G5" s="281"/>
      <c r="H5" s="281"/>
      <c r="I5" s="580">
        <v>3.374</v>
      </c>
      <c r="J5" s="428"/>
      <c r="K5" s="429"/>
      <c r="L5" s="281"/>
    </row>
    <row r="6" spans="2:11" ht="18">
      <c r="B6" s="500" t="s">
        <v>189</v>
      </c>
      <c r="C6" s="500"/>
      <c r="D6" s="500"/>
      <c r="E6" s="500"/>
      <c r="F6" s="500"/>
      <c r="I6" s="580"/>
      <c r="J6" s="428"/>
      <c r="K6" s="428"/>
    </row>
    <row r="7" spans="2:11" ht="18">
      <c r="B7" s="500" t="s">
        <v>188</v>
      </c>
      <c r="C7" s="500"/>
      <c r="D7" s="500"/>
      <c r="E7" s="500"/>
      <c r="F7" s="442"/>
      <c r="I7" s="448"/>
      <c r="K7" s="428"/>
    </row>
    <row r="8" spans="2:11" ht="15.75">
      <c r="B8" s="499" t="s">
        <v>232</v>
      </c>
      <c r="C8" s="499"/>
      <c r="D8" s="499"/>
      <c r="E8" s="499"/>
      <c r="F8" s="499"/>
      <c r="K8" s="428"/>
    </row>
    <row r="9" spans="2:12" s="3" customFormat="1" ht="16.5" customHeight="1">
      <c r="B9" s="218"/>
      <c r="C9" s="445" t="s">
        <v>298</v>
      </c>
      <c r="D9" s="445"/>
      <c r="E9" s="218"/>
      <c r="F9" s="218"/>
      <c r="G9" s="387"/>
      <c r="H9" s="387"/>
      <c r="I9" s="449"/>
      <c r="J9" s="450"/>
      <c r="K9" s="430"/>
      <c r="L9" s="387"/>
    </row>
    <row r="10" spans="2:11" ht="8.25" customHeight="1">
      <c r="B10" s="511"/>
      <c r="C10" s="511"/>
      <c r="D10" s="511"/>
      <c r="E10" s="511"/>
      <c r="F10" s="206"/>
      <c r="K10" s="428"/>
    </row>
    <row r="11" spans="2:11" ht="16.5" customHeight="1">
      <c r="B11" s="134"/>
      <c r="C11" s="505" t="s">
        <v>235</v>
      </c>
      <c r="D11" s="507" t="s">
        <v>21</v>
      </c>
      <c r="E11" s="507" t="s">
        <v>263</v>
      </c>
      <c r="F11" s="134"/>
      <c r="K11" s="428"/>
    </row>
    <row r="12" spans="2:11" ht="16.5" customHeight="1">
      <c r="B12" s="118"/>
      <c r="C12" s="506"/>
      <c r="D12" s="508"/>
      <c r="E12" s="508"/>
      <c r="F12" s="118"/>
      <c r="H12" s="428"/>
      <c r="I12" s="428"/>
      <c r="J12" s="428"/>
      <c r="K12" s="428"/>
    </row>
    <row r="13" spans="2:12" s="18" customFormat="1" ht="8.25" customHeight="1">
      <c r="B13" s="118"/>
      <c r="C13" s="443"/>
      <c r="D13" s="297"/>
      <c r="E13" s="298"/>
      <c r="F13" s="118"/>
      <c r="G13" s="281"/>
      <c r="H13" s="428"/>
      <c r="I13" s="428"/>
      <c r="J13" s="428"/>
      <c r="K13" s="428"/>
      <c r="L13" s="281"/>
    </row>
    <row r="14" spans="2:12" s="14" customFormat="1" ht="21.75" customHeight="1">
      <c r="B14" s="70"/>
      <c r="C14" s="74" t="s">
        <v>19</v>
      </c>
      <c r="D14" s="355">
        <f>SUM(D15:D16)</f>
        <v>1605.1272421799995</v>
      </c>
      <c r="E14" s="261">
        <f>SUM(E15:E16)</f>
        <v>5415.699315115318</v>
      </c>
      <c r="F14" s="70"/>
      <c r="G14" s="281"/>
      <c r="H14" s="573" t="s">
        <v>143</v>
      </c>
      <c r="I14" s="574">
        <f>+D14+D38</f>
        <v>1826.9528442199996</v>
      </c>
      <c r="J14" s="574">
        <f>+E14+E38</f>
        <v>6164.138896398279</v>
      </c>
      <c r="K14" s="428"/>
      <c r="L14" s="281"/>
    </row>
    <row r="15" spans="2:12" s="14" customFormat="1" ht="21.75" customHeight="1">
      <c r="B15" s="70"/>
      <c r="C15" s="75" t="s">
        <v>25</v>
      </c>
      <c r="D15" s="299">
        <v>1162.1100925599994</v>
      </c>
      <c r="E15" s="117">
        <f>+D15*$I$5</f>
        <v>3920.959452297438</v>
      </c>
      <c r="F15" s="70"/>
      <c r="G15" s="281"/>
      <c r="H15" s="428" t="s">
        <v>144</v>
      </c>
      <c r="I15" s="574">
        <f>+D18+D42</f>
        <v>4223.0810367700005</v>
      </c>
      <c r="J15" s="574">
        <f>+E18+E42</f>
        <v>14248.675418061983</v>
      </c>
      <c r="K15" s="428"/>
      <c r="L15" s="281"/>
    </row>
    <row r="16" spans="2:12" s="14" customFormat="1" ht="21.75" customHeight="1">
      <c r="B16" s="70"/>
      <c r="C16" s="75" t="s">
        <v>26</v>
      </c>
      <c r="D16" s="299">
        <v>443.01714961999994</v>
      </c>
      <c r="E16" s="117">
        <f>+D16*$I$5</f>
        <v>1494.7398628178798</v>
      </c>
      <c r="F16" s="70"/>
      <c r="G16" s="281"/>
      <c r="H16" s="573"/>
      <c r="I16" s="574"/>
      <c r="J16" s="574"/>
      <c r="K16" s="428"/>
      <c r="L16" s="281"/>
    </row>
    <row r="17" spans="3:12" s="14" customFormat="1" ht="11.25" customHeight="1">
      <c r="C17" s="16"/>
      <c r="D17" s="299"/>
      <c r="E17" s="17"/>
      <c r="G17" s="281"/>
      <c r="H17" s="428"/>
      <c r="I17" s="573"/>
      <c r="J17" s="428"/>
      <c r="K17" s="428"/>
      <c r="L17" s="281"/>
    </row>
    <row r="18" spans="3:12" s="14" customFormat="1" ht="21.75" customHeight="1">
      <c r="C18" s="20" t="s">
        <v>20</v>
      </c>
      <c r="D18" s="355">
        <f>+D19+D20</f>
        <v>4223.0810367700005</v>
      </c>
      <c r="E18" s="21">
        <f>+E19+E20</f>
        <v>14248.675418061983</v>
      </c>
      <c r="G18" s="281"/>
      <c r="H18" s="573" t="s">
        <v>209</v>
      </c>
      <c r="I18" s="574">
        <f>+D16+D20</f>
        <v>4166.098186390001</v>
      </c>
      <c r="J18" s="574">
        <f>+E16+E20</f>
        <v>14056.415280879863</v>
      </c>
      <c r="K18" s="428"/>
      <c r="L18" s="281"/>
    </row>
    <row r="19" spans="3:12" s="14" customFormat="1" ht="21.75" customHeight="1">
      <c r="C19" s="16" t="s">
        <v>158</v>
      </c>
      <c r="D19" s="299">
        <v>500</v>
      </c>
      <c r="E19" s="17">
        <f>+D19*$I$5</f>
        <v>1687</v>
      </c>
      <c r="G19" s="281"/>
      <c r="H19" s="573" t="s">
        <v>210</v>
      </c>
      <c r="I19" s="574">
        <f>+D15+D19+D39+D43</f>
        <v>1883.9356945999996</v>
      </c>
      <c r="J19" s="574">
        <f>+E15+E19+E39+E43</f>
        <v>6356.399033580399</v>
      </c>
      <c r="K19" s="428"/>
      <c r="L19" s="281"/>
    </row>
    <row r="20" spans="3:12" s="14" customFormat="1" ht="21.75" customHeight="1">
      <c r="C20" s="16" t="s">
        <v>26</v>
      </c>
      <c r="D20" s="299">
        <v>3723.0810367700005</v>
      </c>
      <c r="E20" s="17">
        <f>+D20*$I$5</f>
        <v>12561.675418061983</v>
      </c>
      <c r="G20" s="281"/>
      <c r="H20" s="573"/>
      <c r="I20" s="573"/>
      <c r="J20" s="428"/>
      <c r="K20" s="428"/>
      <c r="L20" s="281"/>
    </row>
    <row r="21" spans="3:12" s="14" customFormat="1" ht="7.5" customHeight="1">
      <c r="C21" s="16"/>
      <c r="D21" s="299"/>
      <c r="E21" s="17"/>
      <c r="G21" s="281"/>
      <c r="H21" s="428"/>
      <c r="I21" s="428"/>
      <c r="J21" s="428"/>
      <c r="K21" s="428"/>
      <c r="L21" s="281"/>
    </row>
    <row r="22" spans="3:12" s="14" customFormat="1" ht="15" customHeight="1">
      <c r="C22" s="501" t="s">
        <v>82</v>
      </c>
      <c r="D22" s="512">
        <f>+D18+D14</f>
        <v>5828.20827895</v>
      </c>
      <c r="E22" s="509">
        <f>+E18+E14</f>
        <v>19664.3747331773</v>
      </c>
      <c r="G22" s="281"/>
      <c r="H22" s="428"/>
      <c r="I22" s="575">
        <f>+I14+I15</f>
        <v>6050.03388099</v>
      </c>
      <c r="J22" s="575">
        <f>+J14+J15</f>
        <v>20412.81431446026</v>
      </c>
      <c r="K22" s="428"/>
      <c r="L22" s="281"/>
    </row>
    <row r="23" spans="3:12" s="18" customFormat="1" ht="15" customHeight="1">
      <c r="C23" s="502"/>
      <c r="D23" s="513"/>
      <c r="E23" s="510"/>
      <c r="G23" s="281"/>
      <c r="H23" s="576"/>
      <c r="I23" s="576"/>
      <c r="J23" s="428"/>
      <c r="K23" s="428"/>
      <c r="L23" s="281"/>
    </row>
    <row r="24" spans="2:11" ht="12.75">
      <c r="B24" s="327"/>
      <c r="C24" s="330"/>
      <c r="D24" s="340"/>
      <c r="H24" s="428"/>
      <c r="I24" s="577"/>
      <c r="J24" s="428"/>
      <c r="K24" s="428"/>
    </row>
    <row r="25" spans="3:11" ht="12.75">
      <c r="C25" s="385"/>
      <c r="D25" s="570">
        <f>+D22-Moneda!D38</f>
        <v>0</v>
      </c>
      <c r="E25" s="570">
        <f>+E22-Moneda!E38</f>
        <v>0</v>
      </c>
      <c r="F25" s="134"/>
      <c r="G25" s="386"/>
      <c r="H25" s="578"/>
      <c r="I25" s="573"/>
      <c r="J25" s="573"/>
      <c r="K25" s="428"/>
    </row>
    <row r="26" spans="3:11" ht="12.75">
      <c r="C26" s="330"/>
      <c r="D26" s="571"/>
      <c r="E26" s="572"/>
      <c r="H26" s="428"/>
      <c r="I26" s="573"/>
      <c r="J26" s="428"/>
      <c r="K26" s="428"/>
    </row>
    <row r="27" spans="4:11" ht="12.75">
      <c r="D27" s="341"/>
      <c r="E27" s="331"/>
      <c r="F27" s="331">
        <f>+F22+F45</f>
        <v>0</v>
      </c>
      <c r="H27" s="428"/>
      <c r="I27" s="579">
        <f>+I22-'Resumen Cuadros'!C14</f>
        <v>0</v>
      </c>
      <c r="J27" s="579">
        <f>+J22-'Resumen Cuadros'!D14</f>
        <v>0</v>
      </c>
      <c r="K27" s="428"/>
    </row>
    <row r="28" spans="4:11" ht="12.75">
      <c r="D28" s="332"/>
      <c r="E28" s="332"/>
      <c r="K28" s="428"/>
    </row>
    <row r="29" spans="2:12" s="1" customFormat="1" ht="18">
      <c r="B29" s="476" t="s">
        <v>165</v>
      </c>
      <c r="C29" s="476"/>
      <c r="D29" s="476"/>
      <c r="E29" s="476"/>
      <c r="F29" s="205"/>
      <c r="G29" s="281"/>
      <c r="H29" s="281"/>
      <c r="I29" s="390"/>
      <c r="J29" s="390"/>
      <c r="K29" s="281"/>
      <c r="L29" s="281"/>
    </row>
    <row r="30" spans="2:12" s="1" customFormat="1" ht="19.5" customHeight="1">
      <c r="B30" s="500" t="s">
        <v>189</v>
      </c>
      <c r="C30" s="500"/>
      <c r="D30" s="500"/>
      <c r="E30" s="500"/>
      <c r="F30" s="500"/>
      <c r="G30" s="281"/>
      <c r="H30" s="281"/>
      <c r="I30" s="281"/>
      <c r="J30" s="281"/>
      <c r="K30" s="281"/>
      <c r="L30" s="281"/>
    </row>
    <row r="31" spans="2:12" s="1" customFormat="1" ht="19.5" customHeight="1">
      <c r="B31" s="500" t="s">
        <v>190</v>
      </c>
      <c r="C31" s="500"/>
      <c r="D31" s="500"/>
      <c r="E31" s="500"/>
      <c r="F31" s="423"/>
      <c r="G31" s="281"/>
      <c r="H31" s="281"/>
      <c r="I31" s="281"/>
      <c r="J31" s="281"/>
      <c r="K31" s="281"/>
      <c r="L31" s="281"/>
    </row>
    <row r="32" spans="2:12" s="1" customFormat="1" ht="22.5" customHeight="1">
      <c r="B32" s="499" t="s">
        <v>232</v>
      </c>
      <c r="C32" s="499"/>
      <c r="D32" s="499"/>
      <c r="E32" s="499"/>
      <c r="F32" s="499"/>
      <c r="G32" s="281"/>
      <c r="H32" s="281"/>
      <c r="I32" s="281"/>
      <c r="J32" s="281"/>
      <c r="K32" s="281"/>
      <c r="L32" s="281"/>
    </row>
    <row r="33" spans="2:12" s="3" customFormat="1" ht="16.5" customHeight="1">
      <c r="B33" s="218"/>
      <c r="C33" s="351" t="str">
        <f>+C9</f>
        <v>AL 31 DE MAYO DE 2016</v>
      </c>
      <c r="D33" s="351"/>
      <c r="E33" s="218"/>
      <c r="F33" s="218"/>
      <c r="G33" s="387"/>
      <c r="H33" s="387"/>
      <c r="I33" s="387"/>
      <c r="J33" s="391"/>
      <c r="K33" s="387"/>
      <c r="L33" s="387"/>
    </row>
    <row r="34" spans="2:12" s="3" customFormat="1" ht="10.5" customHeight="1">
      <c r="B34" s="13"/>
      <c r="C34" s="15"/>
      <c r="D34" s="348"/>
      <c r="E34" s="13"/>
      <c r="F34" s="13"/>
      <c r="G34" s="387"/>
      <c r="H34" s="387"/>
      <c r="I34" s="387"/>
      <c r="J34" s="387"/>
      <c r="K34" s="387"/>
      <c r="L34" s="387"/>
    </row>
    <row r="35" spans="3:5" ht="16.5" customHeight="1">
      <c r="C35" s="505" t="s">
        <v>235</v>
      </c>
      <c r="D35" s="507" t="s">
        <v>21</v>
      </c>
      <c r="E35" s="507" t="s">
        <v>263</v>
      </c>
    </row>
    <row r="36" spans="3:12" s="18" customFormat="1" ht="16.5" customHeight="1">
      <c r="C36" s="506"/>
      <c r="D36" s="508"/>
      <c r="E36" s="508"/>
      <c r="G36" s="281"/>
      <c r="H36" s="281"/>
      <c r="I36" s="281"/>
      <c r="J36" s="281"/>
      <c r="K36" s="281"/>
      <c r="L36" s="281"/>
    </row>
    <row r="37" spans="3:12" s="18" customFormat="1" ht="8.25" customHeight="1">
      <c r="C37" s="19"/>
      <c r="D37" s="349"/>
      <c r="E37" s="22"/>
      <c r="G37" s="281"/>
      <c r="H37" s="281"/>
      <c r="I37" s="281"/>
      <c r="J37" s="281"/>
      <c r="K37" s="281"/>
      <c r="L37" s="281"/>
    </row>
    <row r="38" spans="3:12" s="14" customFormat="1" ht="21.75" customHeight="1">
      <c r="C38" s="20" t="s">
        <v>211</v>
      </c>
      <c r="D38" s="356">
        <f>SUM(D39:D40)</f>
        <v>221.82560204000006</v>
      </c>
      <c r="E38" s="130">
        <f>SUM(E39:E40)</f>
        <v>748.4395812829603</v>
      </c>
      <c r="G38" s="281"/>
      <c r="H38" s="281"/>
      <c r="I38" s="281"/>
      <c r="J38" s="281"/>
      <c r="K38" s="281"/>
      <c r="L38" s="281"/>
    </row>
    <row r="39" spans="3:12" s="14" customFormat="1" ht="21.75" customHeight="1">
      <c r="C39" s="16" t="s">
        <v>25</v>
      </c>
      <c r="D39" s="342">
        <v>221.82560204000006</v>
      </c>
      <c r="E39" s="131">
        <f>+D39*$I$5</f>
        <v>748.4395812829603</v>
      </c>
      <c r="G39" s="281"/>
      <c r="H39" s="281"/>
      <c r="I39" s="390"/>
      <c r="J39" s="281"/>
      <c r="K39" s="281"/>
      <c r="L39" s="281"/>
    </row>
    <row r="40" spans="3:12" s="14" customFormat="1" ht="21.75" customHeight="1" hidden="1">
      <c r="C40" s="16" t="s">
        <v>26</v>
      </c>
      <c r="D40" s="342">
        <v>0</v>
      </c>
      <c r="E40" s="131">
        <f>+D40*$I$5</f>
        <v>0</v>
      </c>
      <c r="G40" s="281"/>
      <c r="H40" s="281"/>
      <c r="I40" s="390"/>
      <c r="J40" s="281"/>
      <c r="K40" s="281"/>
      <c r="L40" s="281"/>
    </row>
    <row r="41" spans="3:12" s="14" customFormat="1" ht="11.25" customHeight="1">
      <c r="C41" s="16"/>
      <c r="D41" s="342"/>
      <c r="E41" s="131"/>
      <c r="G41" s="281"/>
      <c r="H41" s="281"/>
      <c r="I41" s="281"/>
      <c r="J41" s="281"/>
      <c r="K41" s="281"/>
      <c r="L41" s="281"/>
    </row>
    <row r="42" spans="3:12" s="14" customFormat="1" ht="21.75" customHeight="1">
      <c r="C42" s="20" t="s">
        <v>212</v>
      </c>
      <c r="D42" s="343">
        <f>SUM(D43:D43)</f>
        <v>0</v>
      </c>
      <c r="E42" s="272">
        <f>SUM(E43:E43)</f>
        <v>0</v>
      </c>
      <c r="G42" s="281"/>
      <c r="H42" s="281"/>
      <c r="I42" s="281"/>
      <c r="J42" s="281"/>
      <c r="K42" s="281"/>
      <c r="L42" s="281"/>
    </row>
    <row r="43" spans="3:12" s="14" customFormat="1" ht="21.75" customHeight="1">
      <c r="C43" s="16" t="s">
        <v>25</v>
      </c>
      <c r="D43" s="344">
        <v>0</v>
      </c>
      <c r="E43" s="132">
        <f>+D43*$I$5</f>
        <v>0</v>
      </c>
      <c r="G43" s="281"/>
      <c r="H43" s="281"/>
      <c r="I43" s="281"/>
      <c r="J43" s="281"/>
      <c r="K43" s="281"/>
      <c r="L43" s="281"/>
    </row>
    <row r="44" spans="3:12" s="14" customFormat="1" ht="7.5" customHeight="1">
      <c r="C44" s="16"/>
      <c r="D44" s="342"/>
      <c r="E44" s="131"/>
      <c r="G44" s="281"/>
      <c r="H44" s="281"/>
      <c r="I44" s="281"/>
      <c r="J44" s="281"/>
      <c r="K44" s="281"/>
      <c r="L44" s="281"/>
    </row>
    <row r="45" spans="3:12" s="14" customFormat="1" ht="15" customHeight="1">
      <c r="C45" s="501" t="s">
        <v>82</v>
      </c>
      <c r="D45" s="503">
        <f>+D42+D38</f>
        <v>221.82560204000006</v>
      </c>
      <c r="E45" s="503">
        <f>+E42+E38</f>
        <v>748.4395812829603</v>
      </c>
      <c r="G45" s="281"/>
      <c r="H45" s="281"/>
      <c r="I45" s="281"/>
      <c r="J45" s="281"/>
      <c r="K45" s="281"/>
      <c r="L45" s="281"/>
    </row>
    <row r="46" spans="3:12" s="18" customFormat="1" ht="15" customHeight="1">
      <c r="C46" s="502"/>
      <c r="D46" s="504"/>
      <c r="E46" s="504"/>
      <c r="G46" s="281"/>
      <c r="H46" s="392"/>
      <c r="I46" s="392"/>
      <c r="J46" s="281"/>
      <c r="K46" s="281"/>
      <c r="L46" s="281"/>
    </row>
    <row r="47" spans="3:4" ht="16.5" customHeight="1">
      <c r="C47" s="31" t="s">
        <v>198</v>
      </c>
      <c r="D47" s="134"/>
    </row>
    <row r="48" spans="3:4" ht="12.75">
      <c r="C48" s="2" t="s">
        <v>199</v>
      </c>
      <c r="D48" s="388"/>
    </row>
    <row r="49" spans="4:9" ht="12.75">
      <c r="D49" s="431">
        <f>+D45-'Resumen Cuadros'!H31</f>
        <v>0</v>
      </c>
      <c r="E49" s="431">
        <f>+E45-'Resumen Cuadros'!I31</f>
        <v>0</v>
      </c>
      <c r="F49" s="327"/>
      <c r="G49" s="428"/>
      <c r="H49" s="428"/>
      <c r="I49" s="428"/>
    </row>
    <row r="50" spans="4:9" ht="12.75">
      <c r="D50" s="432"/>
      <c r="E50" s="432"/>
      <c r="F50" s="327"/>
      <c r="G50" s="428"/>
      <c r="H50" s="428"/>
      <c r="I50" s="428"/>
    </row>
    <row r="51" spans="4:9" ht="12.75">
      <c r="D51" s="569"/>
      <c r="E51" s="327"/>
      <c r="F51" s="327"/>
      <c r="G51" s="428"/>
      <c r="H51" s="428"/>
      <c r="I51" s="428"/>
    </row>
    <row r="52" ht="12.75">
      <c r="D52" s="134"/>
    </row>
    <row r="53" ht="12.75">
      <c r="D53" s="389"/>
    </row>
    <row r="54" ht="12.75">
      <c r="D54" s="134"/>
    </row>
    <row r="55" ht="12.75">
      <c r="D55" s="134"/>
    </row>
    <row r="56" ht="12.75">
      <c r="D56" s="134"/>
    </row>
    <row r="57" ht="12.75">
      <c r="D57" s="134"/>
    </row>
    <row r="58" ht="12.75">
      <c r="D58" s="134"/>
    </row>
    <row r="59" ht="12.75">
      <c r="D59" s="134"/>
    </row>
    <row r="60" ht="12.75">
      <c r="D60" s="134"/>
    </row>
    <row r="61" ht="12.75">
      <c r="D61" s="134"/>
    </row>
  </sheetData>
  <sheetProtection/>
  <mergeCells count="24">
    <mergeCell ref="D11:D12"/>
    <mergeCell ref="E11:E12"/>
    <mergeCell ref="E22:E23"/>
    <mergeCell ref="B10:E10"/>
    <mergeCell ref="C11:C12"/>
    <mergeCell ref="C22:C23"/>
    <mergeCell ref="D22:D23"/>
    <mergeCell ref="C45:C46"/>
    <mergeCell ref="D45:D46"/>
    <mergeCell ref="E45:E46"/>
    <mergeCell ref="B29:E29"/>
    <mergeCell ref="B30:F30"/>
    <mergeCell ref="B32:F32"/>
    <mergeCell ref="C35:C36"/>
    <mergeCell ref="D35:D36"/>
    <mergeCell ref="E35:E36"/>
    <mergeCell ref="B31:E31"/>
    <mergeCell ref="B8:F8"/>
    <mergeCell ref="B5:E5"/>
    <mergeCell ref="B6:F6"/>
    <mergeCell ref="B2:E2"/>
    <mergeCell ref="B3:E3"/>
    <mergeCell ref="B4:E4"/>
    <mergeCell ref="B7:E7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86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.8515625" style="134" customWidth="1"/>
    <col min="2" max="2" width="0.85546875" style="134" customWidth="1"/>
    <col min="3" max="3" width="76.8515625" style="134" customWidth="1"/>
    <col min="4" max="5" width="19.7109375" style="134" customWidth="1"/>
    <col min="6" max="6" width="0.5625" style="134" customWidth="1"/>
    <col min="7" max="7" width="11.421875" style="134" customWidth="1"/>
    <col min="8" max="8" width="19.28125" style="134" customWidth="1"/>
    <col min="9" max="9" width="16.28125" style="134" bestFit="1" customWidth="1"/>
    <col min="10" max="10" width="16.421875" style="134" customWidth="1"/>
    <col min="11" max="11" width="17.00390625" style="134" customWidth="1"/>
    <col min="12" max="16384" width="11.421875" style="134" customWidth="1"/>
  </cols>
  <sheetData>
    <row r="1" spans="2:7" ht="14.25">
      <c r="B1" s="163"/>
      <c r="C1" s="163"/>
      <c r="G1" s="173"/>
    </row>
    <row r="2" spans="2:3" ht="12.75">
      <c r="B2" s="163"/>
      <c r="C2" s="163"/>
    </row>
    <row r="3" spans="2:3" ht="12.75">
      <c r="B3" s="163"/>
      <c r="C3" s="163"/>
    </row>
    <row r="4" spans="2:14" ht="13.5" customHeight="1">
      <c r="B4" s="163"/>
      <c r="C4" s="163"/>
      <c r="H4" s="211"/>
      <c r="I4" s="211"/>
      <c r="J4" s="211"/>
      <c r="K4" s="211"/>
      <c r="L4" s="211"/>
      <c r="M4" s="211"/>
      <c r="N4" s="211"/>
    </row>
    <row r="5" spans="2:14" ht="18">
      <c r="B5" s="476" t="s">
        <v>14</v>
      </c>
      <c r="C5" s="476"/>
      <c r="D5" s="476"/>
      <c r="E5" s="476"/>
      <c r="F5" s="205"/>
      <c r="H5" s="211"/>
      <c r="I5" s="211"/>
      <c r="J5" s="211"/>
      <c r="K5" s="211"/>
      <c r="L5" s="211"/>
      <c r="M5" s="211"/>
      <c r="N5" s="211"/>
    </row>
    <row r="6" spans="2:14" ht="18" customHeight="1">
      <c r="B6" s="500" t="s">
        <v>189</v>
      </c>
      <c r="C6" s="500"/>
      <c r="D6" s="500"/>
      <c r="E6" s="500"/>
      <c r="F6" s="500"/>
      <c r="H6" s="211"/>
      <c r="I6" s="580">
        <f>+Moneda!I5</f>
        <v>3.374</v>
      </c>
      <c r="J6" s="211"/>
      <c r="K6" s="211"/>
      <c r="L6" s="211"/>
      <c r="M6" s="211"/>
      <c r="N6" s="211"/>
    </row>
    <row r="7" spans="2:14" ht="18" customHeight="1">
      <c r="B7" s="500" t="s">
        <v>188</v>
      </c>
      <c r="C7" s="500"/>
      <c r="D7" s="500"/>
      <c r="E7" s="500"/>
      <c r="F7" s="442"/>
      <c r="H7" s="211"/>
      <c r="I7" s="211"/>
      <c r="J7" s="211"/>
      <c r="K7" s="211"/>
      <c r="L7" s="211"/>
      <c r="M7" s="211"/>
      <c r="N7" s="211"/>
    </row>
    <row r="8" spans="2:14" ht="15.75">
      <c r="B8" s="511" t="s">
        <v>36</v>
      </c>
      <c r="C8" s="511"/>
      <c r="D8" s="511"/>
      <c r="E8" s="511"/>
      <c r="F8" s="511"/>
      <c r="H8" s="211"/>
      <c r="I8" s="211"/>
      <c r="J8" s="211"/>
      <c r="K8" s="211"/>
      <c r="L8" s="211"/>
      <c r="M8" s="211"/>
      <c r="N8" s="211"/>
    </row>
    <row r="9" spans="2:14" s="216" customFormat="1" ht="16.5" customHeight="1">
      <c r="B9" s="444"/>
      <c r="C9" s="518" t="str">
        <f>+Moneda!C49</f>
        <v>AL 31 DE MAYO DE 2016</v>
      </c>
      <c r="D9" s="518"/>
      <c r="E9" s="444"/>
      <c r="F9" s="444"/>
      <c r="H9" s="328"/>
      <c r="I9" s="328"/>
      <c r="J9" s="328"/>
      <c r="K9" s="328"/>
      <c r="L9" s="328"/>
      <c r="M9" s="328"/>
      <c r="N9" s="328"/>
    </row>
    <row r="10" spans="2:14" ht="9" customHeight="1">
      <c r="B10" s="511"/>
      <c r="C10" s="511"/>
      <c r="D10" s="511"/>
      <c r="E10" s="511"/>
      <c r="F10" s="444"/>
      <c r="H10" s="211"/>
      <c r="I10" s="211"/>
      <c r="J10" s="211"/>
      <c r="K10" s="211"/>
      <c r="L10" s="211"/>
      <c r="M10" s="211"/>
      <c r="N10" s="211"/>
    </row>
    <row r="11" spans="3:14" ht="16.5" customHeight="1">
      <c r="C11" s="520" t="s">
        <v>136</v>
      </c>
      <c r="D11" s="516" t="s">
        <v>21</v>
      </c>
      <c r="E11" s="507" t="s">
        <v>264</v>
      </c>
      <c r="H11" s="211"/>
      <c r="I11" s="211"/>
      <c r="J11" s="211"/>
      <c r="K11" s="211"/>
      <c r="L11" s="211"/>
      <c r="M11" s="211"/>
      <c r="N11" s="211"/>
    </row>
    <row r="12" spans="2:14" ht="16.5" customHeight="1">
      <c r="B12" s="118"/>
      <c r="C12" s="521"/>
      <c r="D12" s="517"/>
      <c r="E12" s="508"/>
      <c r="F12" s="118"/>
      <c r="H12" s="265"/>
      <c r="I12" s="265" t="s">
        <v>209</v>
      </c>
      <c r="J12" s="584">
        <f>+D28</f>
        <v>4166.098186390001</v>
      </c>
      <c r="K12" s="584">
        <f>+E28</f>
        <v>14056.41528087986</v>
      </c>
      <c r="L12" s="211"/>
      <c r="M12" s="211"/>
      <c r="N12" s="211"/>
    </row>
    <row r="13" spans="3:14" s="118" customFormat="1" ht="10.5" customHeight="1">
      <c r="C13" s="347"/>
      <c r="D13" s="164"/>
      <c r="E13" s="164"/>
      <c r="H13" s="265"/>
      <c r="I13" s="265"/>
      <c r="J13" s="584"/>
      <c r="K13" s="584"/>
      <c r="L13" s="266"/>
      <c r="M13" s="266"/>
      <c r="N13" s="266"/>
    </row>
    <row r="14" spans="3:14" s="70" customFormat="1" ht="19.5" customHeight="1">
      <c r="C14" s="66" t="s">
        <v>124</v>
      </c>
      <c r="D14" s="256">
        <f>+D16+D19</f>
        <v>1662.1100925599999</v>
      </c>
      <c r="E14" s="256">
        <f>+E16+E19</f>
        <v>5607.959452297439</v>
      </c>
      <c r="H14" s="265"/>
      <c r="I14" s="265" t="s">
        <v>210</v>
      </c>
      <c r="J14" s="584">
        <f>+D14+D70</f>
        <v>1883.9356945999998</v>
      </c>
      <c r="K14" s="584">
        <f>+E14+E70</f>
        <v>6356.399033580399</v>
      </c>
      <c r="L14" s="265"/>
      <c r="M14" s="265"/>
      <c r="N14" s="265"/>
    </row>
    <row r="15" spans="3:14" s="70" customFormat="1" ht="10.5" customHeight="1">
      <c r="C15" s="66"/>
      <c r="D15" s="256"/>
      <c r="E15" s="256"/>
      <c r="H15" s="265"/>
      <c r="I15" s="265"/>
      <c r="J15" s="265"/>
      <c r="K15" s="265"/>
      <c r="L15" s="265"/>
      <c r="M15" s="265"/>
      <c r="N15" s="265"/>
    </row>
    <row r="16" spans="3:14" s="70" customFormat="1" ht="19.5" customHeight="1">
      <c r="C16" s="67" t="s">
        <v>37</v>
      </c>
      <c r="D16" s="256">
        <f>+D17</f>
        <v>500</v>
      </c>
      <c r="E16" s="256">
        <f>+E17</f>
        <v>1687</v>
      </c>
      <c r="H16" s="265"/>
      <c r="I16" s="265"/>
      <c r="J16" s="582"/>
      <c r="K16" s="265"/>
      <c r="L16" s="265"/>
      <c r="M16" s="265"/>
      <c r="N16" s="265"/>
    </row>
    <row r="17" spans="3:14" s="70" customFormat="1" ht="19.5" customHeight="1">
      <c r="C17" s="68" t="s">
        <v>226</v>
      </c>
      <c r="D17" s="69">
        <v>500</v>
      </c>
      <c r="E17" s="69">
        <f>+D17*$I$6</f>
        <v>1687</v>
      </c>
      <c r="H17" s="265"/>
      <c r="I17" s="265"/>
      <c r="J17" s="582"/>
      <c r="K17" s="265"/>
      <c r="L17" s="265"/>
      <c r="M17" s="265"/>
      <c r="N17" s="265"/>
    </row>
    <row r="18" spans="3:14" s="70" customFormat="1" ht="12" customHeight="1">
      <c r="C18" s="68"/>
      <c r="D18" s="69"/>
      <c r="E18" s="69"/>
      <c r="H18" s="265"/>
      <c r="I18" s="265"/>
      <c r="J18" s="582"/>
      <c r="K18" s="265"/>
      <c r="L18" s="265"/>
      <c r="M18" s="265"/>
      <c r="N18" s="265"/>
    </row>
    <row r="19" spans="3:10" s="70" customFormat="1" ht="19.5" customHeight="1">
      <c r="C19" s="67" t="s">
        <v>38</v>
      </c>
      <c r="D19" s="256">
        <f>SUM(D20:D26)</f>
        <v>1162.1100925599999</v>
      </c>
      <c r="E19" s="256">
        <f>SUM(E20:E26)</f>
        <v>3920.9594522974394</v>
      </c>
      <c r="J19" s="396"/>
    </row>
    <row r="20" spans="3:12" s="70" customFormat="1" ht="19.5" customHeight="1">
      <c r="C20" s="68" t="s">
        <v>192</v>
      </c>
      <c r="D20" s="69">
        <v>703.6361271799999</v>
      </c>
      <c r="E20" s="69">
        <f aca="true" t="shared" si="0" ref="E20:E26">+D20*$I$6</f>
        <v>2374.0682931053198</v>
      </c>
      <c r="I20" s="265"/>
      <c r="J20" s="582"/>
      <c r="K20" s="265"/>
      <c r="L20" s="265"/>
    </row>
    <row r="21" spans="3:12" s="70" customFormat="1" ht="19.5" customHeight="1">
      <c r="C21" s="68" t="s">
        <v>238</v>
      </c>
      <c r="D21" s="69">
        <v>326.65838193999986</v>
      </c>
      <c r="E21" s="69">
        <f t="shared" si="0"/>
        <v>1102.1453806655595</v>
      </c>
      <c r="H21" s="173"/>
      <c r="I21" s="583"/>
      <c r="J21" s="582"/>
      <c r="K21" s="265"/>
      <c r="L21" s="265"/>
    </row>
    <row r="22" spans="3:12" s="70" customFormat="1" ht="19.5" customHeight="1">
      <c r="C22" s="68" t="s">
        <v>239</v>
      </c>
      <c r="D22" s="69">
        <v>129.31452573</v>
      </c>
      <c r="E22" s="69">
        <f t="shared" si="0"/>
        <v>436.30720981302005</v>
      </c>
      <c r="H22" s="173"/>
      <c r="I22" s="584"/>
      <c r="J22" s="584"/>
      <c r="K22" s="265"/>
      <c r="L22" s="265"/>
    </row>
    <row r="23" spans="3:12" s="70" customFormat="1" ht="19.5" customHeight="1">
      <c r="C23" s="68" t="s">
        <v>240</v>
      </c>
      <c r="D23" s="69">
        <v>2.30628206</v>
      </c>
      <c r="E23" s="69">
        <f t="shared" si="0"/>
        <v>7.78139567044</v>
      </c>
      <c r="H23" s="173"/>
      <c r="I23" s="584" t="s">
        <v>144</v>
      </c>
      <c r="J23" s="584">
        <f>+D16+D30+D72</f>
        <v>4223.0810367700005</v>
      </c>
      <c r="K23" s="584">
        <f>+E16+E30+E72</f>
        <v>14248.675418061981</v>
      </c>
      <c r="L23" s="265"/>
    </row>
    <row r="24" spans="3:12" s="70" customFormat="1" ht="19.5" customHeight="1">
      <c r="C24" s="68" t="s">
        <v>241</v>
      </c>
      <c r="D24" s="257">
        <v>0.16447968</v>
      </c>
      <c r="E24" s="69">
        <f t="shared" si="0"/>
        <v>0.55495444032</v>
      </c>
      <c r="H24" s="173"/>
      <c r="I24" s="265" t="s">
        <v>143</v>
      </c>
      <c r="J24" s="584">
        <f>+D19+D42+D74</f>
        <v>1826.9528442199999</v>
      </c>
      <c r="K24" s="584">
        <f>+E19+E42+E74</f>
        <v>6164.138896398279</v>
      </c>
      <c r="L24" s="265"/>
    </row>
    <row r="25" spans="3:12" s="70" customFormat="1" ht="19.5" customHeight="1">
      <c r="C25" s="68" t="s">
        <v>225</v>
      </c>
      <c r="D25" s="257">
        <v>0.02366832</v>
      </c>
      <c r="E25" s="257">
        <f t="shared" si="0"/>
        <v>0.07985691168</v>
      </c>
      <c r="H25" s="173"/>
      <c r="I25" s="337"/>
      <c r="J25" s="337"/>
      <c r="K25" s="265"/>
      <c r="L25" s="265"/>
    </row>
    <row r="26" spans="3:12" s="70" customFormat="1" ht="19.5" customHeight="1">
      <c r="C26" s="68" t="s">
        <v>242</v>
      </c>
      <c r="D26" s="257">
        <v>0.00662765</v>
      </c>
      <c r="E26" s="257">
        <f t="shared" si="0"/>
        <v>0.0223616911</v>
      </c>
      <c r="H26" s="398"/>
      <c r="I26" s="585"/>
      <c r="J26" s="585"/>
      <c r="K26" s="265"/>
      <c r="L26" s="265"/>
    </row>
    <row r="27" spans="3:12" s="70" customFormat="1" ht="11.25" customHeight="1">
      <c r="C27" s="71"/>
      <c r="D27" s="255"/>
      <c r="E27" s="69"/>
      <c r="I27" s="586"/>
      <c r="J27" s="586"/>
      <c r="K27" s="265"/>
      <c r="L27" s="265"/>
    </row>
    <row r="28" spans="3:10" s="70" customFormat="1" ht="19.5" customHeight="1">
      <c r="C28" s="66" t="s">
        <v>125</v>
      </c>
      <c r="D28" s="256">
        <f>+D30+D42</f>
        <v>4166.098186390001</v>
      </c>
      <c r="E28" s="256">
        <f>+E30+E42</f>
        <v>14056.41528087986</v>
      </c>
      <c r="I28" s="395"/>
      <c r="J28" s="395"/>
    </row>
    <row r="29" spans="3:5" s="70" customFormat="1" ht="8.25" customHeight="1">
      <c r="C29" s="66"/>
      <c r="D29" s="256"/>
      <c r="E29" s="256"/>
    </row>
    <row r="30" spans="3:10" s="70" customFormat="1" ht="19.5" customHeight="1">
      <c r="C30" s="67" t="s">
        <v>37</v>
      </c>
      <c r="D30" s="256">
        <f>SUM(D31:D40)</f>
        <v>3723.0810367700005</v>
      </c>
      <c r="E30" s="256">
        <f>SUM(E31:E40)</f>
        <v>12561.675418061981</v>
      </c>
      <c r="J30" s="396"/>
    </row>
    <row r="31" spans="3:11" s="70" customFormat="1" ht="19.5" customHeight="1">
      <c r="C31" s="68" t="s">
        <v>297</v>
      </c>
      <c r="D31" s="69">
        <v>2966.22703023</v>
      </c>
      <c r="E31" s="69">
        <f aca="true" t="shared" si="1" ref="E31:E39">+D31*$I$6</f>
        <v>10008.04999999602</v>
      </c>
      <c r="G31" s="173"/>
      <c r="I31" s="395"/>
      <c r="J31" s="395"/>
      <c r="K31" s="396"/>
    </row>
    <row r="32" spans="3:11" s="70" customFormat="1" ht="19.5" customHeight="1">
      <c r="C32" s="68" t="s">
        <v>268</v>
      </c>
      <c r="D32" s="69">
        <v>300</v>
      </c>
      <c r="E32" s="69">
        <f t="shared" si="1"/>
        <v>1012.2</v>
      </c>
      <c r="G32" s="173"/>
      <c r="J32" s="396"/>
      <c r="K32" s="396"/>
    </row>
    <row r="33" spans="3:11" s="70" customFormat="1" ht="19.5" customHeight="1">
      <c r="C33" s="68" t="s">
        <v>269</v>
      </c>
      <c r="D33" s="69">
        <v>200</v>
      </c>
      <c r="E33" s="69">
        <f t="shared" si="1"/>
        <v>674.8000000000001</v>
      </c>
      <c r="G33" s="173"/>
      <c r="J33" s="396"/>
      <c r="K33" s="396"/>
    </row>
    <row r="34" spans="3:10" s="70" customFormat="1" ht="19.5" customHeight="1">
      <c r="C34" s="68" t="s">
        <v>270</v>
      </c>
      <c r="D34" s="69">
        <v>88.0260818</v>
      </c>
      <c r="E34" s="69">
        <f t="shared" si="1"/>
        <v>296.9999999932</v>
      </c>
      <c r="G34" s="173"/>
      <c r="J34" s="396"/>
    </row>
    <row r="35" spans="3:10" s="70" customFormat="1" ht="19.5" customHeight="1">
      <c r="C35" s="68" t="s">
        <v>271</v>
      </c>
      <c r="D35" s="69">
        <v>46.23592175</v>
      </c>
      <c r="E35" s="69">
        <f t="shared" si="1"/>
        <v>155.99999998450002</v>
      </c>
      <c r="G35" s="173"/>
      <c r="J35" s="396"/>
    </row>
    <row r="36" spans="3:10" s="70" customFormat="1" ht="19.5" customHeight="1">
      <c r="C36" s="68" t="s">
        <v>272</v>
      </c>
      <c r="D36" s="69">
        <v>46</v>
      </c>
      <c r="E36" s="69">
        <f t="shared" si="1"/>
        <v>155.204</v>
      </c>
      <c r="G36" s="173"/>
      <c r="I36" s="399"/>
      <c r="J36" s="399"/>
    </row>
    <row r="37" spans="3:11" s="70" customFormat="1" ht="19.5" customHeight="1">
      <c r="C37" s="68" t="s">
        <v>273</v>
      </c>
      <c r="D37" s="69">
        <v>38.26301662</v>
      </c>
      <c r="E37" s="69">
        <f t="shared" si="1"/>
        <v>129.09941807588</v>
      </c>
      <c r="I37" s="395"/>
      <c r="J37" s="395"/>
      <c r="K37" s="396"/>
    </row>
    <row r="38" spans="3:11" s="70" customFormat="1" ht="19.5" customHeight="1">
      <c r="C38" s="68" t="s">
        <v>274</v>
      </c>
      <c r="D38" s="69">
        <v>37.078986369999996</v>
      </c>
      <c r="E38" s="69">
        <f t="shared" si="1"/>
        <v>125.10450001237999</v>
      </c>
      <c r="I38" s="395"/>
      <c r="J38" s="395"/>
      <c r="K38" s="396"/>
    </row>
    <row r="39" spans="3:10" s="70" customFormat="1" ht="19.5" customHeight="1">
      <c r="C39" s="68" t="s">
        <v>237</v>
      </c>
      <c r="D39" s="69">
        <v>1.25</v>
      </c>
      <c r="E39" s="69">
        <f t="shared" si="1"/>
        <v>4.2175</v>
      </c>
      <c r="G39" s="173"/>
      <c r="J39" s="396"/>
    </row>
    <row r="40" spans="3:10" s="70" customFormat="1" ht="19.5" customHeight="1">
      <c r="C40" s="68"/>
      <c r="D40" s="285"/>
      <c r="E40" s="285"/>
      <c r="G40" s="173"/>
      <c r="J40" s="396"/>
    </row>
    <row r="41" spans="3:10" s="70" customFormat="1" ht="9" customHeight="1">
      <c r="C41" s="68"/>
      <c r="D41" s="255"/>
      <c r="E41" s="69"/>
      <c r="J41" s="396"/>
    </row>
    <row r="42" spans="3:10" s="70" customFormat="1" ht="19.5" customHeight="1">
      <c r="C42" s="67" t="s">
        <v>38</v>
      </c>
      <c r="D42" s="256">
        <f>SUM(D43:D49)</f>
        <v>443.01714962000005</v>
      </c>
      <c r="E42" s="256">
        <f>SUM(E43:E49)</f>
        <v>1494.73986281788</v>
      </c>
      <c r="J42" s="396"/>
    </row>
    <row r="43" spans="3:10" s="70" customFormat="1" ht="19.5" customHeight="1">
      <c r="C43" s="68" t="s">
        <v>243</v>
      </c>
      <c r="D43" s="69">
        <v>156.32631891</v>
      </c>
      <c r="E43" s="69">
        <f aca="true" t="shared" si="2" ref="E43:E49">+D43*$I$6</f>
        <v>527.4450000023401</v>
      </c>
      <c r="G43" s="173"/>
      <c r="J43" s="396"/>
    </row>
    <row r="44" spans="3:10" s="70" customFormat="1" ht="19.5" customHeight="1">
      <c r="C44" s="68" t="s">
        <v>296</v>
      </c>
      <c r="D44" s="69">
        <v>93.46044637</v>
      </c>
      <c r="E44" s="69">
        <f t="shared" si="2"/>
        <v>315.33554605238</v>
      </c>
      <c r="G44" s="173"/>
      <c r="J44" s="396"/>
    </row>
    <row r="45" spans="3:10" s="70" customFormat="1" ht="19.5" customHeight="1">
      <c r="C45" s="68" t="s">
        <v>275</v>
      </c>
      <c r="D45" s="69">
        <v>89.5664534</v>
      </c>
      <c r="E45" s="69">
        <f t="shared" si="2"/>
        <v>302.1972137716</v>
      </c>
      <c r="G45" s="173"/>
      <c r="J45" s="396"/>
    </row>
    <row r="46" spans="3:10" s="70" customFormat="1" ht="19.5" customHeight="1">
      <c r="C46" s="68" t="s">
        <v>276</v>
      </c>
      <c r="D46" s="69">
        <v>54.74850341</v>
      </c>
      <c r="E46" s="69">
        <f t="shared" si="2"/>
        <v>184.72145050534</v>
      </c>
      <c r="G46" s="173"/>
      <c r="J46" s="396"/>
    </row>
    <row r="47" spans="3:10" s="70" customFormat="1" ht="19.5" customHeight="1">
      <c r="C47" s="68" t="s">
        <v>245</v>
      </c>
      <c r="D47" s="69">
        <v>35.26970955</v>
      </c>
      <c r="E47" s="69">
        <f t="shared" si="2"/>
        <v>119.0000000217</v>
      </c>
      <c r="G47" s="173"/>
      <c r="J47" s="396"/>
    </row>
    <row r="48" spans="3:10" s="70" customFormat="1" ht="19.5" customHeight="1">
      <c r="C48" s="68" t="s">
        <v>252</v>
      </c>
      <c r="D48" s="69">
        <v>9</v>
      </c>
      <c r="E48" s="69">
        <f t="shared" si="2"/>
        <v>30.366</v>
      </c>
      <c r="G48" s="173"/>
      <c r="J48" s="396"/>
    </row>
    <row r="49" spans="3:10" s="70" customFormat="1" ht="19.5" customHeight="1">
      <c r="C49" s="68" t="s">
        <v>244</v>
      </c>
      <c r="D49" s="69">
        <v>4.645717980000001</v>
      </c>
      <c r="E49" s="69">
        <f t="shared" si="2"/>
        <v>15.674652464520003</v>
      </c>
      <c r="G49" s="173"/>
      <c r="J49" s="396"/>
    </row>
    <row r="50" spans="3:10" s="70" customFormat="1" ht="9" customHeight="1">
      <c r="C50" s="68"/>
      <c r="D50" s="69"/>
      <c r="E50" s="69"/>
      <c r="J50" s="396"/>
    </row>
    <row r="51" spans="3:10" s="70" customFormat="1" ht="15" customHeight="1">
      <c r="C51" s="514"/>
      <c r="D51" s="522">
        <f>+D28+D14</f>
        <v>5828.20827895</v>
      </c>
      <c r="E51" s="522">
        <f>+E28+E14</f>
        <v>19664.3747331773</v>
      </c>
      <c r="J51" s="396"/>
    </row>
    <row r="52" spans="3:10" s="118" customFormat="1" ht="15" customHeight="1">
      <c r="C52" s="515"/>
      <c r="D52" s="523"/>
      <c r="E52" s="523"/>
      <c r="J52" s="396"/>
    </row>
    <row r="53" spans="3:10" s="118" customFormat="1" ht="6.75" customHeight="1">
      <c r="C53" s="165"/>
      <c r="D53" s="166"/>
      <c r="E53" s="166"/>
      <c r="J53" s="396"/>
    </row>
    <row r="54" ht="12.75">
      <c r="C54" s="133" t="s">
        <v>206</v>
      </c>
    </row>
    <row r="55" spans="3:5" ht="12.75">
      <c r="C55" s="519" t="s">
        <v>302</v>
      </c>
      <c r="D55" s="519"/>
      <c r="E55" s="519"/>
    </row>
    <row r="56" spans="3:7" ht="12.75">
      <c r="C56" s="133"/>
      <c r="D56" s="333"/>
      <c r="E56" s="333"/>
      <c r="F56" s="333"/>
      <c r="G56" s="333"/>
    </row>
    <row r="57" spans="3:7" ht="12.75">
      <c r="C57" s="133"/>
      <c r="D57" s="431">
        <f>+D51-'Resumen Cuadros'!H30</f>
        <v>0</v>
      </c>
      <c r="E57" s="431">
        <f>+E51-'Resumen Cuadros'!I30</f>
        <v>0</v>
      </c>
      <c r="F57" s="431"/>
      <c r="G57" s="431"/>
    </row>
    <row r="58" spans="3:7" ht="12.75">
      <c r="C58" s="133"/>
      <c r="D58" s="333"/>
      <c r="E58" s="333"/>
      <c r="F58" s="333"/>
      <c r="G58" s="333"/>
    </row>
    <row r="59" spans="3:7" ht="12.75">
      <c r="C59" s="133"/>
      <c r="D59" s="333"/>
      <c r="E59" s="333"/>
      <c r="F59" s="333"/>
      <c r="G59" s="333"/>
    </row>
    <row r="60" spans="4:7" ht="12.75">
      <c r="D60" s="333"/>
      <c r="E60" s="333"/>
      <c r="F60" s="333"/>
      <c r="G60" s="333"/>
    </row>
    <row r="61" spans="2:6" s="216" customFormat="1" ht="18">
      <c r="B61" s="476" t="s">
        <v>167</v>
      </c>
      <c r="C61" s="476"/>
      <c r="D61" s="476"/>
      <c r="E61" s="476"/>
      <c r="F61" s="205"/>
    </row>
    <row r="62" spans="2:6" ht="18" customHeight="1">
      <c r="B62" s="500" t="s">
        <v>189</v>
      </c>
      <c r="C62" s="500"/>
      <c r="D62" s="500"/>
      <c r="E62" s="500"/>
      <c r="F62" s="500"/>
    </row>
    <row r="63" spans="2:6" ht="18" customHeight="1">
      <c r="B63" s="500" t="s">
        <v>190</v>
      </c>
      <c r="C63" s="500"/>
      <c r="D63" s="500"/>
      <c r="E63" s="500"/>
      <c r="F63" s="423"/>
    </row>
    <row r="64" spans="2:6" ht="15.75">
      <c r="B64" s="511" t="s">
        <v>36</v>
      </c>
      <c r="C64" s="511"/>
      <c r="D64" s="511"/>
      <c r="E64" s="511"/>
      <c r="F64" s="511"/>
    </row>
    <row r="65" spans="2:6" s="216" customFormat="1" ht="16.5" customHeight="1">
      <c r="B65" s="350"/>
      <c r="C65" s="518" t="str">
        <f>+C9</f>
        <v>AL 31 DE MAYO DE 2016</v>
      </c>
      <c r="D65" s="518"/>
      <c r="E65" s="422"/>
      <c r="F65" s="422"/>
    </row>
    <row r="66" spans="2:6" ht="8.25" customHeight="1">
      <c r="B66" s="511"/>
      <c r="C66" s="511"/>
      <c r="D66" s="511"/>
      <c r="E66" s="511"/>
      <c r="F66" s="422"/>
    </row>
    <row r="67" spans="3:5" ht="16.5" customHeight="1">
      <c r="C67" s="520" t="s">
        <v>136</v>
      </c>
      <c r="D67" s="516" t="s">
        <v>21</v>
      </c>
      <c r="E67" s="507" t="s">
        <v>264</v>
      </c>
    </row>
    <row r="68" spans="2:6" ht="16.5">
      <c r="B68" s="118"/>
      <c r="C68" s="521"/>
      <c r="D68" s="517"/>
      <c r="E68" s="508"/>
      <c r="F68" s="118"/>
    </row>
    <row r="69" spans="3:5" s="118" customFormat="1" ht="10.5" customHeight="1">
      <c r="C69" s="352"/>
      <c r="D69" s="164"/>
      <c r="E69" s="164"/>
    </row>
    <row r="70" spans="3:5" s="70" customFormat="1" ht="19.5" customHeight="1">
      <c r="C70" s="66" t="s">
        <v>200</v>
      </c>
      <c r="D70" s="73">
        <f>+D72+D74</f>
        <v>221.82560204</v>
      </c>
      <c r="E70" s="73">
        <f>+E72+E74</f>
        <v>748.4395812829599</v>
      </c>
    </row>
    <row r="71" spans="3:10" s="70" customFormat="1" ht="9" customHeight="1">
      <c r="C71" s="68"/>
      <c r="D71" s="72"/>
      <c r="E71" s="72"/>
      <c r="J71" s="396"/>
    </row>
    <row r="72" spans="3:10" s="70" customFormat="1" ht="19.5" customHeight="1">
      <c r="C72" s="67" t="s">
        <v>37</v>
      </c>
      <c r="D72" s="273">
        <v>0</v>
      </c>
      <c r="E72" s="273">
        <v>0</v>
      </c>
      <c r="I72" s="400"/>
      <c r="J72" s="400"/>
    </row>
    <row r="73" spans="3:5" s="70" customFormat="1" ht="9.75" customHeight="1">
      <c r="C73" s="66"/>
      <c r="D73" s="73"/>
      <c r="E73" s="73"/>
    </row>
    <row r="74" spans="3:10" s="70" customFormat="1" ht="19.5" customHeight="1">
      <c r="C74" s="67" t="s">
        <v>38</v>
      </c>
      <c r="D74" s="73">
        <f>SUM(D75:D79)</f>
        <v>221.82560204</v>
      </c>
      <c r="E74" s="73">
        <f>SUM(E75:E79)</f>
        <v>748.4395812829599</v>
      </c>
      <c r="J74" s="396"/>
    </row>
    <row r="75" spans="3:10" s="70" customFormat="1" ht="19.5" customHeight="1">
      <c r="C75" s="68" t="s">
        <v>245</v>
      </c>
      <c r="D75" s="72">
        <v>103.04585318</v>
      </c>
      <c r="E75" s="72">
        <f>+D75*$I$6</f>
        <v>347.67670862932</v>
      </c>
      <c r="H75" s="173"/>
      <c r="J75" s="396"/>
    </row>
    <row r="76" spans="3:10" s="70" customFormat="1" ht="19.5" customHeight="1">
      <c r="C76" s="68" t="s">
        <v>277</v>
      </c>
      <c r="D76" s="286">
        <v>40.33285464</v>
      </c>
      <c r="E76" s="72">
        <f>+D76*$I$6</f>
        <v>136.08305155536002</v>
      </c>
      <c r="H76" s="173"/>
      <c r="J76" s="396"/>
    </row>
    <row r="77" spans="3:10" s="70" customFormat="1" ht="19.5" customHeight="1">
      <c r="C77" s="68" t="s">
        <v>280</v>
      </c>
      <c r="D77" s="72">
        <v>65.24745602</v>
      </c>
      <c r="E77" s="72">
        <f>+D77*$I$6</f>
        <v>220.14491661148</v>
      </c>
      <c r="H77" s="173"/>
      <c r="J77" s="396"/>
    </row>
    <row r="78" spans="3:10" s="70" customFormat="1" ht="19.5" customHeight="1">
      <c r="C78" s="68" t="s">
        <v>250</v>
      </c>
      <c r="D78" s="72">
        <v>11.60547007</v>
      </c>
      <c r="E78" s="72">
        <f>+D78*$I$6</f>
        <v>39.15685601618</v>
      </c>
      <c r="H78" s="173"/>
      <c r="J78" s="396"/>
    </row>
    <row r="79" spans="3:10" s="70" customFormat="1" ht="19.5" customHeight="1">
      <c r="C79" s="68" t="s">
        <v>279</v>
      </c>
      <c r="D79" s="72">
        <v>1.59396813</v>
      </c>
      <c r="E79" s="72">
        <f>+D79*$I$6</f>
        <v>5.37804847062</v>
      </c>
      <c r="H79" s="173"/>
      <c r="J79" s="396"/>
    </row>
    <row r="80" spans="3:10" s="70" customFormat="1" ht="9" customHeight="1">
      <c r="C80" s="68"/>
      <c r="D80" s="72"/>
      <c r="E80" s="72"/>
      <c r="J80" s="396"/>
    </row>
    <row r="81" spans="3:10" s="70" customFormat="1" ht="15" customHeight="1">
      <c r="C81" s="514" t="s">
        <v>82</v>
      </c>
      <c r="D81" s="524">
        <f>+D70</f>
        <v>221.82560204</v>
      </c>
      <c r="E81" s="524">
        <f>+E70</f>
        <v>748.4395812829599</v>
      </c>
      <c r="J81" s="396"/>
    </row>
    <row r="82" spans="3:10" s="118" customFormat="1" ht="15" customHeight="1">
      <c r="C82" s="515"/>
      <c r="D82" s="525"/>
      <c r="E82" s="525"/>
      <c r="J82" s="396"/>
    </row>
    <row r="83" spans="4:5" ht="12.75">
      <c r="D83" s="211"/>
      <c r="E83" s="211"/>
    </row>
    <row r="84" spans="4:6" ht="12.75">
      <c r="D84" s="581">
        <f>+D81-Moneda!D66</f>
        <v>0</v>
      </c>
      <c r="E84" s="569">
        <f>+E81-Moneda!E66</f>
        <v>0</v>
      </c>
      <c r="F84" s="208">
        <f>+F81-Moneda!F66</f>
        <v>0</v>
      </c>
    </row>
    <row r="85" spans="4:5" ht="12.75">
      <c r="D85" s="208"/>
      <c r="E85" s="339"/>
    </row>
    <row r="86" spans="4:5" ht="12.75">
      <c r="D86" s="451"/>
      <c r="E86" s="451"/>
    </row>
  </sheetData>
  <sheetProtection/>
  <mergeCells count="25">
    <mergeCell ref="B5:E5"/>
    <mergeCell ref="B6:F6"/>
    <mergeCell ref="B8:F8"/>
    <mergeCell ref="B10:E10"/>
    <mergeCell ref="C9:D9"/>
    <mergeCell ref="B7:E7"/>
    <mergeCell ref="C11:C12"/>
    <mergeCell ref="E51:E52"/>
    <mergeCell ref="D11:D12"/>
    <mergeCell ref="C81:C82"/>
    <mergeCell ref="D81:D82"/>
    <mergeCell ref="E81:E82"/>
    <mergeCell ref="B66:E66"/>
    <mergeCell ref="C67:C68"/>
    <mergeCell ref="E11:E12"/>
    <mergeCell ref="D51:D52"/>
    <mergeCell ref="C51:C52"/>
    <mergeCell ref="B61:E61"/>
    <mergeCell ref="D67:D68"/>
    <mergeCell ref="E67:E68"/>
    <mergeCell ref="B62:F62"/>
    <mergeCell ref="B64:F64"/>
    <mergeCell ref="C65:D65"/>
    <mergeCell ref="B63:E63"/>
    <mergeCell ref="C55:E55"/>
  </mergeCells>
  <printOptions horizontalCentered="1"/>
  <pageMargins left="0.24" right="0.31496062992125984" top="0.8267716535433072" bottom="0.31496062992125984" header="0.5905511811023623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28125" style="134" customWidth="1"/>
    <col min="2" max="2" width="0.42578125" style="134" customWidth="1"/>
    <col min="3" max="3" width="43.421875" style="134" customWidth="1"/>
    <col min="4" max="5" width="19.7109375" style="134" customWidth="1"/>
    <col min="6" max="6" width="0.5625" style="134" customWidth="1"/>
    <col min="7" max="7" width="11.421875" style="134" customWidth="1"/>
    <col min="8" max="8" width="15.00390625" style="134" customWidth="1"/>
    <col min="9" max="9" width="11.421875" style="134" customWidth="1"/>
    <col min="10" max="10" width="16.140625" style="134" customWidth="1"/>
    <col min="11" max="16384" width="11.421875" style="134" customWidth="1"/>
  </cols>
  <sheetData>
    <row r="1" spans="2:3" ht="12.75">
      <c r="B1" s="163"/>
      <c r="C1" s="163"/>
    </row>
    <row r="2" spans="2:3" ht="12.75">
      <c r="B2" s="163"/>
      <c r="C2" s="163"/>
    </row>
    <row r="3" spans="2:3" ht="12.75">
      <c r="B3" s="163"/>
      <c r="C3" s="163"/>
    </row>
    <row r="4" spans="2:14" ht="12" customHeight="1">
      <c r="B4" s="163"/>
      <c r="C4" s="163"/>
      <c r="I4" s="211"/>
      <c r="J4" s="211"/>
      <c r="K4" s="211"/>
      <c r="L4" s="211"/>
      <c r="M4" s="211"/>
      <c r="N4" s="211"/>
    </row>
    <row r="5" spans="2:14" s="216" customFormat="1" ht="18">
      <c r="B5" s="476" t="s">
        <v>13</v>
      </c>
      <c r="C5" s="476"/>
      <c r="D5" s="476"/>
      <c r="E5" s="476"/>
      <c r="F5" s="205"/>
      <c r="I5" s="580">
        <f>+'Tipo de Deuda'!I5</f>
        <v>3.374</v>
      </c>
      <c r="J5" s="328"/>
      <c r="K5" s="328"/>
      <c r="L5" s="328"/>
      <c r="M5" s="328"/>
      <c r="N5" s="328"/>
    </row>
    <row r="6" spans="2:14" s="216" customFormat="1" ht="20.25" customHeight="1">
      <c r="B6" s="500" t="s">
        <v>189</v>
      </c>
      <c r="C6" s="500"/>
      <c r="D6" s="500"/>
      <c r="E6" s="500"/>
      <c r="F6" s="500"/>
      <c r="I6" s="328"/>
      <c r="J6" s="328"/>
      <c r="K6" s="328"/>
      <c r="L6" s="328"/>
      <c r="M6" s="328"/>
      <c r="N6" s="328"/>
    </row>
    <row r="7" spans="2:14" s="216" customFormat="1" ht="19.5" customHeight="1">
      <c r="B7" s="500" t="s">
        <v>188</v>
      </c>
      <c r="C7" s="500"/>
      <c r="D7" s="500"/>
      <c r="E7" s="500"/>
      <c r="F7" s="423"/>
      <c r="I7" s="328"/>
      <c r="J7" s="328"/>
      <c r="K7" s="328"/>
      <c r="L7" s="328"/>
      <c r="M7" s="328"/>
      <c r="N7" s="328"/>
    </row>
    <row r="8" spans="2:14" s="216" customFormat="1" ht="20.25" customHeight="1">
      <c r="B8" s="511" t="s">
        <v>42</v>
      </c>
      <c r="C8" s="511"/>
      <c r="D8" s="511"/>
      <c r="E8" s="511"/>
      <c r="F8" s="511"/>
      <c r="I8" s="328"/>
      <c r="J8" s="328"/>
      <c r="K8" s="328"/>
      <c r="L8" s="328"/>
      <c r="M8" s="328"/>
      <c r="N8" s="328"/>
    </row>
    <row r="9" spans="2:14" s="216" customFormat="1" ht="16.5" customHeight="1">
      <c r="B9" s="444"/>
      <c r="C9" s="518" t="str">
        <f>+'Tipo de Deuda'!C9</f>
        <v>AL 31 DE MAYO DE 2016</v>
      </c>
      <c r="D9" s="518"/>
      <c r="E9" s="444"/>
      <c r="F9" s="444"/>
      <c r="I9" s="328"/>
      <c r="J9" s="328"/>
      <c r="K9" s="328"/>
      <c r="L9" s="328"/>
      <c r="M9" s="328"/>
      <c r="N9" s="328"/>
    </row>
    <row r="10" spans="2:14" s="70" customFormat="1" ht="10.5" customHeight="1">
      <c r="B10" s="526"/>
      <c r="C10" s="526"/>
      <c r="D10" s="526"/>
      <c r="E10" s="526"/>
      <c r="F10" s="526"/>
      <c r="I10" s="590"/>
      <c r="J10" s="265"/>
      <c r="K10" s="265"/>
      <c r="L10" s="265"/>
      <c r="M10" s="265"/>
      <c r="N10" s="265"/>
    </row>
    <row r="11" spans="2:14" ht="16.5" customHeight="1">
      <c r="B11" s="223"/>
      <c r="C11" s="520" t="s">
        <v>135</v>
      </c>
      <c r="D11" s="516" t="s">
        <v>21</v>
      </c>
      <c r="E11" s="507" t="s">
        <v>263</v>
      </c>
      <c r="F11" s="70"/>
      <c r="G11" s="70"/>
      <c r="H11" s="70"/>
      <c r="I11" s="211"/>
      <c r="J11" s="211"/>
      <c r="K11" s="211"/>
      <c r="L11" s="211"/>
      <c r="M11" s="211"/>
      <c r="N11" s="211"/>
    </row>
    <row r="12" spans="3:14" s="118" customFormat="1" ht="16.5" customHeight="1">
      <c r="C12" s="521"/>
      <c r="D12" s="517"/>
      <c r="E12" s="508"/>
      <c r="I12" s="266"/>
      <c r="J12" s="266"/>
      <c r="K12" s="266"/>
      <c r="L12" s="266"/>
      <c r="M12" s="266"/>
      <c r="N12" s="266"/>
    </row>
    <row r="13" spans="3:14" s="118" customFormat="1" ht="7.5" customHeight="1">
      <c r="C13" s="68"/>
      <c r="D13" s="258"/>
      <c r="E13" s="259"/>
      <c r="I13" s="266"/>
      <c r="J13" s="266"/>
      <c r="K13" s="266"/>
      <c r="L13" s="266"/>
      <c r="M13" s="266"/>
      <c r="N13" s="266"/>
    </row>
    <row r="14" spans="3:14" s="118" customFormat="1" ht="21.75" customHeight="1">
      <c r="C14" s="260" t="s">
        <v>85</v>
      </c>
      <c r="D14" s="357">
        <f>SUM(D15:D16)</f>
        <v>826.0268400599996</v>
      </c>
      <c r="E14" s="261">
        <f>SUM(E15:E16)</f>
        <v>2787.014558362439</v>
      </c>
      <c r="H14" s="393"/>
      <c r="I14" s="266"/>
      <c r="J14" s="266"/>
      <c r="K14" s="266"/>
      <c r="L14" s="266"/>
      <c r="M14" s="266"/>
      <c r="N14" s="266"/>
    </row>
    <row r="15" spans="3:14" s="118" customFormat="1" ht="21.75" customHeight="1">
      <c r="C15" s="119" t="s">
        <v>87</v>
      </c>
      <c r="D15" s="116">
        <v>457.1044358799998</v>
      </c>
      <c r="E15" s="117">
        <f>+D15*$I$5</f>
        <v>1542.2703666591194</v>
      </c>
      <c r="H15" s="393"/>
      <c r="I15" s="591"/>
      <c r="J15" s="591"/>
      <c r="K15" s="592"/>
      <c r="L15" s="266"/>
      <c r="M15" s="266"/>
      <c r="N15" s="266"/>
    </row>
    <row r="16" spans="3:14" s="118" customFormat="1" ht="21.75" customHeight="1">
      <c r="C16" s="119" t="s">
        <v>86</v>
      </c>
      <c r="D16" s="116">
        <v>368.92240417999983</v>
      </c>
      <c r="E16" s="117">
        <f>+D16*$I$5</f>
        <v>1244.7441917033195</v>
      </c>
      <c r="H16" s="393"/>
      <c r="I16" s="266"/>
      <c r="J16" s="266"/>
      <c r="K16" s="266"/>
      <c r="L16" s="266"/>
      <c r="M16" s="266"/>
      <c r="N16" s="266"/>
    </row>
    <row r="17" spans="3:14" s="118" customFormat="1" ht="9.75" customHeight="1">
      <c r="C17" s="68"/>
      <c r="D17" s="358"/>
      <c r="E17" s="145"/>
      <c r="H17" s="393"/>
      <c r="I17" s="266"/>
      <c r="J17" s="266"/>
      <c r="K17" s="266"/>
      <c r="L17" s="266"/>
      <c r="M17" s="266"/>
      <c r="N17" s="266"/>
    </row>
    <row r="18" spans="3:14" s="118" customFormat="1" ht="28.5" customHeight="1">
      <c r="C18" s="260" t="s">
        <v>84</v>
      </c>
      <c r="D18" s="357">
        <f>SUM(D19:D20)</f>
        <v>5002.18143889</v>
      </c>
      <c r="E18" s="357">
        <f>SUM(E19:E20)</f>
        <v>16877.360174814858</v>
      </c>
      <c r="H18" s="393"/>
      <c r="I18" s="591"/>
      <c r="J18" s="591"/>
      <c r="K18" s="266"/>
      <c r="L18" s="266"/>
      <c r="M18" s="266"/>
      <c r="N18" s="266"/>
    </row>
    <row r="19" spans="3:14" s="118" customFormat="1" ht="21.75" customHeight="1">
      <c r="C19" s="119" t="s">
        <v>87</v>
      </c>
      <c r="D19" s="116">
        <f>+D23+D27+D35+D31</f>
        <v>1205.00565668</v>
      </c>
      <c r="E19" s="116">
        <f>+D19*$I$5</f>
        <v>4065.6890856383197</v>
      </c>
      <c r="H19" s="394"/>
      <c r="I19" s="266"/>
      <c r="J19" s="266"/>
      <c r="K19" s="266"/>
      <c r="L19" s="266"/>
      <c r="M19" s="266"/>
      <c r="N19" s="266"/>
    </row>
    <row r="20" spans="3:14" s="118" customFormat="1" ht="21.75" customHeight="1">
      <c r="C20" s="119" t="s">
        <v>86</v>
      </c>
      <c r="D20" s="116">
        <f>+D24+D28+D36+D32</f>
        <v>3797.17578221</v>
      </c>
      <c r="E20" s="116">
        <f>+D20*$I$5</f>
        <v>12811.67108917654</v>
      </c>
      <c r="H20" s="394"/>
      <c r="I20" s="266"/>
      <c r="J20" s="266"/>
      <c r="K20" s="266"/>
      <c r="L20" s="266"/>
      <c r="M20" s="266"/>
      <c r="N20" s="266"/>
    </row>
    <row r="21" spans="3:14" s="118" customFormat="1" ht="10.5" customHeight="1">
      <c r="C21" s="119"/>
      <c r="D21" s="116"/>
      <c r="E21" s="117"/>
      <c r="H21" s="394"/>
      <c r="I21" s="266"/>
      <c r="J21" s="266"/>
      <c r="K21" s="266"/>
      <c r="L21" s="266"/>
      <c r="M21" s="266"/>
      <c r="N21" s="266"/>
    </row>
    <row r="22" spans="3:14" s="118" customFormat="1" ht="21.75" customHeight="1">
      <c r="C22" s="120" t="s">
        <v>91</v>
      </c>
      <c r="D22" s="359">
        <f>SUM(D23:D24)</f>
        <v>4045.16801717</v>
      </c>
      <c r="E22" s="162">
        <f>SUM(E23:E24)</f>
        <v>13648.39688993158</v>
      </c>
      <c r="H22" s="394"/>
      <c r="I22" s="266" t="s">
        <v>209</v>
      </c>
      <c r="J22" s="591">
        <f>+D16+D20</f>
        <v>4166.09818639</v>
      </c>
      <c r="K22" s="591">
        <f>+E16+E20</f>
        <v>14056.415280879859</v>
      </c>
      <c r="L22" s="266">
        <f>+K22/$I$5</f>
        <v>4166.09818639</v>
      </c>
      <c r="M22" s="593">
        <f>+L22-J22</f>
        <v>0</v>
      </c>
      <c r="N22" s="266"/>
    </row>
    <row r="23" spans="3:14" s="118" customFormat="1" ht="21.75" customHeight="1">
      <c r="C23" s="115" t="s">
        <v>90</v>
      </c>
      <c r="D23" s="116">
        <v>709.1042151099999</v>
      </c>
      <c r="E23" s="117">
        <f>+D23*$I$5</f>
        <v>2392.51762178114</v>
      </c>
      <c r="H23" s="394"/>
      <c r="I23" s="266" t="s">
        <v>210</v>
      </c>
      <c r="J23" s="591">
        <f>+D15+D19+D55+D60</f>
        <v>1883.9356945999998</v>
      </c>
      <c r="K23" s="591">
        <f>+E15+E19+E55+E60</f>
        <v>6356.399033580399</v>
      </c>
      <c r="L23" s="266">
        <f>+K23/$I$5</f>
        <v>1883.9356945999998</v>
      </c>
      <c r="M23" s="593">
        <f>+L23-J23</f>
        <v>0</v>
      </c>
      <c r="N23" s="266"/>
    </row>
    <row r="24" spans="3:14" s="118" customFormat="1" ht="21.75" customHeight="1">
      <c r="C24" s="115" t="s">
        <v>89</v>
      </c>
      <c r="D24" s="116">
        <v>3336.06380206</v>
      </c>
      <c r="E24" s="117">
        <f>+D24*$I$5</f>
        <v>11255.87926815044</v>
      </c>
      <c r="H24" s="394"/>
      <c r="I24" s="266"/>
      <c r="J24" s="594"/>
      <c r="K24" s="266"/>
      <c r="L24" s="266"/>
      <c r="M24" s="266"/>
      <c r="N24" s="266"/>
    </row>
    <row r="25" spans="3:14" s="118" customFormat="1" ht="9.75" customHeight="1">
      <c r="C25" s="119"/>
      <c r="D25" s="116"/>
      <c r="E25" s="117"/>
      <c r="H25" s="394"/>
      <c r="I25" s="266"/>
      <c r="J25" s="594"/>
      <c r="K25" s="266"/>
      <c r="L25" s="266"/>
      <c r="M25" s="266"/>
      <c r="N25" s="266"/>
    </row>
    <row r="26" spans="3:14" s="118" customFormat="1" ht="21.75" customHeight="1">
      <c r="C26" s="120" t="s">
        <v>247</v>
      </c>
      <c r="D26" s="359">
        <f>SUM(D27:D28)</f>
        <v>599.61611898</v>
      </c>
      <c r="E26" s="162">
        <f>SUM(E27:E28)</f>
        <v>2023.1047854385201</v>
      </c>
      <c r="H26" s="394"/>
      <c r="I26" s="266"/>
      <c r="J26" s="595"/>
      <c r="K26" s="596"/>
      <c r="L26" s="266"/>
      <c r="M26" s="266"/>
      <c r="N26" s="266"/>
    </row>
    <row r="27" spans="3:14" s="118" customFormat="1" ht="21.75" customHeight="1">
      <c r="C27" s="115" t="s">
        <v>90</v>
      </c>
      <c r="D27" s="116">
        <v>450.96709081</v>
      </c>
      <c r="E27" s="117">
        <f>+D27*$I$5</f>
        <v>1521.56296439294</v>
      </c>
      <c r="H27" s="394"/>
      <c r="I27" s="266"/>
      <c r="J27" s="266"/>
      <c r="K27" s="266"/>
      <c r="L27" s="266"/>
      <c r="M27" s="266"/>
      <c r="N27" s="266"/>
    </row>
    <row r="28" spans="3:14" s="118" customFormat="1" ht="21.75" customHeight="1">
      <c r="C28" s="115" t="s">
        <v>89</v>
      </c>
      <c r="D28" s="116">
        <v>148.64902817</v>
      </c>
      <c r="E28" s="117">
        <f>+D28*$I$5</f>
        <v>501.54182104558004</v>
      </c>
      <c r="H28" s="394"/>
      <c r="I28" s="266"/>
      <c r="J28" s="266"/>
      <c r="K28" s="266"/>
      <c r="L28" s="266"/>
      <c r="M28" s="266"/>
      <c r="N28" s="266"/>
    </row>
    <row r="29" spans="3:14" s="118" customFormat="1" ht="9.75" customHeight="1">
      <c r="C29" s="119"/>
      <c r="D29" s="116"/>
      <c r="E29" s="117"/>
      <c r="H29" s="394"/>
      <c r="I29" s="266"/>
      <c r="J29" s="266"/>
      <c r="K29" s="266"/>
      <c r="L29" s="266"/>
      <c r="M29" s="266"/>
      <c r="N29" s="266"/>
    </row>
    <row r="30" spans="3:14" s="118" customFormat="1" ht="21.75" customHeight="1">
      <c r="C30" s="120" t="s">
        <v>230</v>
      </c>
      <c r="D30" s="359">
        <f>+D31+D32</f>
        <v>266.22703022999997</v>
      </c>
      <c r="E30" s="162">
        <f>+E31+E32</f>
        <v>898.2499999960199</v>
      </c>
      <c r="H30" s="394"/>
      <c r="I30" s="266"/>
      <c r="J30" s="266"/>
      <c r="K30" s="266"/>
      <c r="L30" s="266"/>
      <c r="M30" s="266"/>
      <c r="N30" s="266"/>
    </row>
    <row r="31" spans="3:8" s="118" customFormat="1" ht="21.75" customHeight="1">
      <c r="C31" s="115" t="s">
        <v>90</v>
      </c>
      <c r="D31" s="282">
        <v>0</v>
      </c>
      <c r="E31" s="283">
        <f>+D31*$I$5</f>
        <v>0</v>
      </c>
      <c r="H31" s="394"/>
    </row>
    <row r="32" spans="3:8" s="118" customFormat="1" ht="21.75" customHeight="1">
      <c r="C32" s="115" t="s">
        <v>89</v>
      </c>
      <c r="D32" s="116">
        <v>266.22703022999997</v>
      </c>
      <c r="E32" s="117">
        <f>+D32*$I$5</f>
        <v>898.2499999960199</v>
      </c>
      <c r="H32" s="394"/>
    </row>
    <row r="33" spans="3:8" s="118" customFormat="1" ht="9.75" customHeight="1">
      <c r="C33" s="119"/>
      <c r="D33" s="116"/>
      <c r="E33" s="117"/>
      <c r="H33" s="394"/>
    </row>
    <row r="34" spans="3:8" s="118" customFormat="1" ht="21.75" customHeight="1">
      <c r="C34" s="120" t="s">
        <v>88</v>
      </c>
      <c r="D34" s="359">
        <f>SUM(D35:D36)</f>
        <v>91.17027250999999</v>
      </c>
      <c r="E34" s="162">
        <f>SUM(E35:E36)</f>
        <v>307.60849944874</v>
      </c>
      <c r="H34" s="394"/>
    </row>
    <row r="35" spans="3:8" s="118" customFormat="1" ht="21.75" customHeight="1">
      <c r="C35" s="115" t="s">
        <v>90</v>
      </c>
      <c r="D35" s="116">
        <v>44.934350759999994</v>
      </c>
      <c r="E35" s="117">
        <f>+D35*$I$5</f>
        <v>151.60849946424</v>
      </c>
      <c r="H35" s="394"/>
    </row>
    <row r="36" spans="3:8" s="118" customFormat="1" ht="21.75" customHeight="1">
      <c r="C36" s="115" t="s">
        <v>89</v>
      </c>
      <c r="D36" s="116">
        <v>46.23592175</v>
      </c>
      <c r="E36" s="117">
        <f>+D36*$I$5</f>
        <v>155.99999998450002</v>
      </c>
      <c r="H36" s="394"/>
    </row>
    <row r="37" spans="3:8" s="118" customFormat="1" ht="8.25" customHeight="1">
      <c r="C37" s="360"/>
      <c r="D37" s="358"/>
      <c r="E37" s="259"/>
      <c r="H37" s="394"/>
    </row>
    <row r="38" spans="3:5" s="118" customFormat="1" ht="15" customHeight="1">
      <c r="C38" s="514" t="s">
        <v>82</v>
      </c>
      <c r="D38" s="512">
        <f>+D18+D14</f>
        <v>5828.20827895</v>
      </c>
      <c r="E38" s="512">
        <f>+E18+E14</f>
        <v>19664.374733177297</v>
      </c>
    </row>
    <row r="39" spans="3:5" s="118" customFormat="1" ht="15" customHeight="1">
      <c r="C39" s="515"/>
      <c r="D39" s="513"/>
      <c r="E39" s="513"/>
    </row>
    <row r="41" spans="4:7" ht="12.75">
      <c r="D41" s="588">
        <f>+D38-Acreedor!D51</f>
        <v>0</v>
      </c>
      <c r="E41" s="589">
        <f>+E38-Acreedor!E51</f>
        <v>0</v>
      </c>
      <c r="F41" s="211"/>
      <c r="G41" s="211"/>
    </row>
    <row r="42" spans="4:7" ht="12.75">
      <c r="D42" s="587"/>
      <c r="E42" s="587"/>
      <c r="F42" s="211"/>
      <c r="G42" s="211"/>
    </row>
    <row r="43" spans="4:5" ht="12.75">
      <c r="D43" s="334"/>
      <c r="E43" s="334"/>
    </row>
    <row r="45" spans="2:6" s="216" customFormat="1" ht="18">
      <c r="B45" s="476" t="s">
        <v>166</v>
      </c>
      <c r="C45" s="476"/>
      <c r="D45" s="476"/>
      <c r="E45" s="476"/>
      <c r="F45" s="205"/>
    </row>
    <row r="46" spans="2:6" s="216" customFormat="1" ht="20.25" customHeight="1">
      <c r="B46" s="500" t="s">
        <v>189</v>
      </c>
      <c r="C46" s="500"/>
      <c r="D46" s="500"/>
      <c r="E46" s="500"/>
      <c r="F46" s="500"/>
    </row>
    <row r="47" spans="2:6" s="216" customFormat="1" ht="20.25" customHeight="1">
      <c r="B47" s="500" t="s">
        <v>190</v>
      </c>
      <c r="C47" s="500"/>
      <c r="D47" s="500"/>
      <c r="E47" s="500"/>
      <c r="F47" s="423"/>
    </row>
    <row r="48" spans="2:6" s="216" customFormat="1" ht="20.25" customHeight="1">
      <c r="B48" s="511" t="s">
        <v>42</v>
      </c>
      <c r="C48" s="511"/>
      <c r="D48" s="511"/>
      <c r="E48" s="511"/>
      <c r="F48" s="511"/>
    </row>
    <row r="49" spans="2:6" s="216" customFormat="1" ht="16.5" customHeight="1">
      <c r="B49" s="350"/>
      <c r="C49" s="518" t="str">
        <f>+C9</f>
        <v>AL 31 DE MAYO DE 2016</v>
      </c>
      <c r="D49" s="518"/>
      <c r="E49" s="422"/>
      <c r="F49" s="422"/>
    </row>
    <row r="50" spans="2:6" s="70" customFormat="1" ht="9.75" customHeight="1">
      <c r="B50" s="526"/>
      <c r="C50" s="526"/>
      <c r="D50" s="526"/>
      <c r="E50" s="526"/>
      <c r="F50" s="526"/>
    </row>
    <row r="51" spans="2:8" ht="16.5" customHeight="1">
      <c r="B51" s="223"/>
      <c r="C51" s="520" t="s">
        <v>135</v>
      </c>
      <c r="D51" s="516" t="s">
        <v>21</v>
      </c>
      <c r="E51" s="507" t="s">
        <v>263</v>
      </c>
      <c r="F51" s="70"/>
      <c r="G51" s="70"/>
      <c r="H51" s="70"/>
    </row>
    <row r="52" spans="3:5" s="118" customFormat="1" ht="16.5" customHeight="1">
      <c r="C52" s="521"/>
      <c r="D52" s="517"/>
      <c r="E52" s="508"/>
    </row>
    <row r="53" spans="3:5" s="118" customFormat="1" ht="7.5" customHeight="1">
      <c r="C53" s="68"/>
      <c r="D53" s="258"/>
      <c r="E53" s="361"/>
    </row>
    <row r="54" spans="3:8" s="118" customFormat="1" ht="21.75" customHeight="1">
      <c r="C54" s="260" t="s">
        <v>85</v>
      </c>
      <c r="D54" s="362">
        <f>SUM(D55:D56)</f>
        <v>221.82560204000006</v>
      </c>
      <c r="E54" s="363">
        <f>SUM(E55:E56)</f>
        <v>748.4395812829603</v>
      </c>
      <c r="H54" s="393"/>
    </row>
    <row r="55" spans="3:8" s="118" customFormat="1" ht="21.75" customHeight="1">
      <c r="C55" s="119" t="s">
        <v>87</v>
      </c>
      <c r="D55" s="364">
        <v>221.82560204000006</v>
      </c>
      <c r="E55" s="365">
        <f>+D55*$I$5</f>
        <v>748.4395812829603</v>
      </c>
      <c r="H55" s="393"/>
    </row>
    <row r="56" spans="3:8" s="118" customFormat="1" ht="21.75" customHeight="1" hidden="1">
      <c r="C56" s="119" t="s">
        <v>86</v>
      </c>
      <c r="D56" s="364">
        <v>0</v>
      </c>
      <c r="E56" s="365">
        <f>+D56*$I$5</f>
        <v>0</v>
      </c>
      <c r="H56" s="393"/>
    </row>
    <row r="57" spans="3:8" s="118" customFormat="1" ht="9.75" customHeight="1">
      <c r="C57" s="68"/>
      <c r="D57" s="366"/>
      <c r="E57" s="367"/>
      <c r="H57" s="393"/>
    </row>
    <row r="58" spans="3:8" s="118" customFormat="1" ht="28.5" customHeight="1">
      <c r="C58" s="260" t="s">
        <v>84</v>
      </c>
      <c r="D58" s="368">
        <f>SUM(D59:D60)</f>
        <v>0</v>
      </c>
      <c r="E58" s="369">
        <f>SUM(E59:E60)</f>
        <v>0</v>
      </c>
      <c r="H58" s="393"/>
    </row>
    <row r="59" spans="3:8" s="118" customFormat="1" ht="21.75" customHeight="1" hidden="1">
      <c r="C59" s="119" t="s">
        <v>86</v>
      </c>
      <c r="D59" s="370"/>
      <c r="E59" s="370">
        <f>+D59*$I$5</f>
        <v>0</v>
      </c>
      <c r="H59" s="394"/>
    </row>
    <row r="60" spans="3:8" s="118" customFormat="1" ht="21.75" customHeight="1">
      <c r="C60" s="119" t="s">
        <v>87</v>
      </c>
      <c r="D60" s="370">
        <f>+D62</f>
        <v>0</v>
      </c>
      <c r="E60" s="370">
        <f>+E62</f>
        <v>0</v>
      </c>
      <c r="H60" s="394"/>
    </row>
    <row r="61" spans="3:8" s="118" customFormat="1" ht="10.5" customHeight="1">
      <c r="C61" s="119"/>
      <c r="D61" s="370"/>
      <c r="E61" s="371"/>
      <c r="H61" s="394"/>
    </row>
    <row r="62" spans="3:8" s="118" customFormat="1" ht="21.75" customHeight="1">
      <c r="C62" s="120" t="s">
        <v>91</v>
      </c>
      <c r="D62" s="368">
        <f>SUM(D63:D63)</f>
        <v>0</v>
      </c>
      <c r="E62" s="369">
        <f>SUM(E63:E63)</f>
        <v>0</v>
      </c>
      <c r="H62" s="394"/>
    </row>
    <row r="63" spans="3:10" s="118" customFormat="1" ht="21.75" customHeight="1">
      <c r="C63" s="115" t="s">
        <v>90</v>
      </c>
      <c r="D63" s="370">
        <v>0</v>
      </c>
      <c r="E63" s="371">
        <f>+D63*$I$5</f>
        <v>0</v>
      </c>
      <c r="H63" s="394"/>
      <c r="J63" s="394"/>
    </row>
    <row r="64" spans="3:10" s="118" customFormat="1" ht="21.75" customHeight="1" hidden="1">
      <c r="C64" s="115" t="s">
        <v>89</v>
      </c>
      <c r="D64" s="364">
        <v>0</v>
      </c>
      <c r="E64" s="365">
        <f>+D64*$I$5</f>
        <v>0</v>
      </c>
      <c r="H64" s="394"/>
      <c r="J64" s="394"/>
    </row>
    <row r="65" spans="3:8" s="118" customFormat="1" ht="8.25" customHeight="1">
      <c r="C65" s="360"/>
      <c r="D65" s="366"/>
      <c r="E65" s="367"/>
      <c r="H65" s="394"/>
    </row>
    <row r="66" spans="3:5" s="118" customFormat="1" ht="15" customHeight="1">
      <c r="C66" s="514" t="s">
        <v>82</v>
      </c>
      <c r="D66" s="503">
        <f>+D58+D54</f>
        <v>221.82560204000006</v>
      </c>
      <c r="E66" s="503">
        <f>+E58+E54</f>
        <v>748.4395812829603</v>
      </c>
    </row>
    <row r="67" spans="3:5" s="118" customFormat="1" ht="15" customHeight="1">
      <c r="C67" s="515"/>
      <c r="D67" s="504"/>
      <c r="E67" s="504"/>
    </row>
    <row r="69" spans="4:6" ht="12.75">
      <c r="D69" s="587"/>
      <c r="E69" s="570"/>
      <c r="F69" s="211"/>
    </row>
    <row r="70" spans="4:6" ht="12.75">
      <c r="D70" s="431"/>
      <c r="E70" s="211"/>
      <c r="F70" s="211"/>
    </row>
    <row r="71" spans="4:6" ht="12.75">
      <c r="D71" s="581">
        <f>+D66-GrupoDeudor!D52</f>
        <v>0</v>
      </c>
      <c r="E71" s="581">
        <f>+E66-GrupoDeudor!E52</f>
        <v>0</v>
      </c>
      <c r="F71" s="211"/>
    </row>
    <row r="72" spans="4:6" ht="12.75">
      <c r="D72" s="211"/>
      <c r="E72" s="211"/>
      <c r="F72" s="211"/>
    </row>
    <row r="73" spans="4:6" ht="12.75">
      <c r="D73" s="211"/>
      <c r="E73" s="211"/>
      <c r="F73" s="211"/>
    </row>
  </sheetData>
  <sheetProtection/>
  <mergeCells count="24">
    <mergeCell ref="D38:D39"/>
    <mergeCell ref="B48:F48"/>
    <mergeCell ref="D51:D52"/>
    <mergeCell ref="E51:E52"/>
    <mergeCell ref="C49:D49"/>
    <mergeCell ref="E38:E39"/>
    <mergeCell ref="C38:C39"/>
    <mergeCell ref="C66:C67"/>
    <mergeCell ref="D66:D67"/>
    <mergeCell ref="E66:E67"/>
    <mergeCell ref="B45:E45"/>
    <mergeCell ref="B46:F46"/>
    <mergeCell ref="B50:F50"/>
    <mergeCell ref="C51:C52"/>
    <mergeCell ref="B47:E47"/>
    <mergeCell ref="C11:C12"/>
    <mergeCell ref="D11:D12"/>
    <mergeCell ref="E11:E12"/>
    <mergeCell ref="C9:D9"/>
    <mergeCell ref="B5:E5"/>
    <mergeCell ref="B6:F6"/>
    <mergeCell ref="B8:F8"/>
    <mergeCell ref="B10:F10"/>
    <mergeCell ref="B7:E7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134" customWidth="1"/>
    <col min="2" max="2" width="0.71875" style="134" customWidth="1"/>
    <col min="3" max="3" width="52.00390625" style="134" customWidth="1"/>
    <col min="4" max="5" width="19.7109375" style="134" customWidth="1"/>
    <col min="6" max="6" width="4.7109375" style="134" customWidth="1"/>
    <col min="7" max="8" width="15.7109375" style="134" customWidth="1"/>
    <col min="9" max="9" width="17.8515625" style="134" bestFit="1" customWidth="1"/>
    <col min="10" max="10" width="15.7109375" style="264" customWidth="1"/>
    <col min="11" max="11" width="11.421875" style="134" customWidth="1"/>
    <col min="12" max="12" width="17.8515625" style="134" bestFit="1" customWidth="1"/>
    <col min="13" max="16384" width="11.421875" style="134" customWidth="1"/>
  </cols>
  <sheetData>
    <row r="1" spans="2:3" ht="12.75">
      <c r="B1" s="163"/>
      <c r="C1" s="163"/>
    </row>
    <row r="2" spans="2:3" ht="12.75">
      <c r="B2" s="163"/>
      <c r="C2" s="163"/>
    </row>
    <row r="3" spans="2:3" ht="12.75">
      <c r="B3" s="163"/>
      <c r="C3" s="163"/>
    </row>
    <row r="4" spans="2:12" ht="11.25" customHeight="1">
      <c r="B4" s="163"/>
      <c r="C4" s="163"/>
      <c r="H4" s="211"/>
      <c r="I4" s="211"/>
      <c r="J4" s="599"/>
      <c r="K4" s="211"/>
      <c r="L4" s="211"/>
    </row>
    <row r="5" spans="2:12" ht="18">
      <c r="B5" s="207" t="s">
        <v>132</v>
      </c>
      <c r="C5" s="207"/>
      <c r="D5" s="207"/>
      <c r="E5" s="207"/>
      <c r="H5" s="211"/>
      <c r="I5" s="580">
        <f>+Acreedor!I6</f>
        <v>3.374</v>
      </c>
      <c r="J5" s="599"/>
      <c r="K5" s="580"/>
      <c r="L5" s="211"/>
    </row>
    <row r="6" spans="2:12" ht="18" customHeight="1">
      <c r="B6" s="500" t="s">
        <v>189</v>
      </c>
      <c r="C6" s="500"/>
      <c r="D6" s="500"/>
      <c r="E6" s="500"/>
      <c r="F6" s="500"/>
      <c r="H6" s="211"/>
      <c r="I6" s="211"/>
      <c r="J6" s="599"/>
      <c r="K6" s="581"/>
      <c r="L6" s="211"/>
    </row>
    <row r="7" spans="2:12" ht="18" customHeight="1">
      <c r="B7" s="500" t="s">
        <v>188</v>
      </c>
      <c r="C7" s="500"/>
      <c r="D7" s="500"/>
      <c r="E7" s="500"/>
      <c r="F7" s="423"/>
      <c r="H7" s="211"/>
      <c r="I7" s="211"/>
      <c r="J7" s="599"/>
      <c r="K7" s="211"/>
      <c r="L7" s="211"/>
    </row>
    <row r="8" spans="2:12" ht="15.75">
      <c r="B8" s="511" t="s">
        <v>258</v>
      </c>
      <c r="C8" s="511"/>
      <c r="D8" s="511"/>
      <c r="E8" s="511"/>
      <c r="H8" s="211"/>
      <c r="I8" s="211"/>
      <c r="J8" s="599"/>
      <c r="K8" s="211"/>
      <c r="L8" s="211"/>
    </row>
    <row r="9" spans="2:12" ht="15.75">
      <c r="B9" s="444"/>
      <c r="C9" s="518" t="str">
        <f>+Acreedor!C65</f>
        <v>AL 31 DE MAYO DE 2016</v>
      </c>
      <c r="D9" s="518"/>
      <c r="E9" s="444"/>
      <c r="H9" s="211"/>
      <c r="I9" s="211"/>
      <c r="J9" s="599"/>
      <c r="K9" s="211"/>
      <c r="L9" s="211"/>
    </row>
    <row r="10" spans="2:12" ht="9.75" customHeight="1">
      <c r="B10" s="511"/>
      <c r="C10" s="511"/>
      <c r="D10" s="511"/>
      <c r="E10" s="511"/>
      <c r="H10" s="211"/>
      <c r="I10" s="211"/>
      <c r="J10" s="599"/>
      <c r="K10" s="211"/>
      <c r="L10" s="211"/>
    </row>
    <row r="11" spans="3:12" ht="16.5" customHeight="1">
      <c r="C11" s="505" t="s">
        <v>215</v>
      </c>
      <c r="D11" s="507" t="s">
        <v>21</v>
      </c>
      <c r="E11" s="507" t="s">
        <v>263</v>
      </c>
      <c r="H11" s="211"/>
      <c r="I11" s="211"/>
      <c r="J11" s="599"/>
      <c r="K11" s="211"/>
      <c r="L11" s="211"/>
    </row>
    <row r="12" spans="3:12" s="118" customFormat="1" ht="16.5" customHeight="1">
      <c r="C12" s="506"/>
      <c r="D12" s="508"/>
      <c r="E12" s="508"/>
      <c r="H12" s="266"/>
      <c r="I12" s="266"/>
      <c r="J12" s="594"/>
      <c r="K12" s="266"/>
      <c r="L12" s="266"/>
    </row>
    <row r="13" spans="3:12" s="118" customFormat="1" ht="9" customHeight="1">
      <c r="C13" s="345"/>
      <c r="D13" s="164"/>
      <c r="E13" s="219"/>
      <c r="H13" s="266"/>
      <c r="I13" s="266"/>
      <c r="J13" s="594"/>
      <c r="K13" s="266"/>
      <c r="L13" s="266"/>
    </row>
    <row r="14" spans="3:12" s="70" customFormat="1" ht="21.75" customHeight="1">
      <c r="C14" s="74" t="s">
        <v>0</v>
      </c>
      <c r="D14" s="376">
        <f>SUM(D15:D16)</f>
        <v>5110.25977536</v>
      </c>
      <c r="E14" s="167">
        <f>SUM(E15:E16)</f>
        <v>17242.016482064642</v>
      </c>
      <c r="G14" s="401"/>
      <c r="H14" s="265" t="s">
        <v>210</v>
      </c>
      <c r="I14" s="600">
        <f>+D15+D19+D52+D22</f>
        <v>1883.9356945999998</v>
      </c>
      <c r="J14" s="600">
        <f>+E15+E19+E52+E22</f>
        <v>6356.3990335804</v>
      </c>
      <c r="K14" s="600"/>
      <c r="L14" s="265"/>
    </row>
    <row r="15" spans="3:12" s="70" customFormat="1" ht="21.75" customHeight="1">
      <c r="C15" s="75" t="s">
        <v>25</v>
      </c>
      <c r="D15" s="76">
        <v>944.16158897</v>
      </c>
      <c r="E15" s="77">
        <f>+D15*$I$5</f>
        <v>3185.60120118478</v>
      </c>
      <c r="G15" s="401"/>
      <c r="H15" s="265"/>
      <c r="I15" s="600"/>
      <c r="J15" s="600"/>
      <c r="K15" s="265"/>
      <c r="L15" s="265"/>
    </row>
    <row r="16" spans="3:12" s="70" customFormat="1" ht="21.75" customHeight="1">
      <c r="C16" s="75" t="s">
        <v>26</v>
      </c>
      <c r="D16" s="76">
        <v>4166.098186390001</v>
      </c>
      <c r="E16" s="77">
        <f>+D16*$I$5</f>
        <v>14056.415280879863</v>
      </c>
      <c r="G16" s="401"/>
      <c r="H16" s="265" t="s">
        <v>209</v>
      </c>
      <c r="I16" s="600">
        <f>+D16</f>
        <v>4166.098186390001</v>
      </c>
      <c r="J16" s="600">
        <f>+E16</f>
        <v>14056.415280879863</v>
      </c>
      <c r="K16" s="265"/>
      <c r="L16" s="265"/>
    </row>
    <row r="17" spans="3:12" s="70" customFormat="1" ht="11.25" customHeight="1">
      <c r="C17" s="78"/>
      <c r="D17" s="79"/>
      <c r="E17" s="80"/>
      <c r="G17" s="401"/>
      <c r="H17" s="265"/>
      <c r="I17" s="265"/>
      <c r="J17" s="601"/>
      <c r="K17" s="265"/>
      <c r="L17" s="265"/>
    </row>
    <row r="18" spans="3:12" s="70" customFormat="1" ht="21.75" customHeight="1">
      <c r="C18" s="74" t="s">
        <v>191</v>
      </c>
      <c r="D18" s="376">
        <f>SUM(D19:D19)</f>
        <v>217.94850358999994</v>
      </c>
      <c r="E18" s="167">
        <f>SUM(E19:E19)</f>
        <v>735.3582511126598</v>
      </c>
      <c r="G18" s="401"/>
      <c r="H18" s="265"/>
      <c r="I18" s="602">
        <f>+I16+I14</f>
        <v>6050.03388099</v>
      </c>
      <c r="J18" s="602">
        <f>+J16+J14</f>
        <v>20412.81431446026</v>
      </c>
      <c r="K18" s="265"/>
      <c r="L18" s="265"/>
    </row>
    <row r="19" spans="3:12" s="70" customFormat="1" ht="21.75" customHeight="1">
      <c r="C19" s="75" t="s">
        <v>25</v>
      </c>
      <c r="D19" s="76">
        <v>217.94850358999994</v>
      </c>
      <c r="E19" s="77">
        <f>+D19*$I$5</f>
        <v>735.3582511126598</v>
      </c>
      <c r="G19" s="402"/>
      <c r="H19" s="265"/>
      <c r="I19" s="265"/>
      <c r="J19" s="601"/>
      <c r="K19" s="265"/>
      <c r="L19" s="265"/>
    </row>
    <row r="20" spans="3:12" s="70" customFormat="1" ht="11.25" customHeight="1">
      <c r="C20" s="78"/>
      <c r="D20" s="79"/>
      <c r="E20" s="80"/>
      <c r="G20" s="401"/>
      <c r="H20" s="265"/>
      <c r="I20" s="265"/>
      <c r="J20" s="601"/>
      <c r="K20" s="265"/>
      <c r="L20" s="265"/>
    </row>
    <row r="21" spans="3:12" s="70" customFormat="1" ht="21.75" customHeight="1">
      <c r="C21" s="74" t="s">
        <v>227</v>
      </c>
      <c r="D21" s="376">
        <f>+D22</f>
        <v>500</v>
      </c>
      <c r="E21" s="167">
        <f>+E22</f>
        <v>1687</v>
      </c>
      <c r="G21" s="401"/>
      <c r="H21" s="265"/>
      <c r="I21" s="265"/>
      <c r="J21" s="601"/>
      <c r="K21" s="265"/>
      <c r="L21" s="265"/>
    </row>
    <row r="22" spans="3:12" s="70" customFormat="1" ht="21.75" customHeight="1">
      <c r="C22" s="75" t="s">
        <v>25</v>
      </c>
      <c r="D22" s="76">
        <v>500</v>
      </c>
      <c r="E22" s="77">
        <f>+D22*$I$5</f>
        <v>1687</v>
      </c>
      <c r="G22" s="401"/>
      <c r="H22" s="265"/>
      <c r="I22" s="265"/>
      <c r="J22" s="601"/>
      <c r="K22" s="265"/>
      <c r="L22" s="265"/>
    </row>
    <row r="23" spans="3:10" s="70" customFormat="1" ht="8.25" customHeight="1">
      <c r="C23" s="75"/>
      <c r="D23" s="76"/>
      <c r="E23" s="77"/>
      <c r="J23" s="402"/>
    </row>
    <row r="24" spans="3:10" s="70" customFormat="1" ht="15" customHeight="1">
      <c r="C24" s="527" t="s">
        <v>82</v>
      </c>
      <c r="D24" s="529">
        <f>+D18+D14+D21</f>
        <v>5828.20827895</v>
      </c>
      <c r="E24" s="529">
        <f>+E18+E14+E21</f>
        <v>19664.3747331773</v>
      </c>
      <c r="J24" s="402"/>
    </row>
    <row r="25" spans="3:10" s="118" customFormat="1" ht="15" customHeight="1">
      <c r="C25" s="528"/>
      <c r="D25" s="530"/>
      <c r="E25" s="530"/>
      <c r="J25" s="394"/>
    </row>
    <row r="26" spans="3:10" s="118" customFormat="1" ht="7.5" customHeight="1">
      <c r="C26" s="220"/>
      <c r="D26" s="221"/>
      <c r="E26" s="221"/>
      <c r="J26" s="394"/>
    </row>
    <row r="27" spans="3:10" s="70" customFormat="1" ht="17.25" customHeight="1">
      <c r="C27" s="491" t="s">
        <v>111</v>
      </c>
      <c r="D27" s="491"/>
      <c r="E27" s="491"/>
      <c r="J27" s="402"/>
    </row>
    <row r="28" spans="3:10" s="70" customFormat="1" ht="17.25" customHeight="1">
      <c r="C28" s="491" t="s">
        <v>228</v>
      </c>
      <c r="D28" s="491"/>
      <c r="E28" s="491"/>
      <c r="J28" s="402"/>
    </row>
    <row r="29" spans="4:5" ht="12.75">
      <c r="D29" s="336"/>
      <c r="E29" s="336"/>
    </row>
    <row r="30" spans="4:5" ht="12.75">
      <c r="D30" s="434">
        <f>+D24-Acreedor!D51</f>
        <v>0</v>
      </c>
      <c r="E30" s="434">
        <f>+E24-Acreedor!E51</f>
        <v>0</v>
      </c>
    </row>
    <row r="31" spans="4:5" ht="12.75">
      <c r="D31" s="598"/>
      <c r="E31" s="211"/>
    </row>
    <row r="33" spans="4:5" ht="12.75">
      <c r="D33" s="210"/>
      <c r="E33" s="210"/>
    </row>
    <row r="34" spans="2:10" s="216" customFormat="1" ht="18">
      <c r="B34" s="207" t="s">
        <v>168</v>
      </c>
      <c r="C34" s="207"/>
      <c r="D34" s="207"/>
      <c r="E34" s="207"/>
      <c r="F34" s="205"/>
      <c r="J34" s="404"/>
    </row>
    <row r="35" spans="2:10" s="216" customFormat="1" ht="18" customHeight="1">
      <c r="B35" s="500" t="s">
        <v>189</v>
      </c>
      <c r="C35" s="500"/>
      <c r="D35" s="500"/>
      <c r="E35" s="500"/>
      <c r="F35" s="500"/>
      <c r="J35" s="404"/>
    </row>
    <row r="36" spans="2:10" s="216" customFormat="1" ht="18" customHeight="1">
      <c r="B36" s="500" t="s">
        <v>190</v>
      </c>
      <c r="C36" s="500"/>
      <c r="D36" s="500"/>
      <c r="E36" s="500"/>
      <c r="F36" s="423"/>
      <c r="J36" s="404"/>
    </row>
    <row r="37" spans="2:10" s="216" customFormat="1" ht="18" customHeight="1">
      <c r="B37" s="511" t="s">
        <v>1</v>
      </c>
      <c r="C37" s="511"/>
      <c r="D37" s="511"/>
      <c r="E37" s="511"/>
      <c r="F37" s="168"/>
      <c r="J37" s="404"/>
    </row>
    <row r="38" spans="2:10" s="216" customFormat="1" ht="18" customHeight="1">
      <c r="B38" s="346"/>
      <c r="C38" s="518" t="str">
        <f>+C9</f>
        <v>AL 31 DE MAYO DE 2016</v>
      </c>
      <c r="D38" s="518"/>
      <c r="E38" s="422"/>
      <c r="F38" s="168"/>
      <c r="J38" s="404"/>
    </row>
    <row r="39" spans="2:6" ht="6" customHeight="1">
      <c r="B39" s="511"/>
      <c r="C39" s="511"/>
      <c r="D39" s="511"/>
      <c r="E39" s="511"/>
      <c r="F39" s="422"/>
    </row>
    <row r="40" spans="3:5" ht="16.5" customHeight="1">
      <c r="C40" s="505" t="s">
        <v>215</v>
      </c>
      <c r="D40" s="507" t="s">
        <v>21</v>
      </c>
      <c r="E40" s="507" t="s">
        <v>263</v>
      </c>
    </row>
    <row r="41" spans="3:10" s="118" customFormat="1" ht="16.5" customHeight="1">
      <c r="C41" s="506"/>
      <c r="D41" s="508"/>
      <c r="E41" s="508"/>
      <c r="J41" s="394"/>
    </row>
    <row r="42" spans="3:10" s="118" customFormat="1" ht="9" customHeight="1">
      <c r="C42" s="345"/>
      <c r="D42" s="353"/>
      <c r="E42" s="222"/>
      <c r="J42" s="394"/>
    </row>
    <row r="43" spans="3:10" s="70" customFormat="1" ht="21.75" customHeight="1">
      <c r="C43" s="74" t="s">
        <v>0</v>
      </c>
      <c r="D43" s="169">
        <f>SUM(D44:D44)</f>
        <v>67.66291187</v>
      </c>
      <c r="E43" s="170">
        <f>SUM(E44:E44)</f>
        <v>228.29466464938002</v>
      </c>
      <c r="G43" s="401"/>
      <c r="J43" s="402"/>
    </row>
    <row r="44" spans="3:10" s="70" customFormat="1" ht="21.75" customHeight="1">
      <c r="C44" s="75" t="s">
        <v>25</v>
      </c>
      <c r="D44" s="81">
        <v>67.66291187</v>
      </c>
      <c r="E44" s="77">
        <f>+D44*$I$5</f>
        <v>228.29466464938002</v>
      </c>
      <c r="G44" s="401"/>
      <c r="J44" s="402"/>
    </row>
    <row r="45" spans="3:10" s="70" customFormat="1" ht="11.25" customHeight="1">
      <c r="C45" s="78"/>
      <c r="D45" s="83"/>
      <c r="E45" s="80"/>
      <c r="G45" s="401"/>
      <c r="J45" s="402"/>
    </row>
    <row r="46" spans="3:10" s="70" customFormat="1" ht="21.75" customHeight="1">
      <c r="C46" s="74" t="s">
        <v>112</v>
      </c>
      <c r="D46" s="122">
        <f>SUM(D47:D47)</f>
        <v>0.0050138199999999996</v>
      </c>
      <c r="E46" s="141">
        <f>SUM(E47:E47)</f>
        <v>0.01691662868</v>
      </c>
      <c r="G46" s="401"/>
      <c r="J46" s="402"/>
    </row>
    <row r="47" spans="3:10" s="70" customFormat="1" ht="21.75" customHeight="1">
      <c r="C47" s="75" t="s">
        <v>25</v>
      </c>
      <c r="D47" s="121">
        <v>0.0050138199999999996</v>
      </c>
      <c r="E47" s="82">
        <f>+D47*$I$5</f>
        <v>0.01691662868</v>
      </c>
      <c r="G47" s="403"/>
      <c r="H47" s="173"/>
      <c r="J47" s="402"/>
    </row>
    <row r="48" spans="3:10" s="70" customFormat="1" ht="7.5" customHeight="1">
      <c r="C48" s="75"/>
      <c r="D48" s="121"/>
      <c r="E48" s="82"/>
      <c r="G48" s="403"/>
      <c r="H48" s="173"/>
      <c r="J48" s="402"/>
    </row>
    <row r="49" spans="3:10" s="70" customFormat="1" ht="21.75" customHeight="1">
      <c r="C49" s="74" t="s">
        <v>253</v>
      </c>
      <c r="D49" s="169">
        <f>+D50</f>
        <v>154.15767635</v>
      </c>
      <c r="E49" s="170">
        <f>+E50</f>
        <v>520.1280000049001</v>
      </c>
      <c r="G49" s="403"/>
      <c r="H49" s="173"/>
      <c r="J49" s="402"/>
    </row>
    <row r="50" spans="3:10" s="70" customFormat="1" ht="21.75" customHeight="1">
      <c r="C50" s="75" t="s">
        <v>25</v>
      </c>
      <c r="D50" s="81">
        <v>154.15767635</v>
      </c>
      <c r="E50" s="82">
        <f>+D50*$I$5</f>
        <v>520.1280000049001</v>
      </c>
      <c r="G50" s="403"/>
      <c r="H50" s="173"/>
      <c r="J50" s="402"/>
    </row>
    <row r="51" spans="3:10" s="70" customFormat="1" ht="8.25" customHeight="1">
      <c r="C51" s="75"/>
      <c r="D51" s="81"/>
      <c r="E51" s="77"/>
      <c r="J51" s="402"/>
    </row>
    <row r="52" spans="3:10" s="70" customFormat="1" ht="15" customHeight="1">
      <c r="C52" s="527" t="s">
        <v>82</v>
      </c>
      <c r="D52" s="524">
        <f>+D46+D43+D49</f>
        <v>221.82560204</v>
      </c>
      <c r="E52" s="529">
        <f>+E46+E43+E49</f>
        <v>748.43958128296</v>
      </c>
      <c r="J52" s="402"/>
    </row>
    <row r="53" spans="3:10" s="118" customFormat="1" ht="15" customHeight="1">
      <c r="C53" s="528"/>
      <c r="D53" s="525"/>
      <c r="E53" s="530"/>
      <c r="J53" s="394"/>
    </row>
    <row r="54" ht="4.5" customHeight="1"/>
    <row r="55" spans="4:5" ht="12.75">
      <c r="D55" s="597">
        <f>+D52-Acreedor!D81</f>
        <v>0</v>
      </c>
      <c r="E55" s="597">
        <f>+E52-Acreedor!E81</f>
        <v>0</v>
      </c>
    </row>
    <row r="56" spans="4:6" ht="12.75">
      <c r="D56" s="597"/>
      <c r="E56" s="597"/>
      <c r="F56" s="336"/>
    </row>
    <row r="60" ht="12.75">
      <c r="D60" s="269"/>
    </row>
  </sheetData>
  <sheetProtection/>
  <mergeCells count="24">
    <mergeCell ref="D40:D41"/>
    <mergeCell ref="E40:E41"/>
    <mergeCell ref="C27:E27"/>
    <mergeCell ref="B35:F35"/>
    <mergeCell ref="B39:E39"/>
    <mergeCell ref="C38:D38"/>
    <mergeCell ref="B36:E36"/>
    <mergeCell ref="C28:E28"/>
    <mergeCell ref="E11:E12"/>
    <mergeCell ref="C11:C12"/>
    <mergeCell ref="B7:E7"/>
    <mergeCell ref="C9:D9"/>
    <mergeCell ref="B8:E8"/>
    <mergeCell ref="E24:E25"/>
    <mergeCell ref="C52:C53"/>
    <mergeCell ref="D52:D53"/>
    <mergeCell ref="E52:E53"/>
    <mergeCell ref="B37:E37"/>
    <mergeCell ref="C40:C41"/>
    <mergeCell ref="B6:F6"/>
    <mergeCell ref="D11:D12"/>
    <mergeCell ref="C24:C25"/>
    <mergeCell ref="B10:E10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2016-07-14T21:06:22Z</cp:lastPrinted>
  <dcterms:created xsi:type="dcterms:W3CDTF">2010-09-21T14:57:59Z</dcterms:created>
  <dcterms:modified xsi:type="dcterms:W3CDTF">2016-07-14T21:38:48Z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