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'DGRGL-C5'!$B$1:$D$117</definedName>
    <definedName name="_xlnm.Print_Area" localSheetId="9">'DGRGL-C6'!$A$1:$D$226</definedName>
    <definedName name="_xlnm.Print_Area" localSheetId="10">'DGRGL-C7'!$B$5:$N$42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'DGRGL-C7'!$B$53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<sst xmlns="http://schemas.openxmlformats.org/spreadsheetml/2006/main" count="598" uniqueCount="377">
  <si>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</si>
  <si>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</si>
  <si>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</si>
  <si>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</si>
  <si>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</si>
  <si>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</si>
  <si>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</si>
  <si>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</si>
  <si>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</si>
  <si>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</si>
  <si>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</si>
  <si>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</si>
  <si>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</si>
  <si>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</si>
  <si>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</si>
  <si>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</si>
  <si>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</si>
  <si>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</si>
  <si>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</si>
  <si>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</si>
  <si>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</si>
  <si>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</si>
  <si>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</si>
  <si>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</si>
  <si>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</si>
  <si>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</si>
  <si>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</si>
  <si>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</si>
  <si>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</si>
  <si>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</si>
  <si>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</si>
  <si>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</si>
  <si>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</si>
  <si>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</si>
  <si>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</si>
  <si>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</si>
  <si>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</si>
  <si>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</si>
  <si>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</si>
  <si>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</si>
  <si>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</si>
  <si>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</si>
  <si>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</si>
  <si>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</si>
  <si>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</si>
  <si>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</si>
  <si>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</si>
  <si>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</si>
  <si>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</si>
  <si>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</si>
  <si>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</si>
  <si>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</si>
  <si>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</si>
  <si>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</si>
  <si>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</si>
  <si>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</si>
  <si>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</si>
  <si>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</si>
  <si>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</si>
  <si>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</si>
  <si>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</si>
  <si>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</si>
  <si>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</si>
  <si>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</si>
  <si>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</si>
  <si>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</si>
  <si>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</si>
  <si>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</si>
  <si>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</si>
  <si>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</si>
  <si>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</si>
  <si>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</si>
  <si>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</si>
  <si>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</si>
  <si>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</si>
  <si>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</si>
  <si>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</si>
  <si>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</si>
  <si>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</si>
  <si>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</si>
  <si>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</si>
  <si>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</si>
  <si>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</si>
  <si>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</si>
  <si>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</si>
  <si>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</si>
  <si>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</si>
  <si>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</si>
  <si>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</si>
  <si>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</si>
  <si>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</si>
  <si>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</si>
  <si>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</si>
  <si>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</si>
  <si>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</si>
  <si>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</si>
  <si>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</si>
  <si>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</si>
  <si>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</si>
  <si>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</si>
  <si>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</si>
  <si>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</si>
  <si>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</si>
  <si>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</si>
  <si>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</si>
  <si>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</si>
  <si>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</si>
  <si>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</si>
  <si>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</si>
  <si>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</si>
  <si>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</si>
  <si>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</si>
  <si>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</si>
  <si>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</si>
  <si>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</si>
  <si>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</si>
  <si>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</si>
  <si>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</si>
  <si>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</si>
  <si>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</si>
  <si>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</si>
  <si>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</si>
  <si>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</si>
  <si>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</si>
  <si>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</si>
  <si>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</si>
  <si>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</si>
  <si>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</si>
  <si>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</si>
  <si>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</si>
  <si>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</si>
  <si>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</si>
  <si>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</si>
  <si>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</si>
  <si>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</si>
  <si>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</si>
  <si>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</si>
  <si>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</si>
  <si>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</si>
  <si>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</si>
  <si>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</si>
  <si>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</si>
  <si>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</si>
  <si>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</si>
  <si>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</si>
  <si>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</si>
  <si>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</si>
  <si>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</si>
  <si>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</si>
  <si>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</si>
  <si>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</si>
  <si>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</si>
  <si>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</si>
  <si>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</si>
  <si>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</si>
  <si>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</si>
  <si>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</si>
  <si>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</si>
  <si>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</si>
  <si>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</si>
  <si>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</si>
  <si>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</si>
  <si>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</si>
  <si>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</si>
  <si>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</si>
  <si>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</si>
  <si>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</si>
  <si>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</si>
  <si>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</si>
  <si>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</si>
  <si>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</si>
  <si>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</si>
  <si>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</si>
  <si>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</si>
  <si>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</si>
  <si>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</si>
  <si>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</si>
  <si>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</si>
  <si>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</si>
  <si>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</si>
  <si>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</si>
  <si>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</si>
  <si>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</si>
  <si>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</si>
  <si>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</si>
  <si>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</si>
  <si>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</si>
  <si>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Belen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</si>
  <si>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</si>
  <si>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</si>
  <si>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</si>
  <si>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</si>
  <si>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</si>
  <si>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</si>
  <si>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</si>
  <si>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</si>
  <si>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</si>
  <si>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</si>
  <si>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</si>
  <si>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</si>
  <si>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</si>
  <si>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</si>
  <si>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</si>
  <si>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</si>
  <si>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</si>
  <si>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</si>
  <si>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</si>
  <si>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</si>
  <si>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</si>
  <si>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</si>
  <si>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</si>
  <si>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</si>
  <si>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</si>
  <si>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</si>
  <si>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</si>
  <si>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</si>
  <si>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</si>
  <si>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</si>
  <si>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</si>
  <si>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</si>
  <si>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</si>
  <si>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</si>
  <si>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</si>
  <si>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Colquioc</t>
  </si>
  <si>
    <t>Municipalidad Distrital de Coishco</t>
  </si>
  <si>
    <t>Municipalidad Provincial de Camana</t>
  </si>
  <si>
    <t>Municipalidad Distrital de Alto Selva Alegre</t>
  </si>
  <si>
    <t>Municipalidad Distrital de Lacabamba</t>
  </si>
  <si>
    <t>Municipalidad Provincial de Ica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</si>
  <si>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</si>
  <si>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</si>
  <si>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</si>
  <si>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</si>
  <si>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</si>
  <si>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</si>
  <si>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</si>
  <si>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</si>
  <si>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</si>
  <si>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</si>
  <si>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</si>
  <si>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</si>
  <si>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</si>
  <si>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</si>
  <si>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</si>
  <si>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</si>
  <si>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</si>
  <si>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Banco Pichincha</t>
  </si>
  <si>
    <t>Municipalidad Distrital de Chancay</t>
  </si>
  <si>
    <t>Municipalidad Distrital de Ancahuasi</t>
  </si>
  <si>
    <t>Gobierno Regional de Ancash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</si>
  <si>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</si>
  <si>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</si>
  <si>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</si>
  <si>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</si>
  <si>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</si>
  <si>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</si>
  <si>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</si>
  <si>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</si>
  <si>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</si>
  <si>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</si>
  <si>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</si>
  <si>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de Hualgayoc</t>
  </si>
  <si>
    <t>Municipalidad Distrital de Sicaya</t>
  </si>
  <si>
    <t>Municipalidad Provincial de Pachitea - Panao</t>
  </si>
  <si>
    <t>Municipalidad Provincial de Huarochiri - Matucana</t>
  </si>
  <si>
    <t>Municipalidad Distrital de Irazola</t>
  </si>
  <si>
    <t>Municipalidad Distrital de Sarayacu</t>
  </si>
  <si>
    <t>Municipalidad Distrital de Vice</t>
  </si>
  <si>
    <t>Municipalidad Distrital de Lancones</t>
  </si>
  <si>
    <t>Municipalidad Distrital de Namballe</t>
  </si>
  <si>
    <t>Municipalidad Distrital de Neshuya</t>
  </si>
  <si>
    <t>Municipalidad Distrital de Catache</t>
  </si>
  <si>
    <t>Municipalidad Distrital de Santa Rosa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</si>
  <si>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</si>
  <si>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</si>
  <si>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</si>
  <si>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</si>
  <si>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Victor Larco Herrera</t>
  </si>
  <si>
    <t>Municipalidad Distrital de Cayma</t>
  </si>
  <si>
    <t>Municipalidad Distrital de Paucarbamba</t>
  </si>
  <si>
    <t>Municipalidad Distrital de Roble</t>
  </si>
  <si>
    <t>Municipalidad Distrital de Patambuco</t>
  </si>
  <si>
    <t>Municipalidad Provincial de Bagua - La Peca</t>
  </si>
  <si>
    <t>Municipalidad Distrital de Layo</t>
  </si>
  <si>
    <t>Municipalidad Distrital de Ihuari</t>
  </si>
  <si>
    <t>BBVA Banco Continental</t>
  </si>
  <si>
    <t>Gobierno Regional de Ucayali</t>
  </si>
  <si>
    <t>Municipalidad Distrital de Mariscal Caceres</t>
  </si>
  <si>
    <t>Municipalidad Distrital de Sapallanga</t>
  </si>
  <si>
    <t>Municipalidad Distrital de Sivia</t>
  </si>
  <si>
    <t>Municipalidad Distrital de Churubamba</t>
  </si>
  <si>
    <t>Municipalidad Distrital de Florida</t>
  </si>
  <si>
    <t>Municipalidad Distrital de Colasay</t>
  </si>
  <si>
    <t>Municipalidad Provincial de Viru</t>
  </si>
  <si>
    <t>Municipalidad Distrital de Catac</t>
  </si>
  <si>
    <t>Municipalidad Distrital de Buenos Aires</t>
  </si>
  <si>
    <t>Municipalidad Distrital de Andres Avelino Caceres Dorregaray</t>
  </si>
  <si>
    <t>Municipalidad Distrital de Chimban</t>
  </si>
  <si>
    <t>Municipalidad Provincial de Azangaro</t>
  </si>
  <si>
    <t>Municipalidad Distrital de Llochegua</t>
  </si>
  <si>
    <t>Municipalidad Provincial de Angaraes - Lircay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</si>
  <si>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</si>
  <si>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</si>
  <si>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</si>
  <si>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</si>
  <si>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</si>
  <si>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</si>
  <si>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</si>
  <si>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</si>
  <si>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</si>
  <si>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</si>
  <si>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</si>
  <si>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Banco de Crédito</t>
  </si>
  <si>
    <t>Gobierno Regional de Piura</t>
  </si>
  <si>
    <t>Gobierno Regional de La Libertad</t>
  </si>
  <si>
    <t>Gobierno Regional de Pasco</t>
  </si>
  <si>
    <t>Municipalidad Distrital de Islay</t>
  </si>
  <si>
    <t>Municipalidad Distrital de Bella Union</t>
  </si>
  <si>
    <t>Municipalidad Distrital de Pacanga</t>
  </si>
  <si>
    <t>Municipalidad Distrital de Capachica</t>
  </si>
  <si>
    <t>Municipalidad Distrital de Morales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</si>
  <si>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</si>
  <si>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</si>
  <si>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</si>
  <si>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t>Municipalidad Distrital de Pomahuaca</t>
  </si>
  <si>
    <t>Municipalidad Distrital de Umari</t>
  </si>
  <si>
    <t>Municipalidad Distrital de Saylla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</si>
  <si>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</si>
  <si>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</si>
  <si>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</si>
  <si>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</si>
  <si>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</si>
  <si>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Salas</t>
  </si>
  <si>
    <t>Municipalidad Distrital de Alonso de Alvarado</t>
  </si>
  <si>
    <t>Municipalidad Distrital de Villa Maria del Triunfo</t>
  </si>
  <si>
    <t>Municipalidad Distrital de Pucayacu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</si>
  <si>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</si>
  <si>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</si>
  <si>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</si>
  <si>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</si>
  <si>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</si>
  <si>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</si>
  <si>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</si>
  <si>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Chavin de Huantar</t>
  </si>
  <si>
    <t>Municipalidad Distrital de San Pablo de Pillao</t>
  </si>
  <si>
    <t>Municipalidad Distrital de Lajas</t>
  </si>
  <si>
    <t>Municipalidad Distrital de Shamboyacu</t>
  </si>
  <si>
    <t>Municipalidad Distrital de Tirapata</t>
  </si>
  <si>
    <t>Municipalidad Provincial de Canas - Yanaoca</t>
  </si>
  <si>
    <t>Municipalidad Distrital de Plateria</t>
  </si>
  <si>
    <t>a/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</si>
  <si>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</si>
  <si>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</si>
  <si>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</si>
  <si>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</si>
  <si>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Municipalidad Distrital de Sondorillo</t>
  </si>
  <si>
    <t>Municipalidad Distrital de Cospan</t>
  </si>
  <si>
    <t>Municipalidad Distrital de Lurin</t>
  </si>
  <si>
    <t>Municipalidad Provincial de Datem del Marañon</t>
  </si>
  <si>
    <t>Municipalidad Distrital de Chicla</t>
  </si>
  <si>
    <t>Municipalidad Distrital de Pampa Hermoza</t>
  </si>
  <si>
    <t>Municipalidad Distrital de Pisacoma</t>
  </si>
  <si>
    <t>Municipalidad Distrital de San Jose de Ticllas</t>
  </si>
  <si>
    <t>Municipalidad Distrital de Iguain</t>
  </si>
  <si>
    <t>Municipalidad Distrital de Tinguiña</t>
  </si>
  <si>
    <t>AL 31 DE MARZO DE 2020</t>
  </si>
  <si>
    <t>Al 31 de marzo de 2020</t>
  </si>
  <si>
    <t>Gobierno Regional del Callao</t>
  </si>
  <si>
    <t>Gobierno Regional de Junín</t>
  </si>
  <si>
    <t>SERVICIO ANUAL - POR TIPO DE DEUDA - PERÍODO: DESDE ABRIL 2020 AL 2040</t>
  </si>
  <si>
    <t>Municipalidad Distrital de Nueva Requena</t>
  </si>
  <si>
    <t>Municipalidad Distrital de Mariano Damaso Beraun</t>
  </si>
  <si>
    <t xml:space="preserve">      con deuda menor a US$ 125 mil, se agrupan en "Otros" e incluye a 15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</si>
  <si>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US$ 104 mil, se agrupa en "Otros" e incluye a 72 entidades.</t>
    </r>
  </si>
  <si>
    <t>Período: Desde abril 2020 al 2040</t>
  </si>
  <si>
    <t xml:space="preserve">          - Tipo de Cambio del 31 de marzo de 2020. </t>
  </si>
  <si>
    <t xml:space="preserve"> a/  Servicio proyectado a partir del mes de abril de 2020.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</si>
</sst>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,##0.000000000;[Red]\-#,##0.000000000"/>
    <numFmt numFmtId="182" formatCode="#,##0.000000000000000;[Red]\-#,##0.000000000000000"/>
    <numFmt numFmtId="183" formatCode="0.0000000"/>
    <numFmt numFmtId="184" formatCode="0.000000000"/>
    <numFmt numFmtId="185" formatCode="0.00000000000"/>
    <numFmt numFmtId="186" formatCode="0.000000000000"/>
    <numFmt numFmtId="187" formatCode="###,###,###,###.000"/>
    <numFmt numFmtId="188" formatCode="#,##0.00000;[Red]\-#,##0.00000"/>
    <numFmt numFmtId="189" formatCode="#,##0.00000000;[Red]\-#,##0.00000000"/>
    <numFmt numFmtId="190" formatCode="#,##0.0000000000;[Red]\-#,##0.0000000000"/>
    <numFmt numFmtId="191" formatCode="0.00000000000000"/>
    <numFmt numFmtId="192" formatCode="#,##0.0000000;[Red]\-#,##0.0000000"/>
    <numFmt numFmtId="193" formatCode="###,###,###,###.0000000"/>
    <numFmt numFmtId="194" formatCode="_ * #,##0.0000000000_ ;_ * \-#,##0.0000000000_ ;_ * &quot;-&quot;??????????_ ;_ @_ "/>
    <numFmt numFmtId="195" formatCode="0.0000000000000"/>
    <numFmt numFmtId="196" formatCode="###,###,###,###.000000000"/>
    <numFmt numFmtId="197" formatCode="#,##0.000000;[Red]\-#,##0.000000"/>
    <numFmt numFmtId="198" formatCode="#,##0.00000000000;[Red]\-#,##0.00000000000"/>
    <numFmt numFmtId="199" formatCode="#,##0.000000000000;[Red]\-#,##0.000000000000"/>
    <numFmt numFmtId="200" formatCode="#,##0.0"/>
    <numFmt numFmtId="201" formatCode="mmm\-yyyy"/>
    <numFmt numFmtId="202" formatCode="#,##0.00000"/>
    <numFmt numFmtId="203" formatCode="#,##0.000"/>
    <numFmt numFmtId="204" formatCode="#,##0.0000000"/>
    <numFmt numFmtId="205" formatCode="#,##0.0000000000_ ;[Red]\-#,##0.0000000000\ "/>
    <numFmt numFmtId="206" formatCode="#,##0.000;[Red]\-#,##0.000"/>
    <numFmt numFmtId="207" formatCode="#,##0.0000;[Red]\-#,##0.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,##0.0000"/>
    <numFmt numFmtId="213" formatCode="#,##0.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.9"/>
      <color indexed="8"/>
      <name val="Arial"/>
      <family val="2"/>
    </font>
    <font>
      <b/>
      <sz val="2.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9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4" fontId="5" fillId="33" borderId="14" xfId="0" applyNumberFormat="1" applyFont="1" applyFill="1" applyBorder="1" applyAlignment="1">
      <alignment horizontal="right" vertical="center" indent="3" readingOrder="1"/>
    </xf>
    <xf numFmtId="164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4" fontId="10" fillId="33" borderId="14" xfId="0" applyNumberFormat="1" applyFont="1" applyFill="1" applyBorder="1" applyAlignment="1">
      <alignment horizontal="right" vertical="center" indent="3" readingOrder="1"/>
    </xf>
    <xf numFmtId="164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16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4" fontId="17" fillId="33" borderId="0" xfId="0" applyNumberFormat="1" applyFont="1" applyFill="1" applyAlignment="1">
      <alignment/>
    </xf>
    <xf numFmtId="183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78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67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4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2" fillId="33" borderId="0" xfId="0" applyNumberFormat="1" applyFont="1" applyFill="1" applyAlignment="1">
      <alignment vertical="center"/>
    </xf>
    <xf numFmtId="164" fontId="13" fillId="33" borderId="20" xfId="49" applyNumberFormat="1" applyFont="1" applyFill="1" applyBorder="1" applyAlignment="1">
      <alignment horizontal="right" indent="1"/>
    </xf>
    <xf numFmtId="164" fontId="13" fillId="33" borderId="21" xfId="49" applyNumberFormat="1" applyFont="1" applyFill="1" applyBorder="1" applyAlignment="1">
      <alignment horizontal="right" indent="1"/>
    </xf>
    <xf numFmtId="164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64" fontId="5" fillId="33" borderId="14" xfId="49" applyNumberFormat="1" applyFont="1" applyFill="1" applyBorder="1" applyAlignment="1">
      <alignment horizontal="center"/>
    </xf>
    <xf numFmtId="164" fontId="5" fillId="33" borderId="17" xfId="49" applyNumberFormat="1" applyFont="1" applyFill="1" applyBorder="1" applyAlignment="1">
      <alignment horizontal="center"/>
    </xf>
    <xf numFmtId="173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4" fontId="12" fillId="33" borderId="15" xfId="0" applyNumberFormat="1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178" fontId="12" fillId="33" borderId="0" xfId="0" applyNumberFormat="1" applyFont="1" applyFill="1" applyAlignment="1">
      <alignment horizontal="center"/>
    </xf>
    <xf numFmtId="172" fontId="12" fillId="33" borderId="0" xfId="0" applyNumberFormat="1" applyFont="1" applyFill="1" applyAlignment="1">
      <alignment horizontal="center"/>
    </xf>
    <xf numFmtId="164" fontId="13" fillId="33" borderId="22" xfId="0" applyNumberFormat="1" applyFont="1" applyFill="1" applyBorder="1" applyAlignment="1">
      <alignment horizontal="center" vertical="center"/>
    </xf>
    <xf numFmtId="164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12" fillId="33" borderId="20" xfId="0" applyNumberFormat="1" applyFont="1" applyFill="1" applyBorder="1" applyAlignment="1">
      <alignment/>
    </xf>
    <xf numFmtId="196" fontId="11" fillId="33" borderId="0" xfId="0" applyNumberFormat="1" applyFont="1" applyFill="1" applyAlignment="1">
      <alignment horizontal="center"/>
    </xf>
    <xf numFmtId="186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76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3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0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76" fontId="6" fillId="33" borderId="0" xfId="49" applyNumberFormat="1" applyFont="1" applyFill="1" applyBorder="1" applyAlignment="1">
      <alignment vertical="center"/>
    </xf>
    <xf numFmtId="185" fontId="2" fillId="33" borderId="0" xfId="49" applyNumberFormat="1" applyFont="1" applyFill="1" applyAlignment="1">
      <alignment vertical="center"/>
    </xf>
    <xf numFmtId="184" fontId="10" fillId="33" borderId="0" xfId="0" applyNumberFormat="1" applyFont="1" applyFill="1" applyBorder="1" applyAlignment="1">
      <alignment horizontal="right" vertical="center" indent="1" readingOrder="1"/>
    </xf>
    <xf numFmtId="176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center"/>
    </xf>
    <xf numFmtId="192" fontId="11" fillId="33" borderId="0" xfId="0" applyNumberFormat="1" applyFont="1" applyFill="1" applyAlignment="1">
      <alignment horizontal="left" vertical="center"/>
    </xf>
    <xf numFmtId="190" fontId="11" fillId="33" borderId="0" xfId="0" applyNumberFormat="1" applyFont="1" applyFill="1" applyAlignment="1">
      <alignment horizontal="left" vertical="center"/>
    </xf>
    <xf numFmtId="190" fontId="11" fillId="33" borderId="0" xfId="0" applyNumberFormat="1" applyFont="1" applyFill="1" applyAlignment="1">
      <alignment horizontal="right" vertical="center"/>
    </xf>
    <xf numFmtId="198" fontId="11" fillId="33" borderId="0" xfId="0" applyNumberFormat="1" applyFont="1" applyFill="1" applyAlignment="1">
      <alignment horizontal="right" vertical="center"/>
    </xf>
    <xf numFmtId="188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3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4" fontId="2" fillId="33" borderId="0" xfId="0" applyNumberFormat="1" applyFont="1" applyFill="1" applyAlignment="1">
      <alignment vertical="center"/>
    </xf>
    <xf numFmtId="173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86" fontId="17" fillId="33" borderId="0" xfId="0" applyNumberFormat="1" applyFont="1" applyFill="1" applyAlignment="1">
      <alignment/>
    </xf>
    <xf numFmtId="164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5" fontId="17" fillId="32" borderId="0" xfId="0" applyNumberFormat="1" applyFont="1" applyFill="1" applyAlignment="1">
      <alignment/>
    </xf>
    <xf numFmtId="165" fontId="17" fillId="32" borderId="0" xfId="0" applyNumberFormat="1" applyFont="1" applyFill="1" applyBorder="1" applyAlignment="1">
      <alignment/>
    </xf>
    <xf numFmtId="174" fontId="17" fillId="32" borderId="0" xfId="0" applyNumberFormat="1" applyFont="1" applyFill="1" applyBorder="1" applyAlignment="1">
      <alignment/>
    </xf>
    <xf numFmtId="185" fontId="12" fillId="33" borderId="0" xfId="0" applyNumberFormat="1" applyFont="1" applyFill="1" applyAlignment="1">
      <alignment/>
    </xf>
    <xf numFmtId="193" fontId="12" fillId="33" borderId="0" xfId="0" applyNumberFormat="1" applyFont="1" applyFill="1" applyAlignment="1">
      <alignment/>
    </xf>
    <xf numFmtId="183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184" fontId="2" fillId="32" borderId="0" xfId="49" applyNumberFormat="1" applyFont="1" applyFill="1" applyBorder="1" applyAlignment="1">
      <alignment vertical="center"/>
    </xf>
    <xf numFmtId="191" fontId="55" fillId="0" borderId="0" xfId="0" applyNumberFormat="1" applyFont="1" applyAlignment="1">
      <alignment/>
    </xf>
    <xf numFmtId="176" fontId="2" fillId="33" borderId="0" xfId="0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66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68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78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3" fontId="9" fillId="33" borderId="0" xfId="49" applyNumberFormat="1" applyFont="1" applyFill="1" applyBorder="1" applyAlignment="1">
      <alignment vertical="center"/>
    </xf>
    <xf numFmtId="184" fontId="2" fillId="32" borderId="0" xfId="0" applyNumberFormat="1" applyFont="1" applyFill="1" applyBorder="1" applyAlignment="1">
      <alignment vertical="center"/>
    </xf>
    <xf numFmtId="168" fontId="11" fillId="32" borderId="0" xfId="49" applyNumberFormat="1" applyFont="1" applyFill="1" applyBorder="1" applyAlignment="1">
      <alignment vertical="center"/>
    </xf>
    <xf numFmtId="167" fontId="2" fillId="33" borderId="0" xfId="59" applyNumberFormat="1" applyFont="1" applyFill="1" applyBorder="1" applyAlignment="1">
      <alignment horizontal="left" vertical="center" indent="5"/>
    </xf>
    <xf numFmtId="184" fontId="9" fillId="32" borderId="0" xfId="0" applyNumberFormat="1" applyFont="1" applyFill="1" applyBorder="1" applyAlignment="1">
      <alignment vertical="center"/>
    </xf>
    <xf numFmtId="169" fontId="2" fillId="32" borderId="0" xfId="49" applyNumberFormat="1" applyFont="1" applyFill="1" applyBorder="1" applyAlignment="1">
      <alignment horizontal="right" vertical="center"/>
    </xf>
    <xf numFmtId="169" fontId="2" fillId="32" borderId="0" xfId="49" applyNumberFormat="1" applyFont="1" applyFill="1" applyBorder="1" applyAlignment="1">
      <alignment horizontal="right" vertical="justify"/>
    </xf>
    <xf numFmtId="169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83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4" fontId="13" fillId="33" borderId="22" xfId="0" applyNumberFormat="1" applyFont="1" applyFill="1" applyBorder="1" applyAlignment="1">
      <alignment horizontal="center" vertical="center"/>
    </xf>
    <xf numFmtId="164" fontId="13" fillId="33" borderId="20" xfId="0" applyNumberFormat="1" applyFont="1" applyFill="1" applyBorder="1" applyAlignment="1">
      <alignment horizontal="center" vertical="center"/>
    </xf>
    <xf numFmtId="184" fontId="12" fillId="33" borderId="0" xfId="0" applyNumberFormat="1" applyFont="1" applyFill="1" applyAlignment="1">
      <alignment horizontal="center"/>
    </xf>
    <xf numFmtId="179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3" fontId="2" fillId="32" borderId="0" xfId="0" applyNumberFormat="1" applyFont="1" applyFill="1" applyBorder="1" applyAlignment="1">
      <alignment vertical="center"/>
    </xf>
    <xf numFmtId="189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1" fontId="17" fillId="32" borderId="0" xfId="0" applyNumberFormat="1" applyFont="1" applyFill="1" applyAlignment="1">
      <alignment/>
    </xf>
    <xf numFmtId="18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64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4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3" fontId="88" fillId="33" borderId="0" xfId="49" applyNumberFormat="1" applyFont="1" applyFill="1" applyBorder="1" applyAlignment="1">
      <alignment vertical="center"/>
    </xf>
    <xf numFmtId="177" fontId="88" fillId="33" borderId="0" xfId="49" applyNumberFormat="1" applyFont="1" applyFill="1" applyBorder="1" applyAlignment="1">
      <alignment vertical="center"/>
    </xf>
    <xf numFmtId="179" fontId="88" fillId="33" borderId="0" xfId="49" applyNumberFormat="1" applyFont="1" applyFill="1" applyBorder="1" applyAlignment="1">
      <alignment vertical="center"/>
    </xf>
    <xf numFmtId="178" fontId="88" fillId="33" borderId="0" xfId="49" applyNumberFormat="1" applyFont="1" applyFill="1" applyBorder="1" applyAlignment="1">
      <alignment vertical="center"/>
    </xf>
    <xf numFmtId="167" fontId="88" fillId="33" borderId="0" xfId="59" applyNumberFormat="1" applyFont="1" applyFill="1" applyBorder="1" applyAlignment="1">
      <alignment horizontal="center" vertical="center"/>
    </xf>
    <xf numFmtId="178" fontId="87" fillId="33" borderId="0" xfId="0" applyNumberFormat="1" applyFont="1" applyFill="1" applyBorder="1" applyAlignment="1">
      <alignment vertical="center"/>
    </xf>
    <xf numFmtId="177" fontId="87" fillId="33" borderId="0" xfId="0" applyNumberFormat="1" applyFont="1" applyFill="1" applyBorder="1" applyAlignment="1">
      <alignment vertical="center"/>
    </xf>
    <xf numFmtId="184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3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5" fontId="67" fillId="33" borderId="0" xfId="0" applyNumberFormat="1" applyFont="1" applyFill="1" applyBorder="1" applyAlignment="1">
      <alignment horizontal="left"/>
    </xf>
    <xf numFmtId="197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2" fontId="67" fillId="33" borderId="0" xfId="0" applyNumberFormat="1" applyFont="1" applyFill="1" applyBorder="1" applyAlignment="1">
      <alignment horizontal="left"/>
    </xf>
    <xf numFmtId="189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4" fontId="67" fillId="33" borderId="0" xfId="0" applyNumberFormat="1" applyFont="1" applyFill="1" applyAlignment="1">
      <alignment/>
    </xf>
    <xf numFmtId="179" fontId="67" fillId="33" borderId="0" xfId="0" applyNumberFormat="1" applyFont="1" applyFill="1" applyAlignment="1">
      <alignment/>
    </xf>
    <xf numFmtId="172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3" fontId="90" fillId="33" borderId="0" xfId="0" applyNumberFormat="1" applyFont="1" applyFill="1" applyAlignment="1">
      <alignment horizontal="center" vertical="center"/>
    </xf>
    <xf numFmtId="173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1" fontId="17" fillId="33" borderId="0" xfId="0" applyNumberFormat="1" applyFont="1" applyFill="1" applyAlignment="1">
      <alignment/>
    </xf>
    <xf numFmtId="164" fontId="13" fillId="33" borderId="12" xfId="0" applyNumberFormat="1" applyFont="1" applyFill="1" applyBorder="1" applyAlignment="1">
      <alignment horizontal="right" vertical="center" indent="2" readingOrder="1"/>
    </xf>
    <xf numFmtId="164" fontId="12" fillId="33" borderId="12" xfId="0" applyNumberFormat="1" applyFont="1" applyFill="1" applyBorder="1" applyAlignment="1">
      <alignment horizontal="right" vertical="center" indent="2" readingOrder="1"/>
    </xf>
    <xf numFmtId="164" fontId="10" fillId="33" borderId="13" xfId="0" applyNumberFormat="1" applyFont="1" applyFill="1" applyBorder="1" applyAlignment="1">
      <alignment horizontal="right" vertical="center" wrapText="1" indent="2" readingOrder="1"/>
    </xf>
    <xf numFmtId="164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0" fontId="2" fillId="33" borderId="0" xfId="49" applyNumberFormat="1" applyFont="1" applyFill="1" applyBorder="1" applyAlignment="1">
      <alignment vertical="center"/>
    </xf>
    <xf numFmtId="200" fontId="6" fillId="33" borderId="25" xfId="49" applyNumberFormat="1" applyFont="1" applyFill="1" applyBorder="1" applyAlignment="1">
      <alignment vertical="center"/>
    </xf>
    <xf numFmtId="200" fontId="2" fillId="33" borderId="0" xfId="49" applyNumberFormat="1" applyFont="1" applyFill="1" applyBorder="1" applyAlignment="1">
      <alignment horizontal="right" vertical="center"/>
    </xf>
    <xf numFmtId="200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0" fontId="2" fillId="33" borderId="0" xfId="0" applyNumberFormat="1" applyFont="1" applyFill="1" applyBorder="1" applyAlignment="1">
      <alignment vertical="center"/>
    </xf>
    <xf numFmtId="200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0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0" fontId="6" fillId="33" borderId="26" xfId="49" applyNumberFormat="1" applyFont="1" applyFill="1" applyBorder="1" applyAlignment="1">
      <alignment horizontal="right" vertical="center" indent="2"/>
    </xf>
    <xf numFmtId="200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5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78" fontId="80" fillId="33" borderId="0" xfId="0" applyNumberFormat="1" applyFont="1" applyFill="1" applyAlignment="1">
      <alignment/>
    </xf>
    <xf numFmtId="177" fontId="80" fillId="33" borderId="0" xfId="0" applyNumberFormat="1" applyFont="1" applyFill="1" applyAlignment="1">
      <alignment/>
    </xf>
    <xf numFmtId="180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5" fontId="93" fillId="32" borderId="0" xfId="0" applyNumberFormat="1" applyFont="1" applyFill="1" applyBorder="1" applyAlignment="1">
      <alignment horizontal="left" vertical="center" wrapText="1" readingOrder="1"/>
    </xf>
    <xf numFmtId="184" fontId="93" fillId="32" borderId="0" xfId="0" applyNumberFormat="1" applyFont="1" applyFill="1" applyBorder="1" applyAlignment="1">
      <alignment horizontal="left" vertical="center" wrapText="1" readingOrder="1"/>
    </xf>
    <xf numFmtId="184" fontId="80" fillId="32" borderId="0" xfId="0" applyNumberFormat="1" applyFont="1" applyFill="1" applyAlignment="1">
      <alignment/>
    </xf>
    <xf numFmtId="176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4" fontId="80" fillId="33" borderId="0" xfId="0" applyNumberFormat="1" applyFont="1" applyFill="1" applyAlignment="1">
      <alignment/>
    </xf>
    <xf numFmtId="180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95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1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1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189" fontId="85" fillId="33" borderId="0" xfId="0" applyNumberFormat="1" applyFont="1" applyFill="1" applyAlignment="1">
      <alignment/>
    </xf>
    <xf numFmtId="176" fontId="85" fillId="33" borderId="0" xfId="0" applyNumberFormat="1" applyFont="1" applyFill="1" applyAlignment="1">
      <alignment/>
    </xf>
    <xf numFmtId="190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2" fontId="85" fillId="33" borderId="0" xfId="0" applyNumberFormat="1" applyFont="1" applyFill="1" applyAlignment="1">
      <alignment/>
    </xf>
    <xf numFmtId="164" fontId="85" fillId="33" borderId="0" xfId="0" applyNumberFormat="1" applyFont="1" applyFill="1" applyAlignment="1">
      <alignment/>
    </xf>
    <xf numFmtId="164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87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78" fontId="93" fillId="33" borderId="0" xfId="0" applyNumberFormat="1" applyFont="1" applyFill="1" applyAlignment="1">
      <alignment horizontal="center"/>
    </xf>
    <xf numFmtId="183" fontId="93" fillId="33" borderId="0" xfId="0" applyNumberFormat="1" applyFont="1" applyFill="1" applyAlignment="1">
      <alignment horizontal="center"/>
    </xf>
    <xf numFmtId="164" fontId="93" fillId="33" borderId="0" xfId="0" applyNumberFormat="1" applyFont="1" applyFill="1" applyAlignment="1">
      <alignment horizontal="center"/>
    </xf>
    <xf numFmtId="164" fontId="93" fillId="33" borderId="0" xfId="0" applyNumberFormat="1" applyFont="1" applyFill="1" applyAlignment="1">
      <alignment/>
    </xf>
    <xf numFmtId="177" fontId="93" fillId="33" borderId="0" xfId="0" applyNumberFormat="1" applyFont="1" applyFill="1" applyAlignment="1">
      <alignment horizontal="center"/>
    </xf>
    <xf numFmtId="180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4" fontId="93" fillId="33" borderId="0" xfId="0" applyNumberFormat="1" applyFont="1" applyFill="1" applyAlignment="1">
      <alignment horizontal="right" indent="4"/>
    </xf>
    <xf numFmtId="164" fontId="85" fillId="33" borderId="0" xfId="0" applyNumberFormat="1" applyFont="1" applyFill="1" applyAlignment="1">
      <alignment horizontal="center"/>
    </xf>
    <xf numFmtId="177" fontId="85" fillId="33" borderId="0" xfId="0" applyNumberFormat="1" applyFont="1" applyFill="1" applyAlignment="1">
      <alignment horizontal="center"/>
    </xf>
    <xf numFmtId="178" fontId="85" fillId="33" borderId="0" xfId="49" applyNumberFormat="1" applyFont="1" applyFill="1" applyAlignment="1">
      <alignment horizontal="center"/>
    </xf>
    <xf numFmtId="183" fontId="85" fillId="33" borderId="0" xfId="0" applyNumberFormat="1" applyFont="1" applyFill="1" applyAlignment="1">
      <alignment horizontal="center"/>
    </xf>
    <xf numFmtId="176" fontId="85" fillId="33" borderId="0" xfId="0" applyNumberFormat="1" applyFont="1" applyFill="1" applyAlignment="1">
      <alignment horizontal="center"/>
    </xf>
    <xf numFmtId="164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88" fontId="80" fillId="33" borderId="0" xfId="0" applyNumberFormat="1" applyFont="1" applyFill="1" applyAlignment="1">
      <alignment/>
    </xf>
    <xf numFmtId="167" fontId="2" fillId="33" borderId="26" xfId="59" applyNumberFormat="1" applyFont="1" applyFill="1" applyBorder="1" applyAlignment="1">
      <alignment horizontal="right" vertical="center" indent="2"/>
    </xf>
    <xf numFmtId="167" fontId="6" fillId="33" borderId="28" xfId="59" applyNumberFormat="1" applyFont="1" applyFill="1" applyBorder="1" applyAlignment="1">
      <alignment horizontal="right" vertical="center" indent="2"/>
    </xf>
    <xf numFmtId="167" fontId="2" fillId="33" borderId="26" xfId="0" applyNumberFormat="1" applyFont="1" applyFill="1" applyBorder="1" applyAlignment="1">
      <alignment horizontal="right" vertical="center" indent="2"/>
    </xf>
    <xf numFmtId="167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2" fontId="17" fillId="32" borderId="0" xfId="0" applyNumberFormat="1" applyFont="1" applyFill="1" applyAlignment="1">
      <alignment/>
    </xf>
    <xf numFmtId="165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3" fontId="80" fillId="33" borderId="0" xfId="49" applyNumberFormat="1" applyFont="1" applyFill="1" applyAlignment="1">
      <alignment/>
    </xf>
    <xf numFmtId="203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04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4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02" fontId="17" fillId="33" borderId="0" xfId="0" applyNumberFormat="1" applyFont="1" applyFill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88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202" fontId="2" fillId="33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3" fontId="12" fillId="0" borderId="12" xfId="0" applyNumberFormat="1" applyFont="1" applyFill="1" applyBorder="1" applyAlignment="1">
      <alignment horizontal="right" indent="2" readingOrder="1"/>
    </xf>
    <xf numFmtId="3" fontId="11" fillId="0" borderId="12" xfId="0" applyNumberFormat="1" applyFont="1" applyFill="1" applyBorder="1" applyAlignment="1">
      <alignment horizontal="right" indent="2" readingOrder="1"/>
    </xf>
    <xf numFmtId="0" fontId="11" fillId="32" borderId="0" xfId="0" applyFont="1" applyFill="1" applyAlignment="1">
      <alignment/>
    </xf>
    <xf numFmtId="202" fontId="2" fillId="32" borderId="0" xfId="0" applyNumberFormat="1" applyFont="1" applyFill="1" applyAlignment="1">
      <alignment/>
    </xf>
    <xf numFmtId="164" fontId="7" fillId="33" borderId="0" xfId="49" applyNumberFormat="1" applyFont="1" applyFill="1" applyBorder="1" applyAlignment="1">
      <alignment horizontal="center"/>
    </xf>
    <xf numFmtId="201" fontId="2" fillId="33" borderId="19" xfId="0" applyNumberFormat="1" applyFont="1" applyFill="1" applyBorder="1" applyAlignment="1">
      <alignment horizontal="left" vertical="center" indent="8"/>
    </xf>
    <xf numFmtId="38" fontId="17" fillId="32" borderId="0" xfId="0" applyNumberFormat="1" applyFont="1" applyFill="1" applyAlignment="1">
      <alignment horizontal="left"/>
    </xf>
    <xf numFmtId="192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204" fontId="2" fillId="32" borderId="0" xfId="0" applyNumberFormat="1" applyFont="1" applyFill="1" applyBorder="1" applyAlignment="1">
      <alignment vertical="center" readingOrder="1"/>
    </xf>
    <xf numFmtId="3" fontId="11" fillId="0" borderId="12" xfId="0" applyNumberFormat="1" applyFont="1" applyFill="1" applyBorder="1" applyAlignment="1">
      <alignment horizontal="right" vertical="center" indent="2" readingOrder="1"/>
    </xf>
    <xf numFmtId="192" fontId="2" fillId="33" borderId="0" xfId="0" applyNumberFormat="1" applyFont="1" applyFill="1" applyAlignment="1">
      <alignment/>
    </xf>
    <xf numFmtId="38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indent="2" readingOrder="1"/>
    </xf>
    <xf numFmtId="164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21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0" fontId="11" fillId="0" borderId="12" xfId="56" applyNumberFormat="1" applyFont="1" applyBorder="1" applyAlignment="1">
      <alignment horizontal="left" indent="4"/>
      <protection/>
    </xf>
    <xf numFmtId="213" fontId="12" fillId="33" borderId="0" xfId="0" applyNumberFormat="1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0.9730338314532325</c:v>
                </c:pt>
                <c:pt idx="1">
                  <c:v>0.026966168546767505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de la Nación</c:v>
                </c:pt>
                <c:pt idx="4">
                  <c:v>Banco Interamericano de Desarrollo (BID)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de Crédito</c:v>
                </c:pt>
                <c:pt idx="8">
                  <c:v>BBVA Banco Continental</c:v>
                </c:pt>
                <c:pt idx="9">
                  <c:v>Banco Pichincha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0.7307856807836952</c:v>
                </c:pt>
                <c:pt idx="1">
                  <c:v>0.1489319948349555</c:v>
                </c:pt>
                <c:pt idx="2">
                  <c:v>0.05832727241931551</c:v>
                </c:pt>
                <c:pt idx="3">
                  <c:v>0.026315301241569833</c:v>
                </c:pt>
                <c:pt idx="4">
                  <c:v>0.022814047192002772</c:v>
                </c:pt>
                <c:pt idx="5">
                  <c:v>0.004564687015648076</c:v>
                </c:pt>
                <c:pt idx="6">
                  <c:v>0.0041521213548528025</c:v>
                </c:pt>
                <c:pt idx="7">
                  <c:v>0.003807277809803261</c:v>
                </c:pt>
                <c:pt idx="8">
                  <c:v>0.00026343968154310106</c:v>
                </c:pt>
                <c:pt idx="9">
                  <c:v>3.817766661387406E-05</c:v>
                </c:pt>
              </c:numCache>
            </c:numRef>
          </c:val>
        </c:ser>
        <c:gapWidth val="100"/>
        <c:axId val="5996838"/>
        <c:axId val="53971543"/>
      </c:barChart>
      <c:catAx>
        <c:axId val="5996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99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"/>
          <c:y val="0.082"/>
          <c:w val="0.577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0.48127080024574054</c:v>
                </c:pt>
                <c:pt idx="1">
                  <c:v>0.5183652051386668</c:v>
                </c:pt>
                <c:pt idx="2">
                  <c:v>0.0003639946155926168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0.8172547174659719</c:v>
                </c:pt>
                <c:pt idx="1">
                  <c:v>0.1053356750692444</c:v>
                </c:pt>
                <c:pt idx="2">
                  <c:v>0.06472043010587364</c:v>
                </c:pt>
                <c:pt idx="3">
                  <c:v>0.012689177358910148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0.9820720444786606</c:v>
                </c:pt>
                <c:pt idx="1">
                  <c:v>0.01792795552133937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0.7307856807804836</c:v>
                </c:pt>
                <c:pt idx="1">
                  <c:v>0.24224815067254363</c:v>
                </c:pt>
                <c:pt idx="2">
                  <c:v>0.02696616854697281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3375"/>
          <c:w val="0.7652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Resumen!$G$40:$G$51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43891</c:v>
                </c:pt>
              </c:strCache>
            </c:strRef>
          </c:cat>
          <c:val>
            <c:numRef>
              <c:f>Resumen!$H$40:$H$51</c:f>
              <c:numCache>
                <c:ptCount val="12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23.98839611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Resumen!$G$40:$G$51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43891</c:v>
                </c:pt>
              </c:strCache>
            </c:strRef>
          </c:cat>
          <c:val>
            <c:numRef>
              <c:f>Resumen!$I$40:$I$51</c:f>
              <c:numCache>
                <c:ptCount val="12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865.5853699300001</c:v>
                </c:pt>
              </c:numCache>
            </c:numRef>
          </c:val>
        </c:ser>
        <c:overlap val="-25"/>
        <c:axId val="15981840"/>
        <c:axId val="9618833"/>
      </c:bar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 val="autoZero"/>
        <c:auto val="1"/>
        <c:lblOffset val="100"/>
        <c:tickLblSkip val="2"/>
        <c:noMultiLvlLbl val="0"/>
      </c:catAx>
      <c:valAx>
        <c:axId val="9618833"/>
        <c:scaling>
          <c:orientation val="minMax"/>
        </c:scaling>
        <c:axPos val="l"/>
        <c:delete val="1"/>
        <c:majorTickMark val="out"/>
        <c:minorTickMark val="none"/>
        <c:tickLblPos val="nextTo"/>
        <c:crossAx val="15981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'DGRGL-C7'!$B$15:$C$38</c:f>
              <c:multiLvlStrCache/>
            </c:multiLvlStrRef>
          </c:cat>
          <c:val>
            <c:numRef>
              <c:f>'DGRGL-C7'!$J$15:$J$35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'DGRGL-C7'!$M$15:$M$35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'DGRGL-C7'!$G$15:$G$35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27979"/>
        <c:crosses val="autoZero"/>
        <c:auto val="1"/>
        <c:lblOffset val="100"/>
        <c:tickLblSkip val="2"/>
        <c:tickMarkSkip val="2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6063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1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123825</xdr:rowOff>
    </xdr:from>
    <xdr:to>
      <xdr:col>2</xdr:col>
      <xdr:colOff>1228725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114300</xdr:rowOff>
    </xdr:to>
    <xdr:graphicFrame>
      <xdr:nvGraphicFramePr>
        <xdr:cNvPr id="1" name="4 Gráfico"/>
        <xdr:cNvGraphicFramePr/>
      </xdr:nvGraphicFramePr>
      <xdr:xfrm>
        <a:off x="10363200" y="2219325"/>
        <a:ext cx="6677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104775</xdr:colOff>
      <xdr:row>0</xdr:row>
      <xdr:rowOff>161925</xdr:rowOff>
    </xdr:from>
    <xdr:to>
      <xdr:col>9</xdr:col>
      <xdr:colOff>495300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6</xdr:col>
      <xdr:colOff>390525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2400"/>
          <a:ext cx="381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942975</xdr:colOff>
      <xdr:row>0</xdr:row>
      <xdr:rowOff>152400</xdr:rowOff>
    </xdr:from>
    <xdr:to>
      <xdr:col>4</xdr:col>
      <xdr:colOff>9525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114300</xdr:rowOff>
    </xdr:from>
    <xdr:to>
      <xdr:col>4</xdr:col>
      <xdr:colOff>123825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123825</xdr:rowOff>
    </xdr:from>
    <xdr:to>
      <xdr:col>3</xdr:col>
      <xdr:colOff>1123950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133350</xdr:rowOff>
    </xdr:from>
    <xdr:to>
      <xdr:col>3</xdr:col>
      <xdr:colOff>962025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123825</xdr:rowOff>
    </xdr:from>
    <xdr:to>
      <xdr:col>3</xdr:col>
      <xdr:colOff>857250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jpisconte\AppData\Roaming\Microsoft\Excel\ENERO%202017.xls#'GR-GL-C1'!B5" TargetMode="External" /><Relationship Id="rId2" Type="http://schemas.openxmlformats.org/officeDocument/2006/relationships/hyperlink" Target="file://C:\Users\jpisconte\AppData\Roaming\Microsoft\Excel\Reporte_Deuda_GRGL_31012017.xls#'DGRGL-C2'!B5" TargetMode="External" /><Relationship Id="rId3" Type="http://schemas.openxmlformats.org/officeDocument/2006/relationships/hyperlink" Target="file://C:\Users\jpisconte\AppData\Roaming\Microsoft\Excel\Reporte_Deuda_GRGL_28022017.xls#'DGRGL-C1'!B5" TargetMode="External" /><Relationship Id="rId4" Type="http://schemas.openxmlformats.org/officeDocument/2006/relationships/hyperlink" Target="file://C:\Users\jpisconte\AppData\Roaming\Microsoft\Excel\Reporte_Deuda_GRGL_28022017.xls#'DGRGL-C3'!B5" TargetMode="External" /><Relationship Id="rId5" Type="http://schemas.openxmlformats.org/officeDocument/2006/relationships/hyperlink" Target="file://C:\Users\jpisconte\AppData\Roaming\Microsoft\Excel\Reporte_Deuda_GRGL_28022017.xls#'DGRGL-C4'!B5" TargetMode="External" /><Relationship Id="rId6" Type="http://schemas.openxmlformats.org/officeDocument/2006/relationships/hyperlink" Target="file://C:\Users\jpisconte\AppData\Roaming\Microsoft\Excel\Reporte_Deuda_GRGL_28022017.xls#'DGRGL-C5'!B5" TargetMode="External" /><Relationship Id="rId7" Type="http://schemas.openxmlformats.org/officeDocument/2006/relationships/hyperlink" Target="file://C:\Users\jpisconte\AppData\Roaming\Microsoft\Excel\Reporte_Deuda_GRGL_28022017.xls#'DGRGL-C6'!B5" TargetMode="External" /><Relationship Id="rId8" Type="http://schemas.openxmlformats.org/officeDocument/2006/relationships/hyperlink" Target="file://C:\Users\jpisconte\AppData\Roaming\Microsoft\Excel\Reporte_Deuda_GRGL_28022017.xls#'DGRGL-C7'!B5" TargetMode="External" /><Relationship Id="rId9" Type="http://schemas.openxmlformats.org/officeDocument/2006/relationships/hyperlink" Target="file://C:\Users\jpisconte\AppData\Roaming\Microsoft\Excel\Reporte_Deuda_GRGL_28022017.xls#Resumen!B5" TargetMode="External" /><Relationship Id="rId10" Type="http://schemas.openxmlformats.org/officeDocument/2006/relationships/hyperlink" Target="file://C:\Users\jpisconte\AppData\Roaming\Microsoft\Excel\Reporte_Deuda_GRGL_28022017.xls#Portada!B6" TargetMode="External" /><Relationship Id="rId11" Type="http://schemas.openxmlformats.org/officeDocument/2006/relationships/hyperlink" Target="file://C:\Users\jpisconte\AppData\Roaming\Microsoft\Excel\Reporte_Deuda_GRGL_28022017.xls#'Resumen-Gr&#225;ficos'!B5" TargetMode="External" /><Relationship Id="rId12" Type="http://schemas.openxmlformats.org/officeDocument/2006/relationships/hyperlink" Target="file://C:\Users\jpisconte\AppData\Roaming\Microsoft\Excel\Reporte_Deuda_GRGL_28022017.xls#'DGRGL-C2'!B5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491" t="s">
        <v>336</v>
      </c>
      <c r="C6" s="491"/>
      <c r="D6" s="491"/>
      <c r="E6" s="491"/>
      <c r="F6" s="491"/>
      <c r="G6" s="491"/>
      <c r="H6" s="491"/>
      <c r="I6" s="491"/>
      <c r="J6" s="491"/>
      <c r="K6" s="115"/>
      <c r="L6" s="115"/>
    </row>
    <row r="7" spans="2:12" ht="24.75" customHeight="1">
      <c r="B7" s="492" t="s">
        <v>365</v>
      </c>
      <c r="C7" s="492"/>
      <c r="D7" s="492"/>
      <c r="E7" s="492"/>
      <c r="F7" s="492"/>
      <c r="G7" s="492"/>
      <c r="H7" s="492"/>
      <c r="I7" s="492"/>
      <c r="J7" s="492"/>
      <c r="K7" s="115"/>
      <c r="L7" s="115"/>
    </row>
    <row r="8" spans="2:12" ht="19.5" customHeight="1">
      <c r="B8" s="209"/>
      <c r="C8" s="209"/>
      <c r="D8" s="76"/>
      <c r="E8" s="210"/>
      <c r="F8" s="210"/>
      <c r="G8" s="211"/>
      <c r="H8" s="211"/>
      <c r="I8" s="115"/>
      <c r="J8" s="115"/>
      <c r="K8" s="115"/>
      <c r="L8" s="115"/>
    </row>
    <row r="9" spans="2:12" ht="19.5" customHeight="1">
      <c r="B9" s="80"/>
      <c r="C9" s="80"/>
      <c r="D9" s="490" t="s">
        <v>52</v>
      </c>
      <c r="E9" s="490"/>
      <c r="F9" s="490"/>
      <c r="G9" s="490"/>
      <c r="H9" s="490"/>
      <c r="I9" s="490"/>
      <c r="J9" s="490"/>
      <c r="K9" s="115"/>
      <c r="L9" s="115"/>
    </row>
    <row r="10" spans="2:12" ht="19.5" customHeight="1">
      <c r="B10" s="115"/>
      <c r="C10" s="80"/>
      <c r="D10" s="590" t="s">
        <v>177</v>
      </c>
      <c r="E10" s="590"/>
      <c r="F10" s="590"/>
      <c r="G10" s="590"/>
      <c r="H10" s="590"/>
      <c r="I10" s="590"/>
      <c r="J10" s="590"/>
      <c r="K10" s="115"/>
      <c r="L10" s="115"/>
    </row>
    <row r="11" spans="2:10" ht="19.5" customHeight="1">
      <c r="B11" s="115"/>
      <c r="C11" s="80"/>
      <c r="D11" s="490" t="s">
        <v>178</v>
      </c>
      <c r="E11" s="490"/>
      <c r="F11" s="490"/>
      <c r="G11" s="490"/>
      <c r="H11" s="490"/>
      <c r="I11" s="490"/>
      <c r="J11" s="490"/>
    </row>
    <row r="12" spans="2:10" ht="9.75" customHeight="1">
      <c r="B12" s="115"/>
      <c r="C12" s="80"/>
      <c r="D12" s="328"/>
      <c r="E12" s="210"/>
      <c r="F12" s="210"/>
      <c r="G12" s="211"/>
      <c r="H12" s="211"/>
      <c r="I12" s="115"/>
      <c r="J12" s="115"/>
    </row>
    <row r="13" spans="2:11" ht="19.5" customHeight="1">
      <c r="B13" s="3" t="s">
        <v>17</v>
      </c>
      <c r="C13" s="3" t="s">
        <v>1</v>
      </c>
      <c r="D13" s="494" t="s">
        <v>125</v>
      </c>
      <c r="E13" s="494"/>
      <c r="F13" s="494"/>
      <c r="G13" s="494"/>
      <c r="H13" s="494"/>
      <c r="I13" s="494"/>
      <c r="J13" s="494"/>
      <c r="K13" s="461"/>
    </row>
    <row r="14" spans="2:11" ht="19.5" customHeight="1">
      <c r="B14" s="3" t="s">
        <v>18</v>
      </c>
      <c r="C14" s="3" t="s">
        <v>1</v>
      </c>
      <c r="D14" s="490" t="s">
        <v>79</v>
      </c>
      <c r="E14" s="490"/>
      <c r="F14" s="490"/>
      <c r="G14" s="490"/>
      <c r="H14" s="490"/>
      <c r="I14" s="490"/>
      <c r="J14" s="490"/>
      <c r="K14" s="461"/>
    </row>
    <row r="15" spans="2:11" ht="19.5" customHeight="1">
      <c r="B15" s="3" t="s">
        <v>19</v>
      </c>
      <c r="C15" s="3" t="s">
        <v>1</v>
      </c>
      <c r="D15" s="493" t="s">
        <v>54</v>
      </c>
      <c r="E15" s="493"/>
      <c r="F15" s="493"/>
      <c r="G15" s="493"/>
      <c r="H15" s="493"/>
      <c r="I15" s="493"/>
      <c r="J15" s="493"/>
      <c r="K15" s="461"/>
    </row>
    <row r="16" spans="2:11" ht="19.5" customHeight="1">
      <c r="B16" s="3" t="s">
        <v>20</v>
      </c>
      <c r="C16" s="3" t="s">
        <v>1</v>
      </c>
      <c r="D16" s="490" t="s">
        <v>102</v>
      </c>
      <c r="E16" s="490"/>
      <c r="F16" s="490"/>
      <c r="G16" s="490"/>
      <c r="H16" s="490"/>
      <c r="I16" s="490"/>
      <c r="J16" s="490"/>
      <c r="K16" s="461"/>
    </row>
    <row r="17" spans="2:11" ht="19.5" customHeight="1">
      <c r="B17" s="3" t="s">
        <v>21</v>
      </c>
      <c r="C17" s="3" t="s">
        <v>1</v>
      </c>
      <c r="D17" s="490" t="s">
        <v>84</v>
      </c>
      <c r="E17" s="490"/>
      <c r="F17" s="490"/>
      <c r="G17" s="490"/>
      <c r="H17" s="490"/>
      <c r="I17" s="490"/>
      <c r="J17" s="490"/>
      <c r="K17" s="461"/>
    </row>
    <row r="18" spans="2:11" ht="19.5" customHeight="1">
      <c r="B18" s="3" t="s">
        <v>22</v>
      </c>
      <c r="C18" s="3" t="s">
        <v>1</v>
      </c>
      <c r="D18" s="490" t="s">
        <v>101</v>
      </c>
      <c r="E18" s="490"/>
      <c r="F18" s="490"/>
      <c r="G18" s="490"/>
      <c r="H18" s="490"/>
      <c r="I18" s="490"/>
      <c r="J18" s="490"/>
      <c r="K18" s="461"/>
    </row>
    <row r="19" spans="2:11" ht="19.5" customHeight="1">
      <c r="B19" s="3" t="s">
        <v>100</v>
      </c>
      <c r="C19" s="3" t="s">
        <v>1</v>
      </c>
      <c r="D19" s="490" t="s">
        <v>369</v>
      </c>
      <c r="E19" s="490"/>
      <c r="F19" s="490"/>
      <c r="G19" s="490"/>
      <c r="H19" s="490"/>
      <c r="I19" s="490"/>
      <c r="J19" s="490"/>
      <c r="K19" s="490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r:id="rId2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3" display="POR TIPO DE DEUDA Y SECTOR INSTITUCIONAL"/>
    <hyperlink ref="D15:I15" r:id="rId4" display="POR TIPO DE INSTRUMENTO Y SECTOR INSTITUCIONAL"/>
    <hyperlink ref="D16:I16" r:id="rId5" display="POR TIPO DE MONEDA Y SECTOR INSTITUCIONAL"/>
    <hyperlink ref="D17:I17" r:id="rId6" display="POR SECTOR INSTITUCIONAL Y ACREEDOR"/>
    <hyperlink ref="D18:I18" r:id="rId7" display="POR SECTOR INSTITUCIONAL Y DEUDOR"/>
    <hyperlink ref="D19:I19" r:id="rId8" display="SERVICIO PROYECTADO POR TIPO DE DEUDA"/>
    <hyperlink ref="D10:I10" r:id="rId9" display="RESUMEN"/>
    <hyperlink ref="D9:I9" r:id="rId10" display="PORTADA"/>
    <hyperlink ref="D11:I11" r:id="rId11" display="RESUMEN DE GRÁFICOS"/>
    <hyperlink ref="D14:I14" r:id="rId12" display="POR PLAZO Y SECTOR INSTITUCIONAL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4:J14" location="'DGRGL-C2'!B5" display="POR PLAZO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4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41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23.8515625" style="75" bestFit="1" customWidth="1"/>
    <col min="6" max="6" width="12.140625" style="75" bestFit="1" customWidth="1"/>
    <col min="7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341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35" t="str">
        <f>+'DGRGL-C1'!B9</f>
        <v>Al 31 de marzo de 2020</v>
      </c>
      <c r="C9" s="335"/>
      <c r="D9" s="279"/>
      <c r="E9" s="321">
        <f>+Portada!I34</f>
        <v>3.442</v>
      </c>
    </row>
    <row r="10" spans="2:4" ht="7.5" customHeight="1">
      <c r="B10" s="280"/>
      <c r="C10" s="280"/>
      <c r="D10" s="280"/>
    </row>
    <row r="11" spans="2:4" ht="12" customHeight="1">
      <c r="B11" s="567" t="s">
        <v>97</v>
      </c>
      <c r="C11" s="560" t="s">
        <v>53</v>
      </c>
      <c r="D11" s="563" t="s">
        <v>134</v>
      </c>
    </row>
    <row r="12" spans="2:4" ht="12" customHeight="1">
      <c r="B12" s="568"/>
      <c r="C12" s="561"/>
      <c r="D12" s="564"/>
    </row>
    <row r="13" spans="2:4" ht="12" customHeight="1">
      <c r="B13" s="569"/>
      <c r="C13" s="562"/>
      <c r="D13" s="565"/>
    </row>
    <row r="14" spans="2:4" ht="9.75" customHeight="1">
      <c r="B14" s="98"/>
      <c r="C14" s="92"/>
      <c r="D14" s="99"/>
    </row>
    <row r="15" spans="2:6" ht="20.25" customHeight="1">
      <c r="B15" s="100" t="s">
        <v>112</v>
      </c>
      <c r="C15" s="95">
        <f>SUM(C17:C31)</f>
        <v>428125.87825999997</v>
      </c>
      <c r="D15" s="104">
        <f>SUM(D17:D31)</f>
        <v>1473609.2729899997</v>
      </c>
      <c r="E15" s="488"/>
      <c r="F15" s="489"/>
    </row>
    <row r="16" spans="2:4" ht="7.5" customHeight="1">
      <c r="B16" s="101"/>
      <c r="C16" s="95"/>
      <c r="D16" s="104"/>
    </row>
    <row r="17" spans="2:4" ht="15.75" customHeight="1">
      <c r="B17" s="402" t="s">
        <v>257</v>
      </c>
      <c r="C17" s="364">
        <v>81064.03764</v>
      </c>
      <c r="D17" s="366">
        <f aca="true" t="shared" si="0" ref="D17:D31">ROUND(+C17*$E$9,5)</f>
        <v>279022.41756</v>
      </c>
    </row>
    <row r="18" spans="2:4" ht="15.75" customHeight="1">
      <c r="B18" s="402" t="s">
        <v>313</v>
      </c>
      <c r="C18" s="364">
        <v>69220.07912</v>
      </c>
      <c r="D18" s="366">
        <f t="shared" si="0"/>
        <v>238255.51233</v>
      </c>
    </row>
    <row r="19" spans="2:4" ht="15.75" customHeight="1">
      <c r="B19" s="402" t="s">
        <v>258</v>
      </c>
      <c r="C19" s="364">
        <v>55195.60049</v>
      </c>
      <c r="D19" s="366">
        <f t="shared" si="0"/>
        <v>189983.25689</v>
      </c>
    </row>
    <row r="20" spans="2:4" ht="15.75" customHeight="1">
      <c r="B20" s="402" t="s">
        <v>367</v>
      </c>
      <c r="C20" s="364">
        <v>51930.56363</v>
      </c>
      <c r="D20" s="366">
        <f t="shared" si="0"/>
        <v>178745.00001</v>
      </c>
    </row>
    <row r="21" spans="2:4" ht="15.75" customHeight="1">
      <c r="B21" s="402" t="s">
        <v>259</v>
      </c>
      <c r="C21" s="364">
        <v>42335.70078</v>
      </c>
      <c r="D21" s="366">
        <f t="shared" si="0"/>
        <v>145719.48208</v>
      </c>
    </row>
    <row r="22" spans="2:4" ht="15.75" customHeight="1">
      <c r="B22" s="402" t="s">
        <v>193</v>
      </c>
      <c r="C22" s="364">
        <v>23176.32541</v>
      </c>
      <c r="D22" s="366">
        <f t="shared" si="0"/>
        <v>79772.91206</v>
      </c>
    </row>
    <row r="23" spans="2:6" ht="15.75" customHeight="1">
      <c r="B23" s="402" t="s">
        <v>329</v>
      </c>
      <c r="C23" s="364">
        <v>22611.32985</v>
      </c>
      <c r="D23" s="366">
        <f t="shared" si="0"/>
        <v>77828.19734</v>
      </c>
      <c r="F23" s="469"/>
    </row>
    <row r="24" spans="2:6" ht="15.75" customHeight="1">
      <c r="B24" s="402" t="s">
        <v>276</v>
      </c>
      <c r="C24" s="364">
        <v>16499.29465</v>
      </c>
      <c r="D24" s="366">
        <f t="shared" si="0"/>
        <v>56790.57219</v>
      </c>
      <c r="F24" s="469"/>
    </row>
    <row r="25" spans="2:6" ht="15.75" customHeight="1">
      <c r="B25" s="402" t="s">
        <v>314</v>
      </c>
      <c r="C25" s="364">
        <v>15653.7673</v>
      </c>
      <c r="D25" s="366">
        <f t="shared" si="0"/>
        <v>53880.26705</v>
      </c>
      <c r="F25" s="469"/>
    </row>
    <row r="26" spans="2:6" ht="15.75" customHeight="1">
      <c r="B26" s="402" t="s">
        <v>286</v>
      </c>
      <c r="C26" s="364">
        <v>14068.55792</v>
      </c>
      <c r="D26" s="366">
        <f t="shared" si="0"/>
        <v>48423.97636</v>
      </c>
      <c r="F26" s="469"/>
    </row>
    <row r="27" spans="2:6" ht="15.75" customHeight="1">
      <c r="B27" s="402" t="s">
        <v>123</v>
      </c>
      <c r="C27" s="364">
        <v>9488.91085</v>
      </c>
      <c r="D27" s="366">
        <f t="shared" si="0"/>
        <v>32660.83115</v>
      </c>
      <c r="F27" s="469"/>
    </row>
    <row r="28" spans="2:6" ht="15.75" customHeight="1">
      <c r="B28" s="402" t="s">
        <v>315</v>
      </c>
      <c r="C28" s="364">
        <v>9278.283</v>
      </c>
      <c r="D28" s="366">
        <f t="shared" si="0"/>
        <v>31935.85009</v>
      </c>
      <c r="F28" s="469"/>
    </row>
    <row r="29" spans="2:6" ht="15.75" customHeight="1">
      <c r="B29" s="402" t="s">
        <v>98</v>
      </c>
      <c r="C29" s="364">
        <v>8657.40626</v>
      </c>
      <c r="D29" s="366">
        <f t="shared" si="0"/>
        <v>29798.79235</v>
      </c>
      <c r="F29" s="469"/>
    </row>
    <row r="30" spans="2:6" ht="15.75" customHeight="1">
      <c r="B30" s="402" t="s">
        <v>249</v>
      </c>
      <c r="C30" s="364">
        <v>5205.86974</v>
      </c>
      <c r="D30" s="366">
        <f t="shared" si="0"/>
        <v>17918.60365</v>
      </c>
      <c r="F30" s="469"/>
    </row>
    <row r="31" spans="2:6" ht="15.75" customHeight="1">
      <c r="B31" s="591" t="s">
        <v>368</v>
      </c>
      <c r="C31" s="364">
        <v>3740.15162</v>
      </c>
      <c r="D31" s="364">
        <f t="shared" si="0"/>
        <v>12873.60188</v>
      </c>
      <c r="F31" s="469"/>
    </row>
    <row r="32" spans="2:6" ht="12" customHeight="1">
      <c r="B32" s="592"/>
      <c r="C32" s="365"/>
      <c r="D32" s="365"/>
      <c r="F32" s="469"/>
    </row>
    <row r="33" spans="2:6" ht="20.25" customHeight="1">
      <c r="B33" s="593" t="s">
        <v>113</v>
      </c>
      <c r="C33" s="95">
        <f>SUM(C35:C152)</f>
        <v>445175.8488100003</v>
      </c>
      <c r="D33" s="95">
        <f>SUM(D35:D152)</f>
        <v>1532295.27161</v>
      </c>
      <c r="F33" s="469"/>
    </row>
    <row r="34" spans="2:6" ht="7.5" customHeight="1">
      <c r="B34" s="594"/>
      <c r="C34" s="95"/>
      <c r="D34" s="95"/>
      <c r="F34" s="469"/>
    </row>
    <row r="35" spans="2:6" ht="15.75" customHeight="1">
      <c r="B35" s="591" t="s">
        <v>172</v>
      </c>
      <c r="C35" s="364">
        <v>208360.80302999998</v>
      </c>
      <c r="D35" s="364">
        <f aca="true" t="shared" si="1" ref="D35:D136">ROUND(+C35*$E$9,5)</f>
        <v>717177.88403</v>
      </c>
      <c r="F35" s="469"/>
    </row>
    <row r="36" spans="2:9" s="182" customFormat="1" ht="15.75" customHeight="1">
      <c r="B36" s="591" t="s">
        <v>235</v>
      </c>
      <c r="C36" s="364">
        <v>23927.56923</v>
      </c>
      <c r="D36" s="364">
        <f t="shared" si="1"/>
        <v>82358.69329</v>
      </c>
      <c r="E36" s="75"/>
      <c r="F36" s="469"/>
      <c r="G36" s="75"/>
      <c r="H36" s="75"/>
      <c r="I36" s="75"/>
    </row>
    <row r="37" spans="2:9" s="182" customFormat="1" ht="15.75" customHeight="1">
      <c r="B37" s="591" t="s">
        <v>200</v>
      </c>
      <c r="C37" s="364">
        <v>14094.795289999998</v>
      </c>
      <c r="D37" s="364">
        <f t="shared" si="1"/>
        <v>48514.28539</v>
      </c>
      <c r="E37" s="75"/>
      <c r="F37" s="469"/>
      <c r="G37" s="75"/>
      <c r="H37" s="75"/>
      <c r="I37" s="75"/>
    </row>
    <row r="38" spans="2:9" s="182" customFormat="1" ht="15.75" customHeight="1">
      <c r="B38" s="591" t="s">
        <v>194</v>
      </c>
      <c r="C38" s="364">
        <v>12125.7103</v>
      </c>
      <c r="D38" s="364">
        <f t="shared" si="1"/>
        <v>41736.69485</v>
      </c>
      <c r="E38" s="75"/>
      <c r="F38" s="469"/>
      <c r="G38" s="75"/>
      <c r="H38" s="75"/>
      <c r="I38" s="75"/>
    </row>
    <row r="39" spans="2:9" s="182" customFormat="1" ht="15.75" customHeight="1">
      <c r="B39" s="591" t="s">
        <v>191</v>
      </c>
      <c r="C39" s="364">
        <v>9347.87331</v>
      </c>
      <c r="D39" s="364">
        <f t="shared" si="1"/>
        <v>32175.37993</v>
      </c>
      <c r="E39" s="75"/>
      <c r="F39" s="469"/>
      <c r="G39" s="75"/>
      <c r="H39" s="75"/>
      <c r="I39" s="75"/>
    </row>
    <row r="40" spans="2:9" s="182" customFormat="1" ht="15.75" customHeight="1">
      <c r="B40" s="591" t="s">
        <v>215</v>
      </c>
      <c r="C40" s="364">
        <v>9061.935210000001</v>
      </c>
      <c r="D40" s="364">
        <f t="shared" si="1"/>
        <v>31191.18099</v>
      </c>
      <c r="E40" s="75"/>
      <c r="F40" s="469"/>
      <c r="G40" s="75"/>
      <c r="H40" s="75"/>
      <c r="I40" s="75"/>
    </row>
    <row r="41" spans="2:9" s="182" customFormat="1" ht="15.75" customHeight="1">
      <c r="B41" s="591" t="s">
        <v>212</v>
      </c>
      <c r="C41" s="364">
        <v>7624.560509999999</v>
      </c>
      <c r="D41" s="364">
        <f t="shared" si="1"/>
        <v>26243.73728</v>
      </c>
      <c r="E41" s="75"/>
      <c r="F41" s="469"/>
      <c r="G41" s="75"/>
      <c r="H41" s="75"/>
      <c r="I41" s="75"/>
    </row>
    <row r="42" spans="2:9" s="182" customFormat="1" ht="15.75" customHeight="1">
      <c r="B42" s="591" t="s">
        <v>195</v>
      </c>
      <c r="C42" s="364">
        <v>7326.53313</v>
      </c>
      <c r="D42" s="364">
        <f t="shared" si="1"/>
        <v>25217.92703</v>
      </c>
      <c r="E42" s="75"/>
      <c r="F42" s="469"/>
      <c r="G42" s="75"/>
      <c r="H42" s="75"/>
      <c r="I42" s="75"/>
    </row>
    <row r="43" spans="2:9" s="182" customFormat="1" ht="15.75" customHeight="1">
      <c r="B43" s="591" t="s">
        <v>250</v>
      </c>
      <c r="C43" s="364">
        <v>7203.18321</v>
      </c>
      <c r="D43" s="364">
        <f t="shared" si="1"/>
        <v>24793.35661</v>
      </c>
      <c r="E43" s="75"/>
      <c r="F43" s="469"/>
      <c r="G43" s="75"/>
      <c r="H43" s="75"/>
      <c r="I43" s="75"/>
    </row>
    <row r="44" spans="2:9" s="182" customFormat="1" ht="15.75" customHeight="1">
      <c r="B44" s="591" t="s">
        <v>228</v>
      </c>
      <c r="C44" s="364">
        <v>6278.59434</v>
      </c>
      <c r="D44" s="364">
        <f t="shared" si="1"/>
        <v>21610.92172</v>
      </c>
      <c r="E44" s="75"/>
      <c r="F44" s="469"/>
      <c r="G44" s="75"/>
      <c r="H44" s="75"/>
      <c r="I44" s="75"/>
    </row>
    <row r="45" spans="2:9" s="182" customFormat="1" ht="15.75" customHeight="1">
      <c r="B45" s="591" t="s">
        <v>226</v>
      </c>
      <c r="C45" s="364">
        <v>5877.19657</v>
      </c>
      <c r="D45" s="364">
        <f t="shared" si="1"/>
        <v>20229.31059</v>
      </c>
      <c r="E45" s="75"/>
      <c r="F45" s="469"/>
      <c r="G45" s="75"/>
      <c r="H45" s="75"/>
      <c r="I45" s="75"/>
    </row>
    <row r="46" spans="2:9" s="182" customFormat="1" ht="15.75" customHeight="1">
      <c r="B46" s="591" t="s">
        <v>211</v>
      </c>
      <c r="C46" s="364">
        <v>5479.02157</v>
      </c>
      <c r="D46" s="364">
        <f t="shared" si="1"/>
        <v>18858.79224</v>
      </c>
      <c r="E46" s="75"/>
      <c r="F46" s="469"/>
      <c r="G46" s="75"/>
      <c r="H46" s="75"/>
      <c r="I46" s="75"/>
    </row>
    <row r="47" spans="2:9" s="182" customFormat="1" ht="15.75" customHeight="1">
      <c r="B47" s="591" t="s">
        <v>197</v>
      </c>
      <c r="C47" s="364">
        <v>5229.0701500000005</v>
      </c>
      <c r="D47" s="364">
        <f t="shared" si="1"/>
        <v>17998.45946</v>
      </c>
      <c r="E47" s="75"/>
      <c r="F47" s="469"/>
      <c r="G47" s="75"/>
      <c r="H47" s="75"/>
      <c r="I47" s="75"/>
    </row>
    <row r="48" spans="2:9" s="182" customFormat="1" ht="15.75" customHeight="1">
      <c r="B48" s="591" t="s">
        <v>247</v>
      </c>
      <c r="C48" s="364">
        <v>5062.195650000001</v>
      </c>
      <c r="D48" s="364">
        <f t="shared" si="1"/>
        <v>17424.07743</v>
      </c>
      <c r="E48" s="75"/>
      <c r="F48" s="469"/>
      <c r="G48" s="75"/>
      <c r="H48" s="75"/>
      <c r="I48" s="75"/>
    </row>
    <row r="49" spans="2:9" s="182" customFormat="1" ht="15.75" customHeight="1">
      <c r="B49" s="591" t="s">
        <v>199</v>
      </c>
      <c r="C49" s="364">
        <v>4491.38646</v>
      </c>
      <c r="D49" s="364">
        <f t="shared" si="1"/>
        <v>15459.3522</v>
      </c>
      <c r="E49" s="75"/>
      <c r="F49" s="469"/>
      <c r="G49" s="75"/>
      <c r="H49" s="75"/>
      <c r="I49" s="75"/>
    </row>
    <row r="50" spans="2:9" s="182" customFormat="1" ht="15.75" customHeight="1">
      <c r="B50" s="591" t="s">
        <v>186</v>
      </c>
      <c r="C50" s="364">
        <v>4156.92477</v>
      </c>
      <c r="D50" s="364">
        <f t="shared" si="1"/>
        <v>14308.13506</v>
      </c>
      <c r="E50" s="75"/>
      <c r="F50" s="469"/>
      <c r="G50" s="75"/>
      <c r="H50" s="75"/>
      <c r="I50" s="75"/>
    </row>
    <row r="51" spans="2:9" s="182" customFormat="1" ht="15.75" customHeight="1">
      <c r="B51" s="591" t="s">
        <v>202</v>
      </c>
      <c r="C51" s="364">
        <v>4046.56481</v>
      </c>
      <c r="D51" s="364">
        <f t="shared" si="1"/>
        <v>13928.27608</v>
      </c>
      <c r="E51" s="75"/>
      <c r="F51" s="469"/>
      <c r="G51" s="75"/>
      <c r="H51" s="75"/>
      <c r="I51" s="75"/>
    </row>
    <row r="52" spans="2:9" s="182" customFormat="1" ht="15.75" customHeight="1">
      <c r="B52" s="591" t="s">
        <v>201</v>
      </c>
      <c r="C52" s="364">
        <v>3670.5675899999997</v>
      </c>
      <c r="D52" s="364">
        <f t="shared" si="1"/>
        <v>12634.09364</v>
      </c>
      <c r="E52" s="75"/>
      <c r="F52" s="469"/>
      <c r="G52" s="75"/>
      <c r="H52" s="75"/>
      <c r="I52" s="75"/>
    </row>
    <row r="53" spans="2:9" s="182" customFormat="1" ht="15.75" customHeight="1">
      <c r="B53" s="591" t="s">
        <v>188</v>
      </c>
      <c r="C53" s="364">
        <v>3540.80584</v>
      </c>
      <c r="D53" s="364">
        <f t="shared" si="1"/>
        <v>12187.4537</v>
      </c>
      <c r="E53" s="75"/>
      <c r="F53" s="469"/>
      <c r="G53" s="75"/>
      <c r="H53" s="75"/>
      <c r="I53" s="75"/>
    </row>
    <row r="54" spans="2:9" s="182" customFormat="1" ht="15.75" customHeight="1">
      <c r="B54" s="591" t="s">
        <v>204</v>
      </c>
      <c r="C54" s="364">
        <v>3257.4585</v>
      </c>
      <c r="D54" s="364">
        <f t="shared" si="1"/>
        <v>11212.17216</v>
      </c>
      <c r="E54" s="75"/>
      <c r="F54" s="469"/>
      <c r="G54" s="75"/>
      <c r="H54" s="75"/>
      <c r="I54" s="75"/>
    </row>
    <row r="55" spans="2:9" s="182" customFormat="1" ht="15.75" customHeight="1">
      <c r="B55" s="591" t="s">
        <v>198</v>
      </c>
      <c r="C55" s="364">
        <v>3249.6467599999996</v>
      </c>
      <c r="D55" s="364">
        <f t="shared" si="1"/>
        <v>11185.28415</v>
      </c>
      <c r="E55" s="75"/>
      <c r="F55" s="469"/>
      <c r="G55" s="75"/>
      <c r="H55" s="75"/>
      <c r="I55" s="75"/>
    </row>
    <row r="56" spans="2:9" s="182" customFormat="1" ht="15.75" customHeight="1">
      <c r="B56" s="591" t="s">
        <v>210</v>
      </c>
      <c r="C56" s="364">
        <v>3101.34564</v>
      </c>
      <c r="D56" s="364">
        <f t="shared" si="1"/>
        <v>10674.83169</v>
      </c>
      <c r="E56" s="75"/>
      <c r="F56" s="469"/>
      <c r="G56" s="75"/>
      <c r="H56" s="75"/>
      <c r="I56" s="75"/>
    </row>
    <row r="57" spans="2:9" s="182" customFormat="1" ht="15.75" customHeight="1">
      <c r="B57" s="591" t="s">
        <v>203</v>
      </c>
      <c r="C57" s="364">
        <v>3081.22614</v>
      </c>
      <c r="D57" s="364">
        <f t="shared" si="1"/>
        <v>10605.58037</v>
      </c>
      <c r="E57" s="75"/>
      <c r="F57" s="469"/>
      <c r="G57" s="75"/>
      <c r="H57" s="75"/>
      <c r="I57" s="75"/>
    </row>
    <row r="58" spans="2:9" s="182" customFormat="1" ht="15.75" customHeight="1">
      <c r="B58" s="591" t="s">
        <v>185</v>
      </c>
      <c r="C58" s="364">
        <v>2940.4216699999997</v>
      </c>
      <c r="D58" s="364">
        <f t="shared" si="1"/>
        <v>10120.93139</v>
      </c>
      <c r="E58" s="75"/>
      <c r="F58" s="469"/>
      <c r="G58" s="75"/>
      <c r="H58" s="75"/>
      <c r="I58" s="75"/>
    </row>
    <row r="59" spans="2:9" s="182" customFormat="1" ht="15.75" customHeight="1">
      <c r="B59" s="591" t="s">
        <v>192</v>
      </c>
      <c r="C59" s="364">
        <v>2870.91258</v>
      </c>
      <c r="D59" s="364">
        <f t="shared" si="1"/>
        <v>9881.6811</v>
      </c>
      <c r="E59" s="75"/>
      <c r="F59" s="469"/>
      <c r="G59" s="75"/>
      <c r="H59" s="75"/>
      <c r="I59" s="75"/>
    </row>
    <row r="60" spans="2:9" s="182" customFormat="1" ht="15.75" customHeight="1">
      <c r="B60" s="591" t="s">
        <v>330</v>
      </c>
      <c r="C60" s="364">
        <v>2570.04431</v>
      </c>
      <c r="D60" s="364">
        <f t="shared" si="1"/>
        <v>8846.09252</v>
      </c>
      <c r="E60" s="75"/>
      <c r="F60" s="469"/>
      <c r="G60" s="75"/>
      <c r="H60" s="75"/>
      <c r="I60" s="75"/>
    </row>
    <row r="61" spans="2:9" s="182" customFormat="1" ht="15.75" customHeight="1">
      <c r="B61" s="591" t="s">
        <v>205</v>
      </c>
      <c r="C61" s="364">
        <v>2501.3057200000003</v>
      </c>
      <c r="D61" s="364">
        <f t="shared" si="1"/>
        <v>8609.49429</v>
      </c>
      <c r="E61" s="75"/>
      <c r="F61" s="469"/>
      <c r="G61" s="75"/>
      <c r="H61" s="75"/>
      <c r="I61" s="75"/>
    </row>
    <row r="62" spans="2:9" s="182" customFormat="1" ht="15.75" customHeight="1">
      <c r="B62" s="591" t="s">
        <v>196</v>
      </c>
      <c r="C62" s="364">
        <v>2445.91261</v>
      </c>
      <c r="D62" s="364">
        <f t="shared" si="1"/>
        <v>8418.8312</v>
      </c>
      <c r="E62" s="75"/>
      <c r="F62" s="469"/>
      <c r="G62" s="75"/>
      <c r="H62" s="75"/>
      <c r="I62" s="75"/>
    </row>
    <row r="63" spans="2:9" s="182" customFormat="1" ht="15.75" customHeight="1">
      <c r="B63" s="591" t="s">
        <v>207</v>
      </c>
      <c r="C63" s="364">
        <v>2431.64269</v>
      </c>
      <c r="D63" s="364">
        <f t="shared" si="1"/>
        <v>8369.71414</v>
      </c>
      <c r="E63" s="75"/>
      <c r="F63" s="469"/>
      <c r="G63" s="75"/>
      <c r="H63" s="75"/>
      <c r="I63" s="75"/>
    </row>
    <row r="64" spans="2:9" s="182" customFormat="1" ht="15.75" customHeight="1">
      <c r="B64" s="591" t="s">
        <v>218</v>
      </c>
      <c r="C64" s="364">
        <v>2398.1677400000003</v>
      </c>
      <c r="D64" s="364">
        <f t="shared" si="1"/>
        <v>8254.49336</v>
      </c>
      <c r="E64" s="75"/>
      <c r="F64" s="469"/>
      <c r="G64" s="75"/>
      <c r="H64" s="75"/>
      <c r="I64" s="75"/>
    </row>
    <row r="65" spans="2:9" s="182" customFormat="1" ht="15.75" customHeight="1">
      <c r="B65" s="591" t="s">
        <v>206</v>
      </c>
      <c r="C65" s="364">
        <v>2391.03973</v>
      </c>
      <c r="D65" s="364">
        <f t="shared" si="1"/>
        <v>8229.95875</v>
      </c>
      <c r="E65" s="75"/>
      <c r="F65" s="469"/>
      <c r="G65" s="75"/>
      <c r="H65" s="75"/>
      <c r="I65" s="75"/>
    </row>
    <row r="66" spans="2:9" s="182" customFormat="1" ht="15.75" customHeight="1">
      <c r="B66" s="591" t="s">
        <v>213</v>
      </c>
      <c r="C66" s="364">
        <v>2384.37461</v>
      </c>
      <c r="D66" s="364">
        <f t="shared" si="1"/>
        <v>8207.01741</v>
      </c>
      <c r="E66" s="75"/>
      <c r="F66" s="469"/>
      <c r="G66" s="75"/>
      <c r="H66" s="75"/>
      <c r="I66" s="75"/>
    </row>
    <row r="67" spans="2:9" s="182" customFormat="1" ht="15.75" customHeight="1">
      <c r="B67" s="591" t="s">
        <v>229</v>
      </c>
      <c r="C67" s="364">
        <v>2335.4102799999996</v>
      </c>
      <c r="D67" s="364">
        <f t="shared" si="1"/>
        <v>8038.48218</v>
      </c>
      <c r="E67" s="75"/>
      <c r="F67" s="469"/>
      <c r="G67" s="75"/>
      <c r="H67" s="75"/>
      <c r="I67" s="75"/>
    </row>
    <row r="68" spans="2:9" s="182" customFormat="1" ht="15.75" customHeight="1">
      <c r="B68" s="591" t="s">
        <v>209</v>
      </c>
      <c r="C68" s="364">
        <v>2329.7331400000003</v>
      </c>
      <c r="D68" s="364">
        <f t="shared" si="1"/>
        <v>8018.94147</v>
      </c>
      <c r="E68" s="75"/>
      <c r="F68" s="469"/>
      <c r="G68" s="75"/>
      <c r="H68" s="75"/>
      <c r="I68" s="75"/>
    </row>
    <row r="69" spans="2:9" s="182" customFormat="1" ht="15.75" customHeight="1">
      <c r="B69" s="591" t="s">
        <v>343</v>
      </c>
      <c r="C69" s="364">
        <v>2327.3022</v>
      </c>
      <c r="D69" s="364">
        <f t="shared" si="1"/>
        <v>8010.57417</v>
      </c>
      <c r="E69" s="75"/>
      <c r="F69" s="469"/>
      <c r="G69" s="75"/>
      <c r="H69" s="75"/>
      <c r="I69" s="75"/>
    </row>
    <row r="70" spans="2:9" s="182" customFormat="1" ht="15.75" customHeight="1">
      <c r="B70" s="591" t="s">
        <v>240</v>
      </c>
      <c r="C70" s="364">
        <v>2148.52185</v>
      </c>
      <c r="D70" s="364">
        <f t="shared" si="1"/>
        <v>7395.21221</v>
      </c>
      <c r="E70" s="75"/>
      <c r="F70" s="469"/>
      <c r="G70" s="75"/>
      <c r="H70" s="75"/>
      <c r="I70" s="75"/>
    </row>
    <row r="71" spans="2:9" s="182" customFormat="1" ht="15.75" customHeight="1">
      <c r="B71" s="591" t="s">
        <v>331</v>
      </c>
      <c r="C71" s="364">
        <v>2071.01339</v>
      </c>
      <c r="D71" s="364">
        <f t="shared" si="1"/>
        <v>7128.42809</v>
      </c>
      <c r="E71" s="75"/>
      <c r="F71" s="469"/>
      <c r="G71" s="75"/>
      <c r="H71" s="75"/>
      <c r="I71" s="75"/>
    </row>
    <row r="72" spans="2:9" s="182" customFormat="1" ht="15.75" customHeight="1">
      <c r="B72" s="591" t="s">
        <v>187</v>
      </c>
      <c r="C72" s="364">
        <v>1998.4655</v>
      </c>
      <c r="D72" s="364">
        <f t="shared" si="1"/>
        <v>6878.71825</v>
      </c>
      <c r="E72" s="75"/>
      <c r="F72" s="469"/>
      <c r="G72" s="75"/>
      <c r="H72" s="75"/>
      <c r="I72" s="75"/>
    </row>
    <row r="73" spans="1:9" s="225" customFormat="1" ht="15.75" customHeight="1">
      <c r="A73" s="78"/>
      <c r="B73" s="591" t="s">
        <v>217</v>
      </c>
      <c r="C73" s="364">
        <v>1929.6559499999998</v>
      </c>
      <c r="D73" s="364">
        <f t="shared" si="1"/>
        <v>6641.87578</v>
      </c>
      <c r="E73" s="75"/>
      <c r="F73" s="469"/>
      <c r="G73" s="75"/>
      <c r="H73" s="75"/>
      <c r="I73" s="75"/>
    </row>
    <row r="74" spans="1:9" s="225" customFormat="1" ht="15.75" customHeight="1">
      <c r="A74" s="78"/>
      <c r="B74" s="591" t="s">
        <v>216</v>
      </c>
      <c r="C74" s="364">
        <v>1891.36325</v>
      </c>
      <c r="D74" s="364">
        <f t="shared" si="1"/>
        <v>6510.07231</v>
      </c>
      <c r="E74" s="75"/>
      <c r="F74" s="469"/>
      <c r="G74" s="75"/>
      <c r="H74" s="75"/>
      <c r="I74" s="75"/>
    </row>
    <row r="75" spans="1:9" s="225" customFormat="1" ht="15.75" customHeight="1">
      <c r="A75" s="78"/>
      <c r="B75" s="591" t="s">
        <v>261</v>
      </c>
      <c r="C75" s="364">
        <v>1812.76378</v>
      </c>
      <c r="D75" s="364">
        <f t="shared" si="1"/>
        <v>6239.53293</v>
      </c>
      <c r="E75" s="75"/>
      <c r="F75" s="469"/>
      <c r="G75" s="75"/>
      <c r="H75" s="75"/>
      <c r="I75" s="75"/>
    </row>
    <row r="76" spans="1:9" s="225" customFormat="1" ht="15.75" customHeight="1">
      <c r="A76" s="78"/>
      <c r="B76" s="591" t="s">
        <v>208</v>
      </c>
      <c r="C76" s="364">
        <v>1800.04989</v>
      </c>
      <c r="D76" s="364">
        <f t="shared" si="1"/>
        <v>6195.77172</v>
      </c>
      <c r="E76" s="75"/>
      <c r="F76" s="469"/>
      <c r="G76" s="75"/>
      <c r="H76" s="75"/>
      <c r="I76" s="75"/>
    </row>
    <row r="77" spans="1:9" s="225" customFormat="1" ht="15.75" customHeight="1">
      <c r="A77" s="78"/>
      <c r="B77" s="591" t="s">
        <v>293</v>
      </c>
      <c r="C77" s="364">
        <v>1519.12904</v>
      </c>
      <c r="D77" s="364">
        <f t="shared" si="1"/>
        <v>5228.84216</v>
      </c>
      <c r="E77" s="75"/>
      <c r="F77" s="469"/>
      <c r="G77" s="75"/>
      <c r="H77" s="75"/>
      <c r="I77" s="75"/>
    </row>
    <row r="78" spans="1:9" s="225" customFormat="1" ht="15.75" customHeight="1">
      <c r="A78" s="78"/>
      <c r="B78" s="591" t="s">
        <v>188</v>
      </c>
      <c r="C78" s="364">
        <v>1479.53839</v>
      </c>
      <c r="D78" s="364">
        <f t="shared" si="1"/>
        <v>5092.57114</v>
      </c>
      <c r="E78" s="75"/>
      <c r="F78" s="469"/>
      <c r="G78" s="75"/>
      <c r="H78" s="75"/>
      <c r="I78" s="75"/>
    </row>
    <row r="79" spans="1:9" s="225" customFormat="1" ht="15.75" customHeight="1">
      <c r="A79" s="78"/>
      <c r="B79" s="591" t="s">
        <v>332</v>
      </c>
      <c r="C79" s="364">
        <v>1325.02046</v>
      </c>
      <c r="D79" s="364">
        <f t="shared" si="1"/>
        <v>4560.72042</v>
      </c>
      <c r="E79" s="75"/>
      <c r="F79" s="469"/>
      <c r="G79" s="75"/>
      <c r="H79" s="75"/>
      <c r="I79" s="75"/>
    </row>
    <row r="80" spans="1:9" s="225" customFormat="1" ht="15.75" customHeight="1">
      <c r="A80" s="78"/>
      <c r="B80" s="591" t="s">
        <v>222</v>
      </c>
      <c r="C80" s="364">
        <v>1305.85744</v>
      </c>
      <c r="D80" s="364">
        <f t="shared" si="1"/>
        <v>4494.76131</v>
      </c>
      <c r="E80" s="75"/>
      <c r="F80" s="469"/>
      <c r="G80" s="75"/>
      <c r="H80" s="75"/>
      <c r="I80" s="75"/>
    </row>
    <row r="81" spans="1:9" s="225" customFormat="1" ht="15.75" customHeight="1">
      <c r="A81" s="78"/>
      <c r="B81" s="591" t="s">
        <v>219</v>
      </c>
      <c r="C81" s="364">
        <v>1077.2901499999998</v>
      </c>
      <c r="D81" s="364">
        <f t="shared" si="1"/>
        <v>3708.0327</v>
      </c>
      <c r="E81" s="75"/>
      <c r="F81" s="469"/>
      <c r="G81" s="75"/>
      <c r="H81" s="75"/>
      <c r="I81" s="75"/>
    </row>
    <row r="82" spans="1:9" s="225" customFormat="1" ht="15.75" customHeight="1">
      <c r="A82" s="78"/>
      <c r="B82" s="591" t="s">
        <v>277</v>
      </c>
      <c r="C82" s="364">
        <v>1068.8932399999999</v>
      </c>
      <c r="D82" s="364">
        <f t="shared" si="1"/>
        <v>3679.13053</v>
      </c>
      <c r="E82" s="75"/>
      <c r="F82" s="469"/>
      <c r="G82" s="75"/>
      <c r="H82" s="75"/>
      <c r="I82" s="75"/>
    </row>
    <row r="83" spans="1:9" s="225" customFormat="1" ht="15.75" customHeight="1">
      <c r="A83" s="78"/>
      <c r="B83" s="591" t="s">
        <v>184</v>
      </c>
      <c r="C83" s="364">
        <v>1060.23584</v>
      </c>
      <c r="D83" s="364">
        <f t="shared" si="1"/>
        <v>3649.33176</v>
      </c>
      <c r="E83" s="75"/>
      <c r="F83" s="469"/>
      <c r="G83" s="75"/>
      <c r="H83" s="75"/>
      <c r="I83" s="75"/>
    </row>
    <row r="84" spans="1:9" s="225" customFormat="1" ht="15.75" customHeight="1">
      <c r="A84" s="78"/>
      <c r="B84" s="591" t="s">
        <v>254</v>
      </c>
      <c r="C84" s="364">
        <v>1023.98399</v>
      </c>
      <c r="D84" s="364">
        <f t="shared" si="1"/>
        <v>3524.55289</v>
      </c>
      <c r="E84" s="75"/>
      <c r="F84" s="469"/>
      <c r="G84" s="75"/>
      <c r="H84" s="75"/>
      <c r="I84" s="75"/>
    </row>
    <row r="85" spans="1:9" s="225" customFormat="1" ht="15.75" customHeight="1">
      <c r="A85" s="78"/>
      <c r="B85" s="591" t="s">
        <v>248</v>
      </c>
      <c r="C85" s="364">
        <v>983.1596800000001</v>
      </c>
      <c r="D85" s="364">
        <f t="shared" si="1"/>
        <v>3384.03562</v>
      </c>
      <c r="E85" s="75"/>
      <c r="F85" s="469"/>
      <c r="G85" s="75"/>
      <c r="H85" s="75"/>
      <c r="I85" s="75"/>
    </row>
    <row r="86" spans="1:9" s="225" customFormat="1" ht="15.75" customHeight="1">
      <c r="A86" s="78"/>
      <c r="B86" s="591" t="s">
        <v>264</v>
      </c>
      <c r="C86" s="364">
        <v>966.6499399999999</v>
      </c>
      <c r="D86" s="364">
        <f t="shared" si="1"/>
        <v>3327.20909</v>
      </c>
      <c r="E86" s="75"/>
      <c r="F86" s="469"/>
      <c r="G86" s="75"/>
      <c r="H86" s="75"/>
      <c r="I86" s="75"/>
    </row>
    <row r="87" spans="1:9" s="225" customFormat="1" ht="15.75" customHeight="1">
      <c r="A87" s="78"/>
      <c r="B87" s="591" t="s">
        <v>233</v>
      </c>
      <c r="C87" s="364">
        <v>964.80542</v>
      </c>
      <c r="D87" s="364">
        <f t="shared" si="1"/>
        <v>3320.86026</v>
      </c>
      <c r="E87" s="75"/>
      <c r="F87" s="469"/>
      <c r="G87" s="75"/>
      <c r="H87" s="75"/>
      <c r="I87" s="75"/>
    </row>
    <row r="88" spans="1:9" s="225" customFormat="1" ht="15.75" customHeight="1">
      <c r="A88" s="78"/>
      <c r="B88" s="595" t="s">
        <v>220</v>
      </c>
      <c r="C88" s="364">
        <v>952.28414</v>
      </c>
      <c r="D88" s="364">
        <f t="shared" si="1"/>
        <v>3277.76201</v>
      </c>
      <c r="E88" s="75"/>
      <c r="F88" s="469"/>
      <c r="G88" s="75"/>
      <c r="H88" s="75"/>
      <c r="I88" s="75"/>
    </row>
    <row r="89" spans="1:9" s="225" customFormat="1" ht="15.75" customHeight="1">
      <c r="A89" s="78"/>
      <c r="B89" s="591" t="s">
        <v>351</v>
      </c>
      <c r="C89" s="364">
        <v>933.1218100000001</v>
      </c>
      <c r="D89" s="364">
        <f t="shared" si="1"/>
        <v>3211.80527</v>
      </c>
      <c r="E89" s="75"/>
      <c r="F89" s="469"/>
      <c r="G89" s="75"/>
      <c r="H89" s="75"/>
      <c r="I89" s="75"/>
    </row>
    <row r="90" spans="1:9" s="225" customFormat="1" ht="15.75" customHeight="1">
      <c r="A90" s="78"/>
      <c r="B90" s="591" t="s">
        <v>317</v>
      </c>
      <c r="C90" s="364">
        <v>912.7881</v>
      </c>
      <c r="D90" s="364">
        <f t="shared" si="1"/>
        <v>3141.81664</v>
      </c>
      <c r="E90" s="75"/>
      <c r="F90" s="469"/>
      <c r="G90" s="75"/>
      <c r="H90" s="75"/>
      <c r="I90" s="75"/>
    </row>
    <row r="91" spans="1:9" s="225" customFormat="1" ht="15.75" customHeight="1">
      <c r="A91" s="78"/>
      <c r="B91" s="591" t="s">
        <v>238</v>
      </c>
      <c r="C91" s="364">
        <v>880.95782</v>
      </c>
      <c r="D91" s="364">
        <f t="shared" si="1"/>
        <v>3032.25682</v>
      </c>
      <c r="E91" s="75"/>
      <c r="F91" s="469"/>
      <c r="G91" s="75"/>
      <c r="H91" s="75"/>
      <c r="I91" s="75"/>
    </row>
    <row r="92" spans="1:9" s="225" customFormat="1" ht="15.75" customHeight="1">
      <c r="A92" s="78"/>
      <c r="B92" s="591" t="s">
        <v>255</v>
      </c>
      <c r="C92" s="364">
        <v>873.43686</v>
      </c>
      <c r="D92" s="364">
        <f t="shared" si="1"/>
        <v>3006.36967</v>
      </c>
      <c r="E92" s="75"/>
      <c r="F92" s="469"/>
      <c r="G92" s="75"/>
      <c r="H92" s="75"/>
      <c r="I92" s="75"/>
    </row>
    <row r="93" spans="1:9" s="225" customFormat="1" ht="15.75" customHeight="1">
      <c r="A93" s="78"/>
      <c r="B93" s="591" t="s">
        <v>236</v>
      </c>
      <c r="C93" s="364">
        <v>851.4402299999999</v>
      </c>
      <c r="D93" s="364">
        <f t="shared" si="1"/>
        <v>2930.65727</v>
      </c>
      <c r="E93" s="75"/>
      <c r="F93" s="469"/>
      <c r="G93" s="75"/>
      <c r="H93" s="75"/>
      <c r="I93" s="75"/>
    </row>
    <row r="94" spans="1:9" s="225" customFormat="1" ht="15.75" customHeight="1">
      <c r="A94" s="78"/>
      <c r="B94" s="591" t="s">
        <v>239</v>
      </c>
      <c r="C94" s="364">
        <v>787.22239</v>
      </c>
      <c r="D94" s="364">
        <f t="shared" si="1"/>
        <v>2709.61947</v>
      </c>
      <c r="E94" s="75"/>
      <c r="F94" s="469"/>
      <c r="G94" s="75"/>
      <c r="H94" s="75"/>
      <c r="I94" s="75"/>
    </row>
    <row r="95" spans="1:9" s="225" customFormat="1" ht="15.75" customHeight="1">
      <c r="A95" s="78"/>
      <c r="B95" s="591" t="s">
        <v>333</v>
      </c>
      <c r="C95" s="364">
        <v>776.48911</v>
      </c>
      <c r="D95" s="364">
        <f t="shared" si="1"/>
        <v>2672.67552</v>
      </c>
      <c r="E95" s="75"/>
      <c r="F95" s="469"/>
      <c r="G95" s="75"/>
      <c r="H95" s="75"/>
      <c r="I95" s="75"/>
    </row>
    <row r="96" spans="1:9" s="225" customFormat="1" ht="15.75" customHeight="1">
      <c r="A96" s="78"/>
      <c r="B96" s="591" t="s">
        <v>352</v>
      </c>
      <c r="C96" s="364">
        <v>756.73631</v>
      </c>
      <c r="D96" s="364">
        <f t="shared" si="1"/>
        <v>2604.68638</v>
      </c>
      <c r="E96" s="75"/>
      <c r="F96" s="469"/>
      <c r="G96" s="75"/>
      <c r="H96" s="75"/>
      <c r="I96" s="75"/>
    </row>
    <row r="97" spans="1:9" s="225" customFormat="1" ht="15.75" customHeight="1">
      <c r="A97" s="78"/>
      <c r="B97" s="591" t="s">
        <v>334</v>
      </c>
      <c r="C97" s="364">
        <v>732.54698</v>
      </c>
      <c r="D97" s="364">
        <f t="shared" si="1"/>
        <v>2521.42671</v>
      </c>
      <c r="E97" s="75"/>
      <c r="F97" s="469"/>
      <c r="G97" s="75"/>
      <c r="H97" s="75"/>
      <c r="I97" s="75"/>
    </row>
    <row r="98" spans="1:9" s="225" customFormat="1" ht="15.75" customHeight="1">
      <c r="A98" s="78"/>
      <c r="B98" s="591" t="s">
        <v>316</v>
      </c>
      <c r="C98" s="364">
        <v>723.6182</v>
      </c>
      <c r="D98" s="364">
        <f t="shared" si="1"/>
        <v>2490.69384</v>
      </c>
      <c r="E98" s="75"/>
      <c r="F98" s="469"/>
      <c r="G98" s="75"/>
      <c r="H98" s="75"/>
      <c r="I98" s="75"/>
    </row>
    <row r="99" spans="1:9" s="225" customFormat="1" ht="15.75" customHeight="1">
      <c r="A99" s="78"/>
      <c r="B99" s="591" t="s">
        <v>251</v>
      </c>
      <c r="C99" s="364">
        <v>694.52797</v>
      </c>
      <c r="D99" s="364">
        <f t="shared" si="1"/>
        <v>2390.56527</v>
      </c>
      <c r="E99" s="75"/>
      <c r="F99" s="469"/>
      <c r="G99" s="75"/>
      <c r="H99" s="75"/>
      <c r="I99" s="75"/>
    </row>
    <row r="100" spans="1:9" s="225" customFormat="1" ht="15.75" customHeight="1">
      <c r="A100" s="78"/>
      <c r="B100" s="591" t="s">
        <v>278</v>
      </c>
      <c r="C100" s="364">
        <v>630.2585899999999</v>
      </c>
      <c r="D100" s="364">
        <f t="shared" si="1"/>
        <v>2169.35007</v>
      </c>
      <c r="E100" s="75"/>
      <c r="F100" s="469"/>
      <c r="G100" s="75"/>
      <c r="H100" s="75"/>
      <c r="I100" s="75"/>
    </row>
    <row r="101" spans="1:9" s="225" customFormat="1" ht="15.75" customHeight="1">
      <c r="A101" s="78"/>
      <c r="B101" s="591" t="s">
        <v>216</v>
      </c>
      <c r="C101" s="364">
        <v>629.57895</v>
      </c>
      <c r="D101" s="364">
        <f t="shared" si="1"/>
        <v>2167.01075</v>
      </c>
      <c r="E101" s="75"/>
      <c r="F101" s="469"/>
      <c r="G101" s="75"/>
      <c r="H101" s="75"/>
      <c r="I101" s="75"/>
    </row>
    <row r="102" spans="1:9" s="225" customFormat="1" ht="15.75" customHeight="1">
      <c r="A102" s="78"/>
      <c r="B102" s="591" t="s">
        <v>353</v>
      </c>
      <c r="C102" s="364">
        <v>615.35153</v>
      </c>
      <c r="D102" s="364">
        <f t="shared" si="1"/>
        <v>2118.03997</v>
      </c>
      <c r="E102" s="75"/>
      <c r="F102" s="469"/>
      <c r="G102" s="75"/>
      <c r="H102" s="75"/>
      <c r="I102" s="75"/>
    </row>
    <row r="103" spans="1:9" s="225" customFormat="1" ht="15.75" customHeight="1">
      <c r="A103" s="78"/>
      <c r="B103" s="591" t="s">
        <v>243</v>
      </c>
      <c r="C103" s="364">
        <v>608.01331</v>
      </c>
      <c r="D103" s="364">
        <f t="shared" si="1"/>
        <v>2092.78181</v>
      </c>
      <c r="E103" s="75"/>
      <c r="F103" s="469"/>
      <c r="G103" s="75"/>
      <c r="H103" s="75"/>
      <c r="I103" s="75"/>
    </row>
    <row r="104" spans="1:9" s="225" customFormat="1" ht="15.75" customHeight="1">
      <c r="A104" s="78"/>
      <c r="B104" s="591" t="s">
        <v>270</v>
      </c>
      <c r="C104" s="364">
        <v>602.16298</v>
      </c>
      <c r="D104" s="364">
        <f t="shared" si="1"/>
        <v>2072.64498</v>
      </c>
      <c r="E104" s="75"/>
      <c r="F104" s="469"/>
      <c r="G104" s="75"/>
      <c r="H104" s="75"/>
      <c r="I104" s="75"/>
    </row>
    <row r="105" spans="1:9" s="225" customFormat="1" ht="15.75" customHeight="1">
      <c r="A105" s="78"/>
      <c r="B105" s="591" t="s">
        <v>242</v>
      </c>
      <c r="C105" s="364">
        <v>597.30664</v>
      </c>
      <c r="D105" s="364">
        <f t="shared" si="1"/>
        <v>2055.92945</v>
      </c>
      <c r="E105" s="75"/>
      <c r="F105" s="469"/>
      <c r="G105" s="75"/>
      <c r="H105" s="75"/>
      <c r="I105" s="75"/>
    </row>
    <row r="106" spans="1:9" s="225" customFormat="1" ht="15.75" customHeight="1">
      <c r="A106" s="78"/>
      <c r="B106" s="591" t="s">
        <v>256</v>
      </c>
      <c r="C106" s="364">
        <v>591.92998</v>
      </c>
      <c r="D106" s="364">
        <f t="shared" si="1"/>
        <v>2037.42299</v>
      </c>
      <c r="E106" s="75"/>
      <c r="F106" s="469"/>
      <c r="G106" s="75"/>
      <c r="H106" s="75"/>
      <c r="I106" s="75"/>
    </row>
    <row r="107" spans="1:9" s="225" customFormat="1" ht="15.75" customHeight="1">
      <c r="A107" s="78"/>
      <c r="B107" s="591" t="s">
        <v>344</v>
      </c>
      <c r="C107" s="364">
        <v>591.7691</v>
      </c>
      <c r="D107" s="364">
        <f t="shared" si="1"/>
        <v>2036.86924</v>
      </c>
      <c r="E107" s="75"/>
      <c r="F107" s="469"/>
      <c r="G107" s="75"/>
      <c r="H107" s="75"/>
      <c r="I107" s="75"/>
    </row>
    <row r="108" spans="1:9" s="225" customFormat="1" ht="15.75" customHeight="1">
      <c r="A108" s="78"/>
      <c r="B108" s="591" t="s">
        <v>174</v>
      </c>
      <c r="C108" s="364">
        <v>571.54103</v>
      </c>
      <c r="D108" s="364">
        <f t="shared" si="1"/>
        <v>1967.24423</v>
      </c>
      <c r="E108" s="75"/>
      <c r="F108" s="469"/>
      <c r="G108" s="75"/>
      <c r="H108" s="75"/>
      <c r="I108" s="75"/>
    </row>
    <row r="109" spans="1:9" s="225" customFormat="1" ht="15.75" customHeight="1">
      <c r="A109" s="78"/>
      <c r="B109" s="591" t="s">
        <v>260</v>
      </c>
      <c r="C109" s="364">
        <v>570.6989</v>
      </c>
      <c r="D109" s="364">
        <f t="shared" si="1"/>
        <v>1964.34561</v>
      </c>
      <c r="E109" s="75"/>
      <c r="F109" s="469"/>
      <c r="G109" s="75"/>
      <c r="H109" s="75"/>
      <c r="I109" s="75"/>
    </row>
    <row r="110" spans="1:9" s="225" customFormat="1" ht="15.75" customHeight="1">
      <c r="A110" s="78"/>
      <c r="B110" s="591" t="s">
        <v>294</v>
      </c>
      <c r="C110" s="364">
        <v>522.71822</v>
      </c>
      <c r="D110" s="364">
        <f t="shared" si="1"/>
        <v>1799.19611</v>
      </c>
      <c r="E110" s="75"/>
      <c r="F110" s="469"/>
      <c r="G110" s="75"/>
      <c r="H110" s="75"/>
      <c r="I110" s="75"/>
    </row>
    <row r="111" spans="1:9" s="225" customFormat="1" ht="15.75" customHeight="1">
      <c r="A111" s="78"/>
      <c r="B111" s="591" t="s">
        <v>288</v>
      </c>
      <c r="C111" s="364">
        <v>487.64721999999995</v>
      </c>
      <c r="D111" s="364">
        <f t="shared" si="1"/>
        <v>1678.48173</v>
      </c>
      <c r="E111" s="75"/>
      <c r="F111" s="469"/>
      <c r="G111" s="75"/>
      <c r="H111" s="75"/>
      <c r="I111" s="75"/>
    </row>
    <row r="112" spans="1:9" s="225" customFormat="1" ht="15.75" customHeight="1">
      <c r="A112" s="78"/>
      <c r="B112" s="591" t="s">
        <v>221</v>
      </c>
      <c r="C112" s="364">
        <v>484.32259000000005</v>
      </c>
      <c r="D112" s="364">
        <f t="shared" si="1"/>
        <v>1667.03835</v>
      </c>
      <c r="E112" s="75"/>
      <c r="F112" s="469"/>
      <c r="G112" s="75"/>
      <c r="H112" s="75"/>
      <c r="I112" s="75"/>
    </row>
    <row r="113" spans="1:9" s="225" customFormat="1" ht="15.75" customHeight="1">
      <c r="A113" s="78"/>
      <c r="B113" s="591" t="s">
        <v>265</v>
      </c>
      <c r="C113" s="364">
        <v>462.20624</v>
      </c>
      <c r="D113" s="364">
        <f t="shared" si="1"/>
        <v>1590.91388</v>
      </c>
      <c r="E113" s="75"/>
      <c r="F113" s="469"/>
      <c r="G113" s="75"/>
      <c r="H113" s="75"/>
      <c r="I113" s="75"/>
    </row>
    <row r="114" spans="1:9" s="225" customFormat="1" ht="15.75" customHeight="1">
      <c r="A114" s="78"/>
      <c r="B114" s="595" t="s">
        <v>371</v>
      </c>
      <c r="C114" s="364">
        <v>451.77951</v>
      </c>
      <c r="D114" s="364">
        <f t="shared" si="1"/>
        <v>1555.02507</v>
      </c>
      <c r="E114" s="75"/>
      <c r="F114" s="469"/>
      <c r="G114" s="75"/>
      <c r="H114" s="75"/>
      <c r="I114" s="75"/>
    </row>
    <row r="115" spans="1:9" s="225" customFormat="1" ht="15.75" customHeight="1">
      <c r="A115" s="78"/>
      <c r="B115" s="591" t="s">
        <v>237</v>
      </c>
      <c r="C115" s="364">
        <v>433.10855</v>
      </c>
      <c r="D115" s="364">
        <f t="shared" si="1"/>
        <v>1490.75963</v>
      </c>
      <c r="E115" s="75"/>
      <c r="F115" s="469"/>
      <c r="G115" s="75"/>
      <c r="H115" s="75"/>
      <c r="I115" s="75"/>
    </row>
    <row r="116" spans="1:9" s="225" customFormat="1" ht="15.75" customHeight="1">
      <c r="A116" s="78"/>
      <c r="B116" s="591" t="s">
        <v>253</v>
      </c>
      <c r="C116" s="364">
        <v>412.52283</v>
      </c>
      <c r="D116" s="364">
        <f t="shared" si="1"/>
        <v>1419.90358</v>
      </c>
      <c r="E116" s="75"/>
      <c r="F116" s="469"/>
      <c r="G116" s="75"/>
      <c r="H116" s="75"/>
      <c r="I116" s="75"/>
    </row>
    <row r="117" spans="1:9" s="225" customFormat="1" ht="15.75" customHeight="1">
      <c r="A117" s="78"/>
      <c r="B117" s="591" t="s">
        <v>295</v>
      </c>
      <c r="C117" s="364">
        <v>412.16497999999996</v>
      </c>
      <c r="D117" s="364">
        <f t="shared" si="1"/>
        <v>1418.67186</v>
      </c>
      <c r="E117" s="75"/>
      <c r="F117" s="469"/>
      <c r="G117" s="75"/>
      <c r="H117" s="75"/>
      <c r="I117" s="75"/>
    </row>
    <row r="118" spans="1:9" s="225" customFormat="1" ht="15.75" customHeight="1">
      <c r="A118" s="78"/>
      <c r="B118" s="591" t="s">
        <v>279</v>
      </c>
      <c r="C118" s="364">
        <v>403.23087</v>
      </c>
      <c r="D118" s="364">
        <f t="shared" si="1"/>
        <v>1387.92065</v>
      </c>
      <c r="E118" s="75"/>
      <c r="F118" s="469"/>
      <c r="G118" s="75"/>
      <c r="H118" s="75"/>
      <c r="I118" s="75"/>
    </row>
    <row r="119" spans="1:9" s="225" customFormat="1" ht="15.75" customHeight="1">
      <c r="A119" s="78"/>
      <c r="B119" s="591" t="s">
        <v>252</v>
      </c>
      <c r="C119" s="364">
        <v>381.14856</v>
      </c>
      <c r="D119" s="364">
        <f t="shared" si="1"/>
        <v>1311.91334</v>
      </c>
      <c r="E119" s="75"/>
      <c r="F119" s="469"/>
      <c r="G119" s="75"/>
      <c r="H119" s="75"/>
      <c r="I119" s="75"/>
    </row>
    <row r="120" spans="1:9" s="225" customFormat="1" ht="15.75" customHeight="1">
      <c r="A120" s="78"/>
      <c r="B120" s="591" t="s">
        <v>354</v>
      </c>
      <c r="C120" s="364">
        <v>366.68629</v>
      </c>
      <c r="D120" s="364">
        <f t="shared" si="1"/>
        <v>1262.13421</v>
      </c>
      <c r="E120" s="75"/>
      <c r="F120" s="469"/>
      <c r="G120" s="75"/>
      <c r="H120" s="75"/>
      <c r="I120" s="75"/>
    </row>
    <row r="121" spans="1:9" s="225" customFormat="1" ht="15.75" customHeight="1">
      <c r="A121" s="78"/>
      <c r="B121" s="591" t="s">
        <v>280</v>
      </c>
      <c r="C121" s="364">
        <v>365.30994</v>
      </c>
      <c r="D121" s="364">
        <f t="shared" si="1"/>
        <v>1257.39681</v>
      </c>
      <c r="E121" s="75"/>
      <c r="F121" s="469"/>
      <c r="G121" s="75"/>
      <c r="H121" s="75"/>
      <c r="I121" s="75"/>
    </row>
    <row r="122" spans="1:9" s="225" customFormat="1" ht="15.75" customHeight="1">
      <c r="A122" s="78"/>
      <c r="B122" s="591" t="s">
        <v>231</v>
      </c>
      <c r="C122" s="364">
        <v>355.51613000000003</v>
      </c>
      <c r="D122" s="364">
        <f t="shared" si="1"/>
        <v>1223.68652</v>
      </c>
      <c r="E122" s="75"/>
      <c r="F122" s="469"/>
      <c r="G122" s="75"/>
      <c r="H122" s="75"/>
      <c r="I122" s="75"/>
    </row>
    <row r="123" spans="1:9" s="225" customFormat="1" ht="15.75" customHeight="1">
      <c r="A123" s="78"/>
      <c r="B123" s="591" t="s">
        <v>214</v>
      </c>
      <c r="C123" s="364">
        <v>344.26377</v>
      </c>
      <c r="D123" s="364">
        <f t="shared" si="1"/>
        <v>1184.9559</v>
      </c>
      <c r="E123" s="75"/>
      <c r="F123" s="469"/>
      <c r="G123" s="75"/>
      <c r="H123" s="75"/>
      <c r="I123" s="75"/>
    </row>
    <row r="124" spans="1:9" s="225" customFormat="1" ht="15.75" customHeight="1">
      <c r="A124" s="78"/>
      <c r="B124" s="591" t="s">
        <v>287</v>
      </c>
      <c r="C124" s="364">
        <v>342.78427</v>
      </c>
      <c r="D124" s="364">
        <f t="shared" si="1"/>
        <v>1179.86346</v>
      </c>
      <c r="E124" s="75"/>
      <c r="F124" s="469"/>
      <c r="G124" s="75"/>
      <c r="H124" s="75"/>
      <c r="I124" s="75"/>
    </row>
    <row r="125" spans="1:9" s="225" customFormat="1" ht="15.75" customHeight="1">
      <c r="A125" s="78"/>
      <c r="B125" s="591" t="s">
        <v>318</v>
      </c>
      <c r="C125" s="364">
        <v>335.1988</v>
      </c>
      <c r="D125" s="364">
        <f t="shared" si="1"/>
        <v>1153.75427</v>
      </c>
      <c r="E125" s="75"/>
      <c r="F125" s="469"/>
      <c r="G125" s="75"/>
      <c r="H125" s="75"/>
      <c r="I125" s="75"/>
    </row>
    <row r="126" spans="1:9" s="225" customFormat="1" ht="15.75" customHeight="1">
      <c r="A126" s="78"/>
      <c r="B126" s="591" t="s">
        <v>335</v>
      </c>
      <c r="C126" s="364">
        <v>331.91184999999996</v>
      </c>
      <c r="D126" s="364">
        <f t="shared" si="1"/>
        <v>1142.44059</v>
      </c>
      <c r="E126" s="75"/>
      <c r="F126" s="469"/>
      <c r="G126" s="75"/>
      <c r="H126" s="75"/>
      <c r="I126" s="75"/>
    </row>
    <row r="127" spans="1:9" s="225" customFormat="1" ht="15.75" customHeight="1">
      <c r="A127" s="78"/>
      <c r="B127" s="591" t="s">
        <v>245</v>
      </c>
      <c r="C127" s="364">
        <v>317.75649</v>
      </c>
      <c r="D127" s="364">
        <f t="shared" si="1"/>
        <v>1093.71784</v>
      </c>
      <c r="E127" s="75"/>
      <c r="F127" s="469"/>
      <c r="G127" s="75"/>
      <c r="H127" s="75"/>
      <c r="I127" s="75"/>
    </row>
    <row r="128" spans="1:9" s="225" customFormat="1" ht="15.75" customHeight="1">
      <c r="A128" s="78"/>
      <c r="B128" s="591" t="s">
        <v>355</v>
      </c>
      <c r="C128" s="364">
        <v>315.72022</v>
      </c>
      <c r="D128" s="364">
        <f t="shared" si="1"/>
        <v>1086.709</v>
      </c>
      <c r="E128" s="75"/>
      <c r="F128" s="469"/>
      <c r="G128" s="75"/>
      <c r="H128" s="75"/>
      <c r="I128" s="75"/>
    </row>
    <row r="129" spans="1:9" s="225" customFormat="1" ht="15.75" customHeight="1">
      <c r="A129" s="78"/>
      <c r="B129" s="591" t="s">
        <v>345</v>
      </c>
      <c r="C129" s="364">
        <v>301.60542</v>
      </c>
      <c r="D129" s="364">
        <f t="shared" si="1"/>
        <v>1038.12586</v>
      </c>
      <c r="E129" s="75"/>
      <c r="F129" s="469"/>
      <c r="G129" s="75"/>
      <c r="H129" s="75"/>
      <c r="I129" s="75"/>
    </row>
    <row r="130" spans="1:9" s="225" customFormat="1" ht="15.75" customHeight="1">
      <c r="A130" s="78"/>
      <c r="B130" s="591" t="s">
        <v>224</v>
      </c>
      <c r="C130" s="364">
        <v>288.25375</v>
      </c>
      <c r="D130" s="364">
        <f t="shared" si="1"/>
        <v>992.16941</v>
      </c>
      <c r="E130" s="75"/>
      <c r="F130" s="469"/>
      <c r="G130" s="75"/>
      <c r="H130" s="75"/>
      <c r="I130" s="75"/>
    </row>
    <row r="131" spans="1:9" s="225" customFormat="1" ht="15.75" customHeight="1">
      <c r="A131" s="78"/>
      <c r="B131" s="591" t="s">
        <v>262</v>
      </c>
      <c r="C131" s="364">
        <v>282.7294</v>
      </c>
      <c r="D131" s="364">
        <f t="shared" si="1"/>
        <v>973.15459</v>
      </c>
      <c r="E131" s="75"/>
      <c r="F131" s="469"/>
      <c r="G131" s="75"/>
      <c r="H131" s="75"/>
      <c r="I131" s="75"/>
    </row>
    <row r="132" spans="1:9" s="225" customFormat="1" ht="15.75" customHeight="1">
      <c r="A132" s="78"/>
      <c r="B132" s="591" t="s">
        <v>296</v>
      </c>
      <c r="C132" s="364">
        <v>272.13291999999996</v>
      </c>
      <c r="D132" s="364">
        <f t="shared" si="1"/>
        <v>936.68151</v>
      </c>
      <c r="E132" s="75"/>
      <c r="F132" s="469"/>
      <c r="G132" s="75"/>
      <c r="H132" s="75"/>
      <c r="I132" s="75"/>
    </row>
    <row r="133" spans="1:9" s="225" customFormat="1" ht="15.75" customHeight="1">
      <c r="A133" s="78"/>
      <c r="B133" s="591" t="s">
        <v>244</v>
      </c>
      <c r="C133" s="364">
        <v>248.02782000000002</v>
      </c>
      <c r="D133" s="364">
        <f t="shared" si="1"/>
        <v>853.71176</v>
      </c>
      <c r="E133" s="75"/>
      <c r="F133" s="469"/>
      <c r="G133" s="75"/>
      <c r="H133" s="75"/>
      <c r="I133" s="75"/>
    </row>
    <row r="134" spans="1:9" s="225" customFormat="1" ht="15.75" customHeight="1">
      <c r="A134" s="78"/>
      <c r="B134" s="591" t="s">
        <v>241</v>
      </c>
      <c r="C134" s="364">
        <v>241.96724</v>
      </c>
      <c r="D134" s="364">
        <f t="shared" si="1"/>
        <v>832.85124</v>
      </c>
      <c r="E134" s="75"/>
      <c r="F134" s="469"/>
      <c r="G134" s="75"/>
      <c r="H134" s="75"/>
      <c r="I134" s="75"/>
    </row>
    <row r="135" spans="1:9" s="225" customFormat="1" ht="15.75" customHeight="1">
      <c r="A135" s="78"/>
      <c r="B135" s="591" t="s">
        <v>346</v>
      </c>
      <c r="C135" s="364">
        <v>237.60209</v>
      </c>
      <c r="D135" s="364">
        <f t="shared" si="1"/>
        <v>817.82639</v>
      </c>
      <c r="E135" s="75"/>
      <c r="F135" s="469"/>
      <c r="G135" s="75"/>
      <c r="H135" s="75"/>
      <c r="I135" s="75"/>
    </row>
    <row r="136" spans="1:9" s="225" customFormat="1" ht="15.75" customHeight="1">
      <c r="A136" s="78"/>
      <c r="B136" s="595" t="s">
        <v>370</v>
      </c>
      <c r="C136" s="364">
        <v>236.12159</v>
      </c>
      <c r="D136" s="364">
        <f t="shared" si="1"/>
        <v>812.73051</v>
      </c>
      <c r="E136" s="75"/>
      <c r="F136" s="469"/>
      <c r="G136" s="75"/>
      <c r="H136" s="75"/>
      <c r="I136" s="75"/>
    </row>
    <row r="137" spans="1:9" s="225" customFormat="1" ht="15.75" customHeight="1">
      <c r="A137" s="78"/>
      <c r="B137" s="591" t="s">
        <v>281</v>
      </c>
      <c r="C137" s="364">
        <v>230.8201</v>
      </c>
      <c r="D137" s="364">
        <f aca="true" t="shared" si="2" ref="D137:D152">ROUND(+C137*$E$9,5)</f>
        <v>794.48278</v>
      </c>
      <c r="E137" s="75"/>
      <c r="F137" s="469"/>
      <c r="G137" s="75"/>
      <c r="H137" s="75"/>
      <c r="I137" s="75"/>
    </row>
    <row r="138" spans="1:9" s="225" customFormat="1" ht="15.75" customHeight="1">
      <c r="A138" s="78"/>
      <c r="B138" s="591" t="s">
        <v>356</v>
      </c>
      <c r="C138" s="364">
        <v>228.54109</v>
      </c>
      <c r="D138" s="364">
        <f t="shared" si="2"/>
        <v>786.63843</v>
      </c>
      <c r="E138" s="75"/>
      <c r="F138" s="469"/>
      <c r="G138" s="75"/>
      <c r="H138" s="75"/>
      <c r="I138" s="75"/>
    </row>
    <row r="139" spans="1:9" s="225" customFormat="1" ht="15.75" customHeight="1">
      <c r="A139" s="78"/>
      <c r="B139" s="591" t="s">
        <v>266</v>
      </c>
      <c r="C139" s="364">
        <v>225.6936</v>
      </c>
      <c r="D139" s="364">
        <f t="shared" si="2"/>
        <v>776.83737</v>
      </c>
      <c r="E139" s="75"/>
      <c r="F139" s="469"/>
      <c r="G139" s="75"/>
      <c r="H139" s="75"/>
      <c r="I139" s="75"/>
    </row>
    <row r="140" spans="1:9" s="225" customFormat="1" ht="15.75" customHeight="1">
      <c r="A140" s="78"/>
      <c r="B140" s="591" t="s">
        <v>227</v>
      </c>
      <c r="C140" s="364">
        <v>223.37634</v>
      </c>
      <c r="D140" s="364">
        <f t="shared" si="2"/>
        <v>768.86136</v>
      </c>
      <c r="E140" s="75"/>
      <c r="F140" s="469"/>
      <c r="G140" s="75"/>
      <c r="H140" s="75"/>
      <c r="I140" s="75"/>
    </row>
    <row r="141" spans="1:9" s="225" customFormat="1" ht="15.75" customHeight="1">
      <c r="A141" s="78"/>
      <c r="B141" s="591" t="s">
        <v>319</v>
      </c>
      <c r="C141" s="364">
        <v>219.61617</v>
      </c>
      <c r="D141" s="364">
        <f t="shared" si="2"/>
        <v>755.91886</v>
      </c>
      <c r="E141" s="75"/>
      <c r="F141" s="469"/>
      <c r="G141" s="75"/>
      <c r="H141" s="75"/>
      <c r="I141" s="75"/>
    </row>
    <row r="142" spans="1:9" s="225" customFormat="1" ht="15.75" customHeight="1">
      <c r="A142" s="78"/>
      <c r="B142" s="591" t="s">
        <v>223</v>
      </c>
      <c r="C142" s="364">
        <v>198.11153</v>
      </c>
      <c r="D142" s="364">
        <f t="shared" si="2"/>
        <v>681.89989</v>
      </c>
      <c r="E142" s="75"/>
      <c r="F142" s="469"/>
      <c r="G142" s="75"/>
      <c r="H142" s="75"/>
      <c r="I142" s="75"/>
    </row>
    <row r="143" spans="1:9" s="225" customFormat="1" ht="15.75" customHeight="1">
      <c r="A143" s="78"/>
      <c r="B143" s="591" t="s">
        <v>297</v>
      </c>
      <c r="C143" s="364">
        <v>193.09436</v>
      </c>
      <c r="D143" s="364">
        <f t="shared" si="2"/>
        <v>664.63079</v>
      </c>
      <c r="E143" s="75"/>
      <c r="F143" s="469"/>
      <c r="G143" s="75"/>
      <c r="H143" s="75"/>
      <c r="I143" s="75"/>
    </row>
    <row r="144" spans="1:9" s="225" customFormat="1" ht="15.75" customHeight="1">
      <c r="A144" s="78"/>
      <c r="B144" s="591" t="s">
        <v>230</v>
      </c>
      <c r="C144" s="364">
        <v>179.31920000000002</v>
      </c>
      <c r="D144" s="364">
        <f t="shared" si="2"/>
        <v>617.21669</v>
      </c>
      <c r="E144" s="75"/>
      <c r="F144" s="469"/>
      <c r="G144" s="75"/>
      <c r="H144" s="75"/>
      <c r="I144" s="75"/>
    </row>
    <row r="145" spans="1:9" s="225" customFormat="1" ht="15.75" customHeight="1">
      <c r="A145" s="78"/>
      <c r="B145" s="591" t="s">
        <v>284</v>
      </c>
      <c r="C145" s="364">
        <v>178.39836</v>
      </c>
      <c r="D145" s="364">
        <f t="shared" si="2"/>
        <v>614.04716</v>
      </c>
      <c r="E145" s="75"/>
      <c r="F145" s="469"/>
      <c r="G145" s="75"/>
      <c r="H145" s="75"/>
      <c r="I145" s="75"/>
    </row>
    <row r="146" spans="1:9" s="225" customFormat="1" ht="15.75" customHeight="1">
      <c r="A146" s="78"/>
      <c r="B146" s="591" t="s">
        <v>320</v>
      </c>
      <c r="C146" s="364">
        <v>177.38406</v>
      </c>
      <c r="D146" s="364">
        <f t="shared" si="2"/>
        <v>610.55593</v>
      </c>
      <c r="E146" s="75"/>
      <c r="F146" s="469"/>
      <c r="G146" s="75"/>
      <c r="H146" s="75"/>
      <c r="I146" s="75"/>
    </row>
    <row r="147" spans="1:9" s="225" customFormat="1" ht="15.75" customHeight="1">
      <c r="A147" s="78"/>
      <c r="B147" s="591" t="s">
        <v>347</v>
      </c>
      <c r="C147" s="364">
        <v>162.69313</v>
      </c>
      <c r="D147" s="364">
        <f t="shared" si="2"/>
        <v>559.98975</v>
      </c>
      <c r="E147" s="75"/>
      <c r="F147" s="469"/>
      <c r="G147" s="75"/>
      <c r="H147" s="75"/>
      <c r="I147" s="75"/>
    </row>
    <row r="148" spans="1:9" s="225" customFormat="1" ht="15.75" customHeight="1">
      <c r="A148" s="78"/>
      <c r="B148" s="591" t="s">
        <v>173</v>
      </c>
      <c r="C148" s="364">
        <v>159.6021</v>
      </c>
      <c r="D148" s="364">
        <f t="shared" si="2"/>
        <v>549.35043</v>
      </c>
      <c r="E148" s="75"/>
      <c r="F148" s="469"/>
      <c r="G148" s="75"/>
      <c r="H148" s="75"/>
      <c r="I148" s="75"/>
    </row>
    <row r="149" spans="1:9" s="225" customFormat="1" ht="15.75" customHeight="1">
      <c r="A149" s="78"/>
      <c r="B149" s="591" t="s">
        <v>183</v>
      </c>
      <c r="C149" s="364">
        <v>158.68625</v>
      </c>
      <c r="D149" s="364">
        <f t="shared" si="2"/>
        <v>546.19807</v>
      </c>
      <c r="E149" s="75"/>
      <c r="F149" s="469"/>
      <c r="G149" s="75"/>
      <c r="H149" s="75"/>
      <c r="I149" s="75"/>
    </row>
    <row r="150" spans="1:9" s="225" customFormat="1" ht="15.75" customHeight="1">
      <c r="A150" s="78"/>
      <c r="B150" s="591" t="s">
        <v>272</v>
      </c>
      <c r="C150" s="364">
        <v>153.89422</v>
      </c>
      <c r="D150" s="364">
        <f t="shared" si="2"/>
        <v>529.70391</v>
      </c>
      <c r="E150" s="75"/>
      <c r="F150" s="469"/>
      <c r="G150" s="75"/>
      <c r="H150" s="75"/>
      <c r="I150" s="75"/>
    </row>
    <row r="151" spans="1:9" s="225" customFormat="1" ht="15.75" customHeight="1">
      <c r="A151" s="78"/>
      <c r="B151" s="591" t="s">
        <v>225</v>
      </c>
      <c r="C151" s="364">
        <v>125.34598</v>
      </c>
      <c r="D151" s="364">
        <f t="shared" si="2"/>
        <v>431.44086</v>
      </c>
      <c r="E151" s="75"/>
      <c r="F151" s="469"/>
      <c r="G151" s="75"/>
      <c r="H151" s="75"/>
      <c r="I151" s="75"/>
    </row>
    <row r="152" spans="1:9" s="225" customFormat="1" ht="15.75" customHeight="1">
      <c r="A152" s="78"/>
      <c r="B152" s="591" t="s">
        <v>96</v>
      </c>
      <c r="C152" s="364">
        <v>895.4213400000001</v>
      </c>
      <c r="D152" s="364">
        <f t="shared" si="2"/>
        <v>3082.04025</v>
      </c>
      <c r="E152" s="75"/>
      <c r="F152" s="469"/>
      <c r="G152" s="75"/>
      <c r="H152" s="75"/>
      <c r="I152" s="75"/>
    </row>
    <row r="153" spans="1:9" s="225" customFormat="1" ht="12" customHeight="1">
      <c r="A153" s="78"/>
      <c r="B153" s="591"/>
      <c r="C153" s="364"/>
      <c r="D153" s="364"/>
      <c r="E153" s="75"/>
      <c r="F153" s="469"/>
      <c r="G153" s="75"/>
      <c r="H153" s="75"/>
      <c r="I153" s="75"/>
    </row>
    <row r="154" spans="1:9" s="225" customFormat="1" ht="15.75" customHeight="1">
      <c r="A154" s="78"/>
      <c r="B154" s="102" t="s">
        <v>322</v>
      </c>
      <c r="C154" s="95">
        <f>SUM(C156:C156)</f>
        <v>323.80006</v>
      </c>
      <c r="D154" s="95">
        <f>SUM(D156:D156)</f>
        <v>1114.51981</v>
      </c>
      <c r="E154" s="75"/>
      <c r="F154" s="469"/>
      <c r="G154" s="75"/>
      <c r="H154" s="75"/>
      <c r="I154" s="75"/>
    </row>
    <row r="155" spans="1:9" s="225" customFormat="1" ht="7.5" customHeight="1">
      <c r="A155" s="78"/>
      <c r="B155" s="103"/>
      <c r="C155" s="95"/>
      <c r="D155" s="104"/>
      <c r="E155" s="75"/>
      <c r="F155" s="469"/>
      <c r="G155" s="75"/>
      <c r="H155" s="75"/>
      <c r="I155" s="75"/>
    </row>
    <row r="156" spans="1:9" s="225" customFormat="1" ht="15.75" customHeight="1">
      <c r="A156" s="78"/>
      <c r="B156" s="402" t="s">
        <v>321</v>
      </c>
      <c r="C156" s="364">
        <v>323.80006</v>
      </c>
      <c r="D156" s="366">
        <f>ROUND(+C156*$E$9,5)</f>
        <v>1114.51981</v>
      </c>
      <c r="E156" s="75"/>
      <c r="F156" s="469"/>
      <c r="G156" s="75"/>
      <c r="H156" s="75"/>
      <c r="I156" s="75"/>
    </row>
    <row r="157" spans="1:8" s="225" customFormat="1" ht="16.5" customHeight="1">
      <c r="A157" s="78"/>
      <c r="B157" s="81"/>
      <c r="C157" s="365"/>
      <c r="D157" s="367"/>
      <c r="E157" s="75"/>
      <c r="F157" s="75"/>
      <c r="G157" s="75"/>
      <c r="H157" s="75"/>
    </row>
    <row r="158" spans="1:7" s="225" customFormat="1" ht="16.5" customHeight="1">
      <c r="A158" s="78"/>
      <c r="B158" s="552" t="s">
        <v>14</v>
      </c>
      <c r="C158" s="570">
        <f>+C33+C15+C154</f>
        <v>873625.5271300003</v>
      </c>
      <c r="D158" s="570">
        <f>+D33+D15+D154</f>
        <v>3007019.0644099996</v>
      </c>
      <c r="E158" s="75"/>
      <c r="F158" s="75"/>
      <c r="G158" s="75"/>
    </row>
    <row r="159" spans="1:7" s="222" customFormat="1" ht="16.5" customHeight="1">
      <c r="A159" s="75"/>
      <c r="B159" s="553"/>
      <c r="C159" s="571"/>
      <c r="D159" s="571"/>
      <c r="E159" s="75"/>
      <c r="F159" s="75"/>
      <c r="G159" s="226"/>
    </row>
    <row r="160" spans="1:7" s="222" customFormat="1" ht="7.5" customHeight="1">
      <c r="A160" s="75"/>
      <c r="B160" s="82"/>
      <c r="C160" s="83"/>
      <c r="D160" s="83"/>
      <c r="E160" s="75"/>
      <c r="F160" s="75"/>
      <c r="G160" s="226"/>
    </row>
    <row r="161" spans="1:7" s="222" customFormat="1" ht="15" customHeight="1">
      <c r="A161" s="75"/>
      <c r="B161" s="79" t="s">
        <v>160</v>
      </c>
      <c r="C161" s="195"/>
      <c r="D161" s="194"/>
      <c r="E161" s="75"/>
      <c r="F161" s="75"/>
      <c r="G161" s="226"/>
    </row>
    <row r="162" spans="1:7" s="223" customFormat="1" ht="15">
      <c r="A162" s="76"/>
      <c r="B162" s="79" t="s">
        <v>161</v>
      </c>
      <c r="C162" s="192"/>
      <c r="D162" s="193"/>
      <c r="E162" s="75"/>
      <c r="F162" s="75"/>
      <c r="G162" s="227"/>
    </row>
    <row r="163" spans="1:7" s="222" customFormat="1" ht="15">
      <c r="A163" s="75"/>
      <c r="B163" s="84" t="s">
        <v>162</v>
      </c>
      <c r="C163" s="180"/>
      <c r="D163" s="114"/>
      <c r="E163" s="75"/>
      <c r="F163" s="75"/>
      <c r="G163" s="226"/>
    </row>
    <row r="164" spans="1:7" s="224" customFormat="1" ht="15.75">
      <c r="A164" s="74"/>
      <c r="B164" s="84" t="s">
        <v>163</v>
      </c>
      <c r="C164" s="84"/>
      <c r="D164" s="84"/>
      <c r="E164" s="75"/>
      <c r="F164" s="75"/>
      <c r="G164" s="228"/>
    </row>
    <row r="165" spans="1:7" s="224" customFormat="1" ht="15" customHeight="1">
      <c r="A165" s="74"/>
      <c r="B165" s="556" t="s">
        <v>372</v>
      </c>
      <c r="C165" s="556"/>
      <c r="D165" s="556"/>
      <c r="E165" s="75"/>
      <c r="F165" s="75"/>
      <c r="G165" s="228"/>
    </row>
    <row r="166" spans="1:7" s="224" customFormat="1" ht="15" customHeight="1">
      <c r="A166" s="74"/>
      <c r="B166" s="566" t="s">
        <v>323</v>
      </c>
      <c r="C166" s="566"/>
      <c r="D166" s="566"/>
      <c r="E166" s="75"/>
      <c r="F166" s="75"/>
      <c r="G166" s="228"/>
    </row>
    <row r="167" spans="1:7" s="224" customFormat="1" ht="15" customHeight="1">
      <c r="A167" s="74"/>
      <c r="B167" s="419"/>
      <c r="C167" s="420"/>
      <c r="D167" s="420"/>
      <c r="E167" s="75"/>
      <c r="F167" s="75"/>
      <c r="G167" s="228"/>
    </row>
    <row r="168" spans="1:7" s="224" customFormat="1" ht="15.75">
      <c r="A168" s="74"/>
      <c r="B168" s="419"/>
      <c r="C168" s="421"/>
      <c r="D168" s="421"/>
      <c r="E168" s="75"/>
      <c r="F168" s="75"/>
      <c r="G168" s="228"/>
    </row>
    <row r="169" spans="1:7" s="222" customFormat="1" ht="15" customHeight="1">
      <c r="A169" s="75"/>
      <c r="B169" s="422"/>
      <c r="C169" s="423"/>
      <c r="D169" s="423"/>
      <c r="E169" s="75"/>
      <c r="F169" s="75"/>
      <c r="G169" s="226"/>
    </row>
    <row r="170" spans="1:7" s="222" customFormat="1" ht="15" customHeight="1">
      <c r="A170" s="75"/>
      <c r="B170" s="86" t="s">
        <v>108</v>
      </c>
      <c r="C170" s="93"/>
      <c r="D170" s="93"/>
      <c r="E170" s="75"/>
      <c r="F170" s="75"/>
      <c r="G170" s="226"/>
    </row>
    <row r="171" spans="1:7" s="222" customFormat="1" ht="18">
      <c r="A171" s="75"/>
      <c r="B171" s="138" t="s">
        <v>341</v>
      </c>
      <c r="C171" s="94"/>
      <c r="D171" s="94"/>
      <c r="E171" s="75"/>
      <c r="F171" s="75"/>
      <c r="G171" s="226"/>
    </row>
    <row r="172" spans="1:7" s="222" customFormat="1" ht="15" customHeight="1">
      <c r="A172" s="75"/>
      <c r="B172" s="363" t="s">
        <v>66</v>
      </c>
      <c r="C172" s="94"/>
      <c r="D172" s="94"/>
      <c r="E172" s="75"/>
      <c r="F172" s="75"/>
      <c r="G172" s="226"/>
    </row>
    <row r="173" spans="1:7" s="222" customFormat="1" ht="15.75" customHeight="1">
      <c r="A173" s="75"/>
      <c r="B173" s="363" t="s">
        <v>101</v>
      </c>
      <c r="C173" s="94"/>
      <c r="D173" s="94"/>
      <c r="E173" s="75"/>
      <c r="F173" s="75"/>
      <c r="G173" s="226"/>
    </row>
    <row r="174" spans="1:7" s="222" customFormat="1" ht="15.75" customHeight="1">
      <c r="A174" s="75"/>
      <c r="B174" s="335" t="str">
        <f>+B9</f>
        <v>Al 31 de marzo de 2020</v>
      </c>
      <c r="C174" s="335"/>
      <c r="D174" s="93"/>
      <c r="E174" s="75"/>
      <c r="F174" s="75"/>
      <c r="G174" s="226"/>
    </row>
    <row r="175" spans="1:7" s="222" customFormat="1" ht="7.5" customHeight="1">
      <c r="A175" s="75"/>
      <c r="B175" s="264"/>
      <c r="C175" s="275"/>
      <c r="D175" s="275"/>
      <c r="E175" s="75"/>
      <c r="F175" s="75"/>
      <c r="G175" s="226"/>
    </row>
    <row r="176" spans="1:7" s="222" customFormat="1" ht="12" customHeight="1">
      <c r="A176" s="75"/>
      <c r="B176" s="557" t="s">
        <v>99</v>
      </c>
      <c r="C176" s="560" t="s">
        <v>53</v>
      </c>
      <c r="D176" s="563" t="s">
        <v>134</v>
      </c>
      <c r="E176" s="75"/>
      <c r="F176" s="75"/>
      <c r="G176" s="226"/>
    </row>
    <row r="177" spans="1:7" s="222" customFormat="1" ht="12" customHeight="1">
      <c r="A177" s="75"/>
      <c r="B177" s="558"/>
      <c r="C177" s="561"/>
      <c r="D177" s="564"/>
      <c r="E177" s="75"/>
      <c r="F177" s="75"/>
      <c r="G177" s="226"/>
    </row>
    <row r="178" spans="1:7" s="222" customFormat="1" ht="12" customHeight="1">
      <c r="A178" s="75"/>
      <c r="B178" s="559"/>
      <c r="C178" s="562"/>
      <c r="D178" s="565"/>
      <c r="E178" s="75"/>
      <c r="F178" s="75"/>
      <c r="G178" s="226"/>
    </row>
    <row r="179" spans="1:7" s="222" customFormat="1" ht="9.75" customHeight="1">
      <c r="A179" s="75"/>
      <c r="B179" s="265"/>
      <c r="C179" s="277"/>
      <c r="D179" s="278"/>
      <c r="E179" s="75"/>
      <c r="F179" s="75"/>
      <c r="G179" s="226"/>
    </row>
    <row r="180" spans="1:7" s="222" customFormat="1" ht="20.25" customHeight="1">
      <c r="A180" s="75"/>
      <c r="B180" s="100" t="s">
        <v>122</v>
      </c>
      <c r="C180" s="95">
        <v>0</v>
      </c>
      <c r="D180" s="104">
        <v>0</v>
      </c>
      <c r="E180" s="75"/>
      <c r="F180" s="75"/>
      <c r="G180" s="226"/>
    </row>
    <row r="181" spans="1:7" s="222" customFormat="1" ht="7.5" customHeight="1">
      <c r="A181" s="75"/>
      <c r="B181" s="100"/>
      <c r="C181" s="95"/>
      <c r="D181" s="104"/>
      <c r="E181" s="75"/>
      <c r="F181" s="75"/>
      <c r="G181" s="226"/>
    </row>
    <row r="182" spans="1:7" s="222" customFormat="1" ht="12" customHeight="1">
      <c r="A182" s="75"/>
      <c r="B182" s="592"/>
      <c r="C182" s="365"/>
      <c r="D182" s="365"/>
      <c r="E182" s="75"/>
      <c r="F182" s="75"/>
      <c r="G182" s="226"/>
    </row>
    <row r="183" spans="1:7" s="222" customFormat="1" ht="20.25" customHeight="1">
      <c r="A183" s="75"/>
      <c r="B183" s="593" t="s">
        <v>116</v>
      </c>
      <c r="C183" s="95">
        <f>SUM(C185:C216)</f>
        <v>15948.23891</v>
      </c>
      <c r="D183" s="95">
        <f>SUM(D185:D216)</f>
        <v>54893.83832000001</v>
      </c>
      <c r="E183" s="75"/>
      <c r="F183" s="75"/>
      <c r="G183" s="226"/>
    </row>
    <row r="184" spans="2:8" ht="7.5" customHeight="1">
      <c r="B184" s="594"/>
      <c r="C184" s="95"/>
      <c r="D184" s="365"/>
      <c r="G184" s="226"/>
      <c r="H184" s="222"/>
    </row>
    <row r="185" spans="2:8" ht="15.75" customHeight="1">
      <c r="B185" s="591" t="s">
        <v>357</v>
      </c>
      <c r="C185" s="364">
        <v>3386.85446</v>
      </c>
      <c r="D185" s="364">
        <f aca="true" t="shared" si="3" ref="D185:D215">ROUND(+C185*$E$9,5)</f>
        <v>11657.55305</v>
      </c>
      <c r="G185" s="226"/>
      <c r="H185" s="222"/>
    </row>
    <row r="186" spans="2:8" ht="15.75" customHeight="1">
      <c r="B186" s="591" t="s">
        <v>175</v>
      </c>
      <c r="C186" s="364">
        <v>3287.28285</v>
      </c>
      <c r="D186" s="364">
        <f t="shared" si="3"/>
        <v>11314.82757</v>
      </c>
      <c r="G186" s="226"/>
      <c r="H186" s="222"/>
    </row>
    <row r="187" spans="2:8" ht="15.75" customHeight="1">
      <c r="B187" s="591" t="s">
        <v>358</v>
      </c>
      <c r="C187" s="364">
        <v>681.49295</v>
      </c>
      <c r="D187" s="364">
        <f t="shared" si="3"/>
        <v>2345.69873</v>
      </c>
      <c r="G187" s="226"/>
      <c r="H187" s="222"/>
    </row>
    <row r="188" spans="2:8" ht="15.75" customHeight="1">
      <c r="B188" s="591" t="s">
        <v>282</v>
      </c>
      <c r="C188" s="364">
        <v>471.16866</v>
      </c>
      <c r="D188" s="364">
        <f t="shared" si="3"/>
        <v>1621.76253</v>
      </c>
      <c r="G188" s="226"/>
      <c r="H188" s="222"/>
    </row>
    <row r="189" spans="2:8" ht="15.75" customHeight="1">
      <c r="B189" s="591" t="s">
        <v>263</v>
      </c>
      <c r="C189" s="364">
        <v>439.22947</v>
      </c>
      <c r="D189" s="364">
        <f t="shared" si="3"/>
        <v>1511.82784</v>
      </c>
      <c r="G189" s="226"/>
      <c r="H189" s="222"/>
    </row>
    <row r="190" spans="2:8" ht="15.75" customHeight="1">
      <c r="B190" s="591" t="s">
        <v>348</v>
      </c>
      <c r="C190" s="364">
        <v>341.24015999999995</v>
      </c>
      <c r="D190" s="364">
        <f t="shared" si="3"/>
        <v>1174.54863</v>
      </c>
      <c r="G190" s="226"/>
      <c r="H190" s="222"/>
    </row>
    <row r="191" spans="2:8" ht="15.75" customHeight="1">
      <c r="B191" s="591" t="s">
        <v>272</v>
      </c>
      <c r="C191" s="364">
        <v>317.80533999999994</v>
      </c>
      <c r="D191" s="364">
        <f t="shared" si="3"/>
        <v>1093.88598</v>
      </c>
      <c r="G191" s="226"/>
      <c r="H191" s="222"/>
    </row>
    <row r="192" spans="2:8" ht="15.75" customHeight="1">
      <c r="B192" s="591" t="s">
        <v>298</v>
      </c>
      <c r="C192" s="364">
        <v>293.98094</v>
      </c>
      <c r="D192" s="364">
        <f t="shared" si="3"/>
        <v>1011.8824</v>
      </c>
      <c r="G192" s="226"/>
      <c r="H192" s="222"/>
    </row>
    <row r="193" spans="2:8" ht="15.75" customHeight="1">
      <c r="B193" s="591" t="s">
        <v>349</v>
      </c>
      <c r="C193" s="364">
        <v>291.30369</v>
      </c>
      <c r="D193" s="364">
        <f t="shared" si="3"/>
        <v>1002.6673</v>
      </c>
      <c r="G193" s="226"/>
      <c r="H193" s="222"/>
    </row>
    <row r="194" spans="2:8" ht="15.75" customHeight="1">
      <c r="B194" s="591" t="s">
        <v>324</v>
      </c>
      <c r="C194" s="364">
        <v>238.35247</v>
      </c>
      <c r="D194" s="364">
        <f t="shared" si="3"/>
        <v>820.4092</v>
      </c>
      <c r="G194" s="226"/>
      <c r="H194" s="222"/>
    </row>
    <row r="195" spans="2:8" ht="15.75" customHeight="1">
      <c r="B195" s="591" t="s">
        <v>202</v>
      </c>
      <c r="C195" s="364">
        <v>233.36178</v>
      </c>
      <c r="D195" s="364">
        <f t="shared" si="3"/>
        <v>803.23125</v>
      </c>
      <c r="G195" s="226"/>
      <c r="H195" s="222"/>
    </row>
    <row r="196" spans="2:8" ht="15.75" customHeight="1">
      <c r="B196" s="591" t="s">
        <v>289</v>
      </c>
      <c r="C196" s="364">
        <v>226.71303</v>
      </c>
      <c r="D196" s="364">
        <f t="shared" si="3"/>
        <v>780.34625</v>
      </c>
      <c r="G196" s="226"/>
      <c r="H196" s="222"/>
    </row>
    <row r="197" spans="2:8" ht="15.75" customHeight="1">
      <c r="B197" s="591" t="s">
        <v>359</v>
      </c>
      <c r="C197" s="364">
        <v>209.41010999999997</v>
      </c>
      <c r="D197" s="364">
        <f t="shared" si="3"/>
        <v>720.7896</v>
      </c>
      <c r="G197" s="226"/>
      <c r="H197" s="222"/>
    </row>
    <row r="198" spans="2:8" ht="15.75" customHeight="1">
      <c r="B198" s="591" t="s">
        <v>360</v>
      </c>
      <c r="C198" s="364">
        <v>199.65707</v>
      </c>
      <c r="D198" s="364">
        <f t="shared" si="3"/>
        <v>687.21963</v>
      </c>
      <c r="G198" s="226"/>
      <c r="H198" s="222"/>
    </row>
    <row r="199" spans="2:8" ht="15.75" customHeight="1">
      <c r="B199" s="591" t="s">
        <v>271</v>
      </c>
      <c r="C199" s="364">
        <v>185.73206</v>
      </c>
      <c r="D199" s="364">
        <f t="shared" si="3"/>
        <v>639.28975</v>
      </c>
      <c r="G199" s="226"/>
      <c r="H199" s="222"/>
    </row>
    <row r="200" spans="2:8" ht="15.75" customHeight="1">
      <c r="B200" s="591" t="s">
        <v>176</v>
      </c>
      <c r="C200" s="364">
        <v>181.13251</v>
      </c>
      <c r="D200" s="364">
        <f t="shared" si="3"/>
        <v>623.4581</v>
      </c>
      <c r="G200" s="226"/>
      <c r="H200" s="222"/>
    </row>
    <row r="201" spans="2:8" ht="15.75" customHeight="1">
      <c r="B201" s="591" t="s">
        <v>283</v>
      </c>
      <c r="C201" s="364">
        <v>166.30578</v>
      </c>
      <c r="D201" s="364">
        <f t="shared" si="3"/>
        <v>572.42449</v>
      </c>
      <c r="G201" s="226"/>
      <c r="H201" s="222"/>
    </row>
    <row r="202" spans="2:8" ht="15.75" customHeight="1">
      <c r="B202" s="591" t="s">
        <v>269</v>
      </c>
      <c r="C202" s="364">
        <v>160.76578</v>
      </c>
      <c r="D202" s="364">
        <f t="shared" si="3"/>
        <v>553.35581</v>
      </c>
      <c r="G202" s="226"/>
      <c r="H202" s="222"/>
    </row>
    <row r="203" spans="2:8" ht="15.75" customHeight="1">
      <c r="B203" s="591" t="s">
        <v>361</v>
      </c>
      <c r="C203" s="364">
        <v>159.76795</v>
      </c>
      <c r="D203" s="364">
        <f t="shared" si="3"/>
        <v>549.92128</v>
      </c>
      <c r="G203" s="226"/>
      <c r="H203" s="222"/>
    </row>
    <row r="204" spans="2:8" ht="15.75" customHeight="1">
      <c r="B204" s="591" t="s">
        <v>299</v>
      </c>
      <c r="C204" s="364">
        <v>156.69232</v>
      </c>
      <c r="D204" s="364">
        <f t="shared" si="3"/>
        <v>539.33497</v>
      </c>
      <c r="G204" s="226"/>
      <c r="H204" s="222"/>
    </row>
    <row r="205" spans="2:8" ht="15.75" customHeight="1">
      <c r="B205" s="591" t="s">
        <v>362</v>
      </c>
      <c r="C205" s="364">
        <v>149.30434</v>
      </c>
      <c r="D205" s="364">
        <f t="shared" si="3"/>
        <v>513.90554</v>
      </c>
      <c r="G205" s="226"/>
      <c r="H205" s="222"/>
    </row>
    <row r="206" spans="2:8" ht="15.75" customHeight="1">
      <c r="B206" s="591" t="s">
        <v>290</v>
      </c>
      <c r="C206" s="364">
        <v>148.00369</v>
      </c>
      <c r="D206" s="364">
        <f t="shared" si="3"/>
        <v>509.4287</v>
      </c>
      <c r="G206" s="226"/>
      <c r="H206" s="222"/>
    </row>
    <row r="207" spans="2:8" ht="15.75" customHeight="1">
      <c r="B207" s="591" t="s">
        <v>300</v>
      </c>
      <c r="C207" s="364">
        <v>143.22671</v>
      </c>
      <c r="D207" s="364">
        <f t="shared" si="3"/>
        <v>492.98634</v>
      </c>
      <c r="G207" s="226"/>
      <c r="H207" s="222"/>
    </row>
    <row r="208" spans="2:8" ht="15.75" customHeight="1">
      <c r="B208" s="591" t="s">
        <v>363</v>
      </c>
      <c r="C208" s="364">
        <v>140.36118</v>
      </c>
      <c r="D208" s="364">
        <f t="shared" si="3"/>
        <v>483.12318</v>
      </c>
      <c r="G208" s="226"/>
      <c r="H208" s="222"/>
    </row>
    <row r="209" spans="2:8" ht="15.75" customHeight="1">
      <c r="B209" s="591" t="s">
        <v>325</v>
      </c>
      <c r="C209" s="364">
        <v>129.55485000000002</v>
      </c>
      <c r="D209" s="364">
        <f t="shared" si="3"/>
        <v>445.92779</v>
      </c>
      <c r="G209" s="226"/>
      <c r="H209" s="222"/>
    </row>
    <row r="210" spans="2:8" ht="15.75" customHeight="1">
      <c r="B210" s="591" t="s">
        <v>326</v>
      </c>
      <c r="C210" s="364">
        <v>118.46585</v>
      </c>
      <c r="D210" s="364">
        <f t="shared" si="3"/>
        <v>407.75946</v>
      </c>
      <c r="G210" s="226"/>
      <c r="H210" s="222"/>
    </row>
    <row r="211" spans="2:8" ht="15.75" customHeight="1">
      <c r="B211" s="591" t="s">
        <v>364</v>
      </c>
      <c r="C211" s="364">
        <v>118.26742999999999</v>
      </c>
      <c r="D211" s="364">
        <f t="shared" si="3"/>
        <v>407.07649</v>
      </c>
      <c r="G211" s="226"/>
      <c r="H211" s="222"/>
    </row>
    <row r="212" spans="2:8" ht="15.75" customHeight="1">
      <c r="B212" s="591" t="s">
        <v>267</v>
      </c>
      <c r="C212" s="364">
        <v>112.35836</v>
      </c>
      <c r="D212" s="364">
        <f t="shared" si="3"/>
        <v>386.73748</v>
      </c>
      <c r="G212" s="226"/>
      <c r="H212" s="222"/>
    </row>
    <row r="213" spans="2:8" ht="15.75" customHeight="1">
      <c r="B213" s="591" t="s">
        <v>268</v>
      </c>
      <c r="C213" s="364">
        <v>107.96054</v>
      </c>
      <c r="D213" s="364">
        <f t="shared" si="3"/>
        <v>371.60018</v>
      </c>
      <c r="G213" s="226"/>
      <c r="H213" s="222"/>
    </row>
    <row r="214" spans="2:8" ht="15.75" customHeight="1">
      <c r="B214" s="591" t="s">
        <v>292</v>
      </c>
      <c r="C214" s="364">
        <v>103.61278999999999</v>
      </c>
      <c r="D214" s="364">
        <f t="shared" si="3"/>
        <v>356.63522</v>
      </c>
      <c r="G214" s="226"/>
      <c r="H214" s="222"/>
    </row>
    <row r="215" spans="2:8" ht="15.75" customHeight="1">
      <c r="B215" s="591" t="s">
        <v>291</v>
      </c>
      <c r="C215" s="364">
        <v>103.61278999999999</v>
      </c>
      <c r="D215" s="364">
        <f t="shared" si="3"/>
        <v>356.63522</v>
      </c>
      <c r="F215" s="402"/>
      <c r="G215" s="226"/>
      <c r="H215" s="222"/>
    </row>
    <row r="216" spans="2:8" ht="15.75" customHeight="1">
      <c r="B216" s="591" t="s">
        <v>96</v>
      </c>
      <c r="C216" s="364">
        <v>2945.261</v>
      </c>
      <c r="D216" s="364">
        <f>ROUND(+C216*$E$9,5)</f>
        <v>10137.58836</v>
      </c>
      <c r="G216" s="226"/>
      <c r="H216" s="222"/>
    </row>
    <row r="217" spans="2:8" ht="12" customHeight="1">
      <c r="B217" s="591"/>
      <c r="C217" s="364"/>
      <c r="D217" s="364"/>
      <c r="G217" s="226"/>
      <c r="H217" s="222"/>
    </row>
    <row r="218" spans="2:8" ht="15.75" customHeight="1">
      <c r="B218" s="593" t="s">
        <v>327</v>
      </c>
      <c r="C218" s="95">
        <v>0</v>
      </c>
      <c r="D218" s="95">
        <v>0</v>
      </c>
      <c r="G218" s="226"/>
      <c r="H218" s="222"/>
    </row>
    <row r="219" spans="2:7" ht="9.75" customHeight="1">
      <c r="B219" s="81"/>
      <c r="C219" s="365"/>
      <c r="D219" s="367"/>
      <c r="G219" s="226"/>
    </row>
    <row r="220" spans="2:7" ht="16.5" customHeight="1">
      <c r="B220" s="552" t="s">
        <v>14</v>
      </c>
      <c r="C220" s="554">
        <f>+C180+C183</f>
        <v>15948.23891</v>
      </c>
      <c r="D220" s="554">
        <f>+D180+D183</f>
        <v>54893.83832000001</v>
      </c>
      <c r="G220" s="226"/>
    </row>
    <row r="221" spans="2:7" ht="16.5" customHeight="1">
      <c r="B221" s="553"/>
      <c r="C221" s="555"/>
      <c r="D221" s="555"/>
      <c r="G221" s="226"/>
    </row>
    <row r="222" spans="2:7" ht="7.5" customHeight="1">
      <c r="B222" s="105"/>
      <c r="C222" s="83"/>
      <c r="D222" s="83"/>
      <c r="G222" s="226"/>
    </row>
    <row r="223" spans="2:7" s="77" customFormat="1" ht="18" customHeight="1">
      <c r="B223" s="473" t="s">
        <v>373</v>
      </c>
      <c r="C223" s="596"/>
      <c r="D223" s="196"/>
      <c r="E223" s="75"/>
      <c r="F223" s="75"/>
      <c r="G223" s="226"/>
    </row>
    <row r="224" spans="2:7" s="77" customFormat="1" ht="4.5" customHeight="1">
      <c r="B224" s="473"/>
      <c r="C224" s="196"/>
      <c r="D224" s="196"/>
      <c r="E224" s="75"/>
      <c r="F224" s="75"/>
      <c r="G224" s="226"/>
    </row>
    <row r="225" spans="2:7" s="74" customFormat="1" ht="15.75">
      <c r="B225" s="84" t="s">
        <v>164</v>
      </c>
      <c r="C225" s="424"/>
      <c r="D225" s="425"/>
      <c r="E225" s="75"/>
      <c r="F225" s="75"/>
      <c r="G225" s="226"/>
    </row>
    <row r="226" spans="2:7" ht="15.75" customHeight="1">
      <c r="B226" s="478" t="s">
        <v>306</v>
      </c>
      <c r="C226" s="426"/>
      <c r="D226" s="426"/>
      <c r="G226" s="226"/>
    </row>
    <row r="227" spans="2:7" ht="12.75" customHeight="1">
      <c r="B227" s="422"/>
      <c r="C227" s="427"/>
      <c r="D227" s="427"/>
      <c r="G227" s="226"/>
    </row>
    <row r="228" spans="2:7" ht="12.75" customHeight="1">
      <c r="B228" s="422"/>
      <c r="C228" s="425"/>
      <c r="D228" s="425"/>
      <c r="G228" s="226"/>
    </row>
    <row r="229" spans="2:7" ht="15">
      <c r="B229" s="422"/>
      <c r="C229" s="428"/>
      <c r="D229" s="428"/>
      <c r="G229" s="226"/>
    </row>
    <row r="230" spans="2:7" ht="15">
      <c r="B230" s="422"/>
      <c r="C230" s="422"/>
      <c r="D230" s="422"/>
      <c r="G230" s="226"/>
    </row>
    <row r="231" spans="2:7" ht="15">
      <c r="B231" s="422"/>
      <c r="C231" s="422"/>
      <c r="D231" s="428"/>
      <c r="G231" s="226"/>
    </row>
    <row r="232" spans="2:7" ht="15">
      <c r="B232" s="422"/>
      <c r="C232" s="429"/>
      <c r="D232" s="422"/>
      <c r="G232" s="226"/>
    </row>
    <row r="233" spans="2:7" ht="15">
      <c r="B233" s="422"/>
      <c r="C233" s="422"/>
      <c r="D233" s="423"/>
      <c r="G233" s="226"/>
    </row>
    <row r="234" spans="2:7" ht="15">
      <c r="B234" s="422"/>
      <c r="C234" s="422"/>
      <c r="D234" s="422"/>
      <c r="G234" s="226"/>
    </row>
    <row r="235" spans="2:7" ht="15">
      <c r="B235" s="422"/>
      <c r="C235" s="422"/>
      <c r="D235" s="422"/>
      <c r="G235" s="226"/>
    </row>
    <row r="236" spans="2:7" ht="15">
      <c r="B236" s="422"/>
      <c r="C236" s="422"/>
      <c r="D236" s="422"/>
      <c r="G236" s="226"/>
    </row>
    <row r="237" spans="2:7" ht="15">
      <c r="B237" s="422"/>
      <c r="C237" s="422"/>
      <c r="D237" s="422"/>
      <c r="G237" s="226"/>
    </row>
    <row r="238" ht="15">
      <c r="G238" s="226"/>
    </row>
    <row r="239" ht="15">
      <c r="G239" s="226"/>
    </row>
    <row r="240" ht="15">
      <c r="G240" s="226"/>
    </row>
    <row r="241" ht="15">
      <c r="G241" s="226"/>
    </row>
  </sheetData>
  <sheetProtection/>
  <mergeCells count="14">
    <mergeCell ref="B11:B13"/>
    <mergeCell ref="C11:C13"/>
    <mergeCell ref="D11:D13"/>
    <mergeCell ref="D158:D159"/>
    <mergeCell ref="B158:B159"/>
    <mergeCell ref="C158:C159"/>
    <mergeCell ref="B220:B221"/>
    <mergeCell ref="C220:C221"/>
    <mergeCell ref="D220:D221"/>
    <mergeCell ref="B165:D165"/>
    <mergeCell ref="B176:B178"/>
    <mergeCell ref="C176:C178"/>
    <mergeCell ref="D176:D178"/>
    <mergeCell ref="B166:D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8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57421875" style="132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30"/>
      <c r="P4" s="430"/>
      <c r="Q4" s="430"/>
      <c r="R4" s="430"/>
      <c r="S4" s="430"/>
      <c r="T4" s="430"/>
      <c r="U4" s="430"/>
      <c r="V4" s="430"/>
    </row>
    <row r="5" spans="2:22" ht="18" customHeight="1">
      <c r="B5" s="572" t="s">
        <v>100</v>
      </c>
      <c r="C5" s="572"/>
      <c r="D5" s="572"/>
      <c r="I5" s="136"/>
      <c r="O5" s="430"/>
      <c r="P5" s="430"/>
      <c r="Q5" s="430"/>
      <c r="R5" s="430"/>
      <c r="S5" s="430"/>
      <c r="T5" s="430"/>
      <c r="U5" s="430"/>
      <c r="V5" s="430"/>
    </row>
    <row r="6" spans="2:22" ht="19.5">
      <c r="B6" s="137" t="s">
        <v>341</v>
      </c>
      <c r="C6" s="138"/>
      <c r="D6" s="138"/>
      <c r="M6" s="460" t="s">
        <v>136</v>
      </c>
      <c r="O6" s="430"/>
      <c r="P6" s="430"/>
      <c r="Q6" s="430"/>
      <c r="R6" s="430"/>
      <c r="S6" s="430"/>
      <c r="T6" s="430"/>
      <c r="U6" s="430"/>
      <c r="V6" s="430"/>
    </row>
    <row r="7" spans="2:22" ht="18">
      <c r="B7" s="138" t="s">
        <v>78</v>
      </c>
      <c r="C7" s="136"/>
      <c r="D7" s="136"/>
      <c r="O7" s="430"/>
      <c r="P7" s="430"/>
      <c r="Q7" s="430"/>
      <c r="R7" s="430"/>
      <c r="S7" s="430"/>
      <c r="T7" s="430"/>
      <c r="U7" s="430"/>
      <c r="V7" s="430"/>
    </row>
    <row r="8" spans="2:22" ht="16.5">
      <c r="B8" s="140" t="s">
        <v>165</v>
      </c>
      <c r="C8" s="136"/>
      <c r="D8" s="136"/>
      <c r="O8" s="430"/>
      <c r="P8" s="430"/>
      <c r="Q8" s="430"/>
      <c r="R8" s="430"/>
      <c r="S8" s="430"/>
      <c r="T8" s="430"/>
      <c r="U8" s="430"/>
      <c r="V8" s="430"/>
    </row>
    <row r="9" spans="2:22" ht="16.5">
      <c r="B9" s="136" t="s">
        <v>374</v>
      </c>
      <c r="C9" s="136"/>
      <c r="D9" s="136"/>
      <c r="F9" s="140"/>
      <c r="L9" s="141"/>
      <c r="O9" s="430"/>
      <c r="P9" s="430"/>
      <c r="Q9" s="430"/>
      <c r="R9" s="430"/>
      <c r="S9" s="430"/>
      <c r="T9" s="430"/>
      <c r="U9" s="430"/>
      <c r="V9" s="430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31"/>
      <c r="P10" s="431"/>
      <c r="Q10" s="431"/>
      <c r="R10" s="431"/>
      <c r="S10" s="431"/>
      <c r="T10" s="431"/>
      <c r="U10" s="431"/>
      <c r="V10" s="431"/>
    </row>
    <row r="11" ht="9.75" customHeight="1"/>
    <row r="12" spans="2:13" s="146" customFormat="1" ht="19.5" customHeight="1">
      <c r="B12" s="586" t="s">
        <v>95</v>
      </c>
      <c r="C12" s="587"/>
      <c r="D12" s="167"/>
      <c r="E12" s="583" t="s">
        <v>93</v>
      </c>
      <c r="F12" s="584"/>
      <c r="G12" s="585"/>
      <c r="H12" s="583" t="s">
        <v>94</v>
      </c>
      <c r="I12" s="584"/>
      <c r="J12" s="585"/>
      <c r="K12" s="583" t="s">
        <v>31</v>
      </c>
      <c r="L12" s="584"/>
      <c r="M12" s="585"/>
    </row>
    <row r="13" spans="2:13" ht="19.5" customHeight="1">
      <c r="B13" s="588"/>
      <c r="C13" s="589"/>
      <c r="D13" s="168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71"/>
      <c r="F14" s="372"/>
      <c r="G14" s="373"/>
      <c r="H14" s="371"/>
      <c r="I14" s="372"/>
      <c r="J14" s="373"/>
      <c r="K14" s="371"/>
      <c r="L14" s="372"/>
      <c r="M14" s="373"/>
    </row>
    <row r="15" spans="2:24" ht="15" customHeight="1">
      <c r="B15" s="153">
        <v>2020</v>
      </c>
      <c r="C15" s="154"/>
      <c r="D15" s="480" t="s">
        <v>350</v>
      </c>
      <c r="E15" s="370">
        <v>2666.01195</v>
      </c>
      <c r="F15" s="368">
        <v>322.41277</v>
      </c>
      <c r="G15" s="369">
        <f aca="true" t="shared" si="0" ref="G15:G34">+F15+E15</f>
        <v>2988.42472</v>
      </c>
      <c r="H15" s="370">
        <v>66002.70789</v>
      </c>
      <c r="I15" s="368">
        <v>14797.521</v>
      </c>
      <c r="J15" s="369">
        <f aca="true" t="shared" si="1" ref="J15:J34">+H15+I15</f>
        <v>80800.22889</v>
      </c>
      <c r="K15" s="370">
        <f aca="true" t="shared" si="2" ref="K15:K34">+E15+H15</f>
        <v>68668.71984</v>
      </c>
      <c r="L15" s="368">
        <f aca="true" t="shared" si="3" ref="L15:L34">+F15+I15</f>
        <v>15119.933770000001</v>
      </c>
      <c r="M15" s="369">
        <f aca="true" t="shared" si="4" ref="M15:M34">+K15+L15</f>
        <v>83788.65361000001</v>
      </c>
      <c r="P15" s="155"/>
      <c r="X15" s="156"/>
    </row>
    <row r="16" spans="2:24" ht="15" customHeight="1">
      <c r="B16" s="153">
        <v>2021</v>
      </c>
      <c r="C16" s="154"/>
      <c r="D16" s="169"/>
      <c r="E16" s="370">
        <v>3383.11281</v>
      </c>
      <c r="F16" s="368">
        <v>486.35042</v>
      </c>
      <c r="G16" s="369">
        <f t="shared" si="0"/>
        <v>3869.4632300000003</v>
      </c>
      <c r="H16" s="370">
        <v>90779.97471</v>
      </c>
      <c r="I16" s="368">
        <v>18723.306</v>
      </c>
      <c r="J16" s="369">
        <f t="shared" si="1"/>
        <v>109503.28070999999</v>
      </c>
      <c r="K16" s="370">
        <f t="shared" si="2"/>
        <v>94163.08752</v>
      </c>
      <c r="L16" s="368">
        <f t="shared" si="3"/>
        <v>19209.65642</v>
      </c>
      <c r="M16" s="369">
        <f t="shared" si="4"/>
        <v>113372.74394</v>
      </c>
      <c r="P16" s="155"/>
      <c r="X16" s="156"/>
    </row>
    <row r="17" spans="2:24" ht="15" customHeight="1">
      <c r="B17" s="153">
        <v>2022</v>
      </c>
      <c r="C17" s="154"/>
      <c r="D17" s="169"/>
      <c r="E17" s="370">
        <v>2976.2532</v>
      </c>
      <c r="F17" s="368">
        <v>422.93728</v>
      </c>
      <c r="G17" s="369">
        <f t="shared" si="0"/>
        <v>3399.19048</v>
      </c>
      <c r="H17" s="370">
        <v>80605.081</v>
      </c>
      <c r="I17" s="368">
        <v>15380.838</v>
      </c>
      <c r="J17" s="369">
        <f t="shared" si="1"/>
        <v>95985.91900000001</v>
      </c>
      <c r="K17" s="370">
        <f t="shared" si="2"/>
        <v>83581.33420000001</v>
      </c>
      <c r="L17" s="368">
        <f t="shared" si="3"/>
        <v>15803.77528</v>
      </c>
      <c r="M17" s="369">
        <f t="shared" si="4"/>
        <v>99385.10948000001</v>
      </c>
      <c r="P17" s="155"/>
      <c r="X17" s="156"/>
    </row>
    <row r="18" spans="2:24" ht="15" customHeight="1">
      <c r="B18" s="153">
        <v>2023</v>
      </c>
      <c r="C18" s="154"/>
      <c r="D18" s="169"/>
      <c r="E18" s="370">
        <v>2560.65389</v>
      </c>
      <c r="F18" s="368">
        <v>369.51077</v>
      </c>
      <c r="G18" s="369">
        <f t="shared" si="0"/>
        <v>2930.16466</v>
      </c>
      <c r="H18" s="370">
        <v>76213.18772</v>
      </c>
      <c r="I18" s="368">
        <v>13047.371</v>
      </c>
      <c r="J18" s="369">
        <f t="shared" si="1"/>
        <v>89260.55872</v>
      </c>
      <c r="K18" s="370">
        <f t="shared" si="2"/>
        <v>78773.84161</v>
      </c>
      <c r="L18" s="368">
        <f t="shared" si="3"/>
        <v>13416.88177</v>
      </c>
      <c r="M18" s="369">
        <f t="shared" si="4"/>
        <v>92190.72338000001</v>
      </c>
      <c r="P18" s="155"/>
      <c r="X18" s="156"/>
    </row>
    <row r="19" spans="2:24" ht="15" customHeight="1">
      <c r="B19" s="153">
        <v>2024</v>
      </c>
      <c r="C19" s="154"/>
      <c r="D19" s="169"/>
      <c r="E19" s="370">
        <v>2254.97532</v>
      </c>
      <c r="F19" s="368">
        <v>308.78829</v>
      </c>
      <c r="G19" s="369">
        <f t="shared" si="0"/>
        <v>2563.76361</v>
      </c>
      <c r="H19" s="370">
        <v>70418.99428</v>
      </c>
      <c r="I19" s="368">
        <v>10009.32</v>
      </c>
      <c r="J19" s="369">
        <f t="shared" si="1"/>
        <v>80428.31427999999</v>
      </c>
      <c r="K19" s="370">
        <f t="shared" si="2"/>
        <v>72673.9696</v>
      </c>
      <c r="L19" s="368">
        <f t="shared" si="3"/>
        <v>10318.10829</v>
      </c>
      <c r="M19" s="369">
        <f t="shared" si="4"/>
        <v>82992.07789</v>
      </c>
      <c r="P19" s="155"/>
      <c r="X19" s="156"/>
    </row>
    <row r="20" spans="2:24" ht="15" customHeight="1">
      <c r="B20" s="153">
        <v>2025</v>
      </c>
      <c r="C20" s="154"/>
      <c r="D20" s="169"/>
      <c r="E20" s="370">
        <v>2254.97532</v>
      </c>
      <c r="F20" s="368">
        <v>249.5194</v>
      </c>
      <c r="G20" s="369">
        <f t="shared" si="0"/>
        <v>2504.49472</v>
      </c>
      <c r="H20" s="370">
        <v>23452.44842</v>
      </c>
      <c r="I20" s="368">
        <v>7665.577</v>
      </c>
      <c r="J20" s="369">
        <f t="shared" si="1"/>
        <v>31118.02542</v>
      </c>
      <c r="K20" s="370">
        <f t="shared" si="2"/>
        <v>25707.423740000002</v>
      </c>
      <c r="L20" s="368">
        <f t="shared" si="3"/>
        <v>7915.0964</v>
      </c>
      <c r="M20" s="369">
        <f t="shared" si="4"/>
        <v>33622.52014</v>
      </c>
      <c r="P20" s="155"/>
      <c r="X20" s="156"/>
    </row>
    <row r="21" spans="2:24" ht="15" customHeight="1">
      <c r="B21" s="153">
        <v>2026</v>
      </c>
      <c r="C21" s="154"/>
      <c r="D21" s="169"/>
      <c r="E21" s="370">
        <v>2254.97532</v>
      </c>
      <c r="F21" s="368">
        <v>191.03255</v>
      </c>
      <c r="G21" s="369">
        <f t="shared" si="0"/>
        <v>2446.00787</v>
      </c>
      <c r="H21" s="370">
        <v>86566.06034</v>
      </c>
      <c r="I21" s="368">
        <v>7123.22331</v>
      </c>
      <c r="J21" s="369">
        <f t="shared" si="1"/>
        <v>93689.28365</v>
      </c>
      <c r="K21" s="370">
        <f t="shared" si="2"/>
        <v>88821.03566</v>
      </c>
      <c r="L21" s="368">
        <f t="shared" si="3"/>
        <v>7314.25586</v>
      </c>
      <c r="M21" s="369">
        <f t="shared" si="4"/>
        <v>96135.29152</v>
      </c>
      <c r="P21" s="155"/>
      <c r="X21" s="156"/>
    </row>
    <row r="22" spans="2:24" ht="15" customHeight="1">
      <c r="B22" s="153">
        <v>2027</v>
      </c>
      <c r="C22" s="154"/>
      <c r="D22" s="169"/>
      <c r="E22" s="370">
        <v>2254.97532</v>
      </c>
      <c r="F22" s="368">
        <v>132.29045</v>
      </c>
      <c r="G22" s="369">
        <f t="shared" si="0"/>
        <v>2387.26577</v>
      </c>
      <c r="H22" s="370">
        <v>24068.51106</v>
      </c>
      <c r="I22" s="368">
        <v>1534.98512</v>
      </c>
      <c r="J22" s="369">
        <f t="shared" si="1"/>
        <v>25603.496180000002</v>
      </c>
      <c r="K22" s="370">
        <f t="shared" si="2"/>
        <v>26323.486380000002</v>
      </c>
      <c r="L22" s="368">
        <f t="shared" si="3"/>
        <v>1667.27557</v>
      </c>
      <c r="M22" s="369">
        <f t="shared" si="4"/>
        <v>27990.761950000004</v>
      </c>
      <c r="P22" s="155"/>
      <c r="X22" s="156"/>
    </row>
    <row r="23" spans="2:24" ht="15" customHeight="1">
      <c r="B23" s="153">
        <v>2028</v>
      </c>
      <c r="C23" s="154"/>
      <c r="D23" s="169"/>
      <c r="E23" s="370">
        <v>2254.97532</v>
      </c>
      <c r="F23" s="368">
        <v>735.9297</v>
      </c>
      <c r="G23" s="369">
        <f t="shared" si="0"/>
        <v>2990.90502</v>
      </c>
      <c r="H23" s="370">
        <v>12043.38105</v>
      </c>
      <c r="I23" s="368">
        <v>1181.23466</v>
      </c>
      <c r="J23" s="369">
        <f t="shared" si="1"/>
        <v>13224.61571</v>
      </c>
      <c r="K23" s="370">
        <f t="shared" si="2"/>
        <v>14298.35637</v>
      </c>
      <c r="L23" s="368">
        <f t="shared" si="3"/>
        <v>1917.1643600000002</v>
      </c>
      <c r="M23" s="369">
        <f t="shared" si="4"/>
        <v>16215.52073</v>
      </c>
      <c r="P23" s="155"/>
      <c r="X23" s="156"/>
    </row>
    <row r="24" spans="2:24" ht="15" customHeight="1">
      <c r="B24" s="153">
        <v>2029</v>
      </c>
      <c r="C24" s="154"/>
      <c r="D24" s="169"/>
      <c r="E24" s="370">
        <v>1127.48766</v>
      </c>
      <c r="F24" s="368">
        <v>14.77787</v>
      </c>
      <c r="G24" s="369">
        <f t="shared" si="0"/>
        <v>1142.26553</v>
      </c>
      <c r="H24" s="370">
        <v>9973.97335</v>
      </c>
      <c r="I24" s="368">
        <v>817.47441</v>
      </c>
      <c r="J24" s="369">
        <f t="shared" si="1"/>
        <v>10791.447760000001</v>
      </c>
      <c r="K24" s="370">
        <f t="shared" si="2"/>
        <v>11101.46101</v>
      </c>
      <c r="L24" s="368">
        <f t="shared" si="3"/>
        <v>832.25228</v>
      </c>
      <c r="M24" s="369">
        <f t="shared" si="4"/>
        <v>11933.713290000002</v>
      </c>
      <c r="P24" s="155"/>
      <c r="X24" s="156"/>
    </row>
    <row r="25" spans="2:24" ht="15" customHeight="1">
      <c r="B25" s="153">
        <v>2030</v>
      </c>
      <c r="C25" s="154"/>
      <c r="D25" s="169"/>
      <c r="E25" s="370">
        <v>0</v>
      </c>
      <c r="F25" s="368">
        <v>0</v>
      </c>
      <c r="G25" s="369">
        <f t="shared" si="0"/>
        <v>0</v>
      </c>
      <c r="H25" s="370">
        <v>7198.9829</v>
      </c>
      <c r="I25" s="368">
        <v>596.40154</v>
      </c>
      <c r="J25" s="369">
        <f t="shared" si="1"/>
        <v>7795.38444</v>
      </c>
      <c r="K25" s="370">
        <f t="shared" si="2"/>
        <v>7198.9829</v>
      </c>
      <c r="L25" s="368">
        <f t="shared" si="3"/>
        <v>596.40154</v>
      </c>
      <c r="M25" s="369">
        <f t="shared" si="4"/>
        <v>7795.38444</v>
      </c>
      <c r="P25" s="155"/>
      <c r="X25" s="156"/>
    </row>
    <row r="26" spans="2:24" ht="15" customHeight="1">
      <c r="B26" s="153">
        <v>2031</v>
      </c>
      <c r="C26" s="154"/>
      <c r="D26" s="169"/>
      <c r="E26" s="370">
        <v>0</v>
      </c>
      <c r="F26" s="368">
        <v>0</v>
      </c>
      <c r="G26" s="369">
        <f t="shared" si="0"/>
        <v>0</v>
      </c>
      <c r="H26" s="370">
        <v>5607.03073</v>
      </c>
      <c r="I26" s="368">
        <v>405.88039</v>
      </c>
      <c r="J26" s="369">
        <f t="shared" si="1"/>
        <v>6012.911120000001</v>
      </c>
      <c r="K26" s="370">
        <f t="shared" si="2"/>
        <v>5607.03073</v>
      </c>
      <c r="L26" s="368">
        <f t="shared" si="3"/>
        <v>405.88039</v>
      </c>
      <c r="M26" s="369">
        <f t="shared" si="4"/>
        <v>6012.911120000001</v>
      </c>
      <c r="P26" s="155"/>
      <c r="X26" s="156"/>
    </row>
    <row r="27" spans="2:24" ht="15" customHeight="1">
      <c r="B27" s="153">
        <v>2032</v>
      </c>
      <c r="C27" s="154"/>
      <c r="D27" s="169"/>
      <c r="E27" s="370">
        <v>0</v>
      </c>
      <c r="F27" s="368">
        <v>0</v>
      </c>
      <c r="G27" s="369">
        <f t="shared" si="0"/>
        <v>0</v>
      </c>
      <c r="H27" s="370">
        <v>2829.74413</v>
      </c>
      <c r="I27" s="368">
        <v>2276.1489</v>
      </c>
      <c r="J27" s="369">
        <f t="shared" si="1"/>
        <v>5105.89303</v>
      </c>
      <c r="K27" s="370">
        <f t="shared" si="2"/>
        <v>2829.74413</v>
      </c>
      <c r="L27" s="368">
        <f t="shared" si="3"/>
        <v>2276.1489</v>
      </c>
      <c r="M27" s="369">
        <f t="shared" si="4"/>
        <v>5105.89303</v>
      </c>
      <c r="P27" s="155"/>
      <c r="X27" s="156"/>
    </row>
    <row r="28" spans="2:24" ht="15" customHeight="1">
      <c r="B28" s="153">
        <v>2033</v>
      </c>
      <c r="C28" s="154"/>
      <c r="D28" s="169"/>
      <c r="E28" s="370">
        <v>0</v>
      </c>
      <c r="F28" s="368">
        <v>0</v>
      </c>
      <c r="G28" s="369">
        <f t="shared" si="0"/>
        <v>0</v>
      </c>
      <c r="H28" s="370">
        <v>3063.55507</v>
      </c>
      <c r="I28" s="368">
        <v>106.49182</v>
      </c>
      <c r="J28" s="369">
        <f t="shared" si="1"/>
        <v>3170.04689</v>
      </c>
      <c r="K28" s="370">
        <f t="shared" si="2"/>
        <v>3063.55507</v>
      </c>
      <c r="L28" s="368">
        <f t="shared" si="3"/>
        <v>106.49182</v>
      </c>
      <c r="M28" s="369">
        <f t="shared" si="4"/>
        <v>3170.04689</v>
      </c>
      <c r="P28" s="155"/>
      <c r="X28" s="156"/>
    </row>
    <row r="29" spans="2:24" ht="15" customHeight="1">
      <c r="B29" s="153">
        <v>2034</v>
      </c>
      <c r="C29" s="154"/>
      <c r="D29" s="169"/>
      <c r="E29" s="370">
        <v>0</v>
      </c>
      <c r="F29" s="368">
        <v>0</v>
      </c>
      <c r="G29" s="369">
        <f t="shared" si="0"/>
        <v>0</v>
      </c>
      <c r="H29" s="370">
        <v>891.14578</v>
      </c>
      <c r="I29" s="368">
        <v>74.72561</v>
      </c>
      <c r="J29" s="369">
        <f t="shared" si="1"/>
        <v>965.8713899999999</v>
      </c>
      <c r="K29" s="370">
        <f t="shared" si="2"/>
        <v>891.14578</v>
      </c>
      <c r="L29" s="368">
        <f t="shared" si="3"/>
        <v>74.72561</v>
      </c>
      <c r="M29" s="369">
        <f t="shared" si="4"/>
        <v>965.8713899999999</v>
      </c>
      <c r="P29" s="155"/>
      <c r="X29" s="156"/>
    </row>
    <row r="30" spans="2:24" ht="15" customHeight="1">
      <c r="B30" s="153">
        <v>2035</v>
      </c>
      <c r="C30" s="154"/>
      <c r="D30" s="169"/>
      <c r="E30" s="370">
        <v>0</v>
      </c>
      <c r="F30" s="368">
        <v>0</v>
      </c>
      <c r="G30" s="369">
        <f t="shared" si="0"/>
        <v>0</v>
      </c>
      <c r="H30" s="370">
        <v>925.69201</v>
      </c>
      <c r="I30" s="368">
        <v>54.04705</v>
      </c>
      <c r="J30" s="369">
        <f t="shared" si="1"/>
        <v>979.73906</v>
      </c>
      <c r="K30" s="370">
        <f t="shared" si="2"/>
        <v>925.69201</v>
      </c>
      <c r="L30" s="368">
        <f t="shared" si="3"/>
        <v>54.04705</v>
      </c>
      <c r="M30" s="369">
        <f t="shared" si="4"/>
        <v>979.73906</v>
      </c>
      <c r="P30" s="155"/>
      <c r="X30" s="156"/>
    </row>
    <row r="31" spans="2:24" ht="15" customHeight="1">
      <c r="B31" s="153">
        <v>2036</v>
      </c>
      <c r="C31" s="154"/>
      <c r="D31" s="169"/>
      <c r="E31" s="370">
        <v>0</v>
      </c>
      <c r="F31" s="368">
        <v>0</v>
      </c>
      <c r="G31" s="369">
        <f t="shared" si="0"/>
        <v>0</v>
      </c>
      <c r="H31" s="370">
        <v>676.94585</v>
      </c>
      <c r="I31" s="368">
        <v>34.61371</v>
      </c>
      <c r="J31" s="369">
        <f t="shared" si="1"/>
        <v>711.5595599999999</v>
      </c>
      <c r="K31" s="370">
        <f t="shared" si="2"/>
        <v>676.94585</v>
      </c>
      <c r="L31" s="368">
        <f t="shared" si="3"/>
        <v>34.61371</v>
      </c>
      <c r="M31" s="369">
        <f t="shared" si="4"/>
        <v>711.5595599999999</v>
      </c>
      <c r="P31" s="155"/>
      <c r="X31" s="156"/>
    </row>
    <row r="32" spans="2:24" ht="15" customHeight="1">
      <c r="B32" s="153">
        <v>2037</v>
      </c>
      <c r="C32" s="154"/>
      <c r="D32" s="169"/>
      <c r="E32" s="370">
        <v>0</v>
      </c>
      <c r="F32" s="368">
        <v>0</v>
      </c>
      <c r="G32" s="369">
        <f t="shared" si="0"/>
        <v>0</v>
      </c>
      <c r="H32" s="370">
        <v>349.1707</v>
      </c>
      <c r="I32" s="368">
        <v>21.51507</v>
      </c>
      <c r="J32" s="369">
        <f t="shared" si="1"/>
        <v>370.68577</v>
      </c>
      <c r="K32" s="370">
        <f t="shared" si="2"/>
        <v>349.1707</v>
      </c>
      <c r="L32" s="368">
        <f t="shared" si="3"/>
        <v>21.51507</v>
      </c>
      <c r="M32" s="369">
        <f t="shared" si="4"/>
        <v>370.68577</v>
      </c>
      <c r="P32" s="155"/>
      <c r="X32" s="156"/>
    </row>
    <row r="33" spans="2:24" ht="15" customHeight="1">
      <c r="B33" s="153">
        <v>2038</v>
      </c>
      <c r="C33" s="154"/>
      <c r="D33" s="169"/>
      <c r="E33" s="370">
        <v>0</v>
      </c>
      <c r="F33" s="368">
        <v>0</v>
      </c>
      <c r="G33" s="369">
        <f t="shared" si="0"/>
        <v>0</v>
      </c>
      <c r="H33" s="370">
        <v>349.1707</v>
      </c>
      <c r="I33" s="368">
        <v>15.77772</v>
      </c>
      <c r="J33" s="369">
        <f t="shared" si="1"/>
        <v>364.94842</v>
      </c>
      <c r="K33" s="370">
        <f t="shared" si="2"/>
        <v>349.1707</v>
      </c>
      <c r="L33" s="368">
        <f t="shared" si="3"/>
        <v>15.77772</v>
      </c>
      <c r="M33" s="369">
        <f t="shared" si="4"/>
        <v>364.94842</v>
      </c>
      <c r="P33" s="155"/>
      <c r="X33" s="156"/>
    </row>
    <row r="34" spans="2:24" ht="15" customHeight="1">
      <c r="B34" s="153">
        <v>2039</v>
      </c>
      <c r="C34" s="154"/>
      <c r="D34" s="169"/>
      <c r="E34" s="370">
        <v>0</v>
      </c>
      <c r="F34" s="368">
        <v>0</v>
      </c>
      <c r="G34" s="369">
        <f t="shared" si="0"/>
        <v>0</v>
      </c>
      <c r="H34" s="370">
        <v>286.8676</v>
      </c>
      <c r="I34" s="368">
        <v>10.04036</v>
      </c>
      <c r="J34" s="369">
        <f t="shared" si="1"/>
        <v>296.90796</v>
      </c>
      <c r="K34" s="370">
        <f t="shared" si="2"/>
        <v>286.8676</v>
      </c>
      <c r="L34" s="368">
        <f t="shared" si="3"/>
        <v>10.04036</v>
      </c>
      <c r="M34" s="369">
        <f t="shared" si="4"/>
        <v>296.90796</v>
      </c>
      <c r="P34" s="155"/>
      <c r="X34" s="156"/>
    </row>
    <row r="35" spans="2:24" ht="15" customHeight="1">
      <c r="B35" s="153">
        <v>2040</v>
      </c>
      <c r="C35" s="154"/>
      <c r="D35" s="169"/>
      <c r="E35" s="370">
        <v>0</v>
      </c>
      <c r="F35" s="368">
        <v>0</v>
      </c>
      <c r="G35" s="369">
        <f>+F35+E35</f>
        <v>0</v>
      </c>
      <c r="H35" s="370">
        <v>286.86764</v>
      </c>
      <c r="I35" s="368">
        <v>4.30302</v>
      </c>
      <c r="J35" s="369">
        <f>+H35+I35</f>
        <v>291.17066</v>
      </c>
      <c r="K35" s="370">
        <f>+E35+H35</f>
        <v>286.86764</v>
      </c>
      <c r="L35" s="368">
        <f>+F35+I35</f>
        <v>4.30302</v>
      </c>
      <c r="M35" s="369">
        <f>+K35+L35</f>
        <v>291.17066</v>
      </c>
      <c r="P35" s="155"/>
      <c r="X35" s="156"/>
    </row>
    <row r="36" spans="2:13" ht="9.75" customHeight="1">
      <c r="B36" s="157"/>
      <c r="C36" s="158"/>
      <c r="D36" s="170"/>
      <c r="E36" s="374"/>
      <c r="F36" s="375"/>
      <c r="G36" s="376"/>
      <c r="H36" s="374"/>
      <c r="I36" s="375"/>
      <c r="J36" s="376"/>
      <c r="K36" s="374"/>
      <c r="L36" s="375"/>
      <c r="M36" s="376"/>
    </row>
    <row r="37" spans="2:13" ht="15" customHeight="1">
      <c r="B37" s="579" t="s">
        <v>14</v>
      </c>
      <c r="C37" s="580"/>
      <c r="D37" s="266"/>
      <c r="E37" s="573">
        <f aca="true" t="shared" si="5" ref="E37:M37">SUM(E15:E35)</f>
        <v>23988.39611</v>
      </c>
      <c r="F37" s="575">
        <f t="shared" si="5"/>
        <v>3233.5495</v>
      </c>
      <c r="G37" s="577">
        <f t="shared" si="5"/>
        <v>27221.94561</v>
      </c>
      <c r="H37" s="573">
        <f t="shared" si="5"/>
        <v>562589.49293</v>
      </c>
      <c r="I37" s="575">
        <f t="shared" si="5"/>
        <v>93880.79569</v>
      </c>
      <c r="J37" s="577">
        <f t="shared" si="5"/>
        <v>656470.28862</v>
      </c>
      <c r="K37" s="573">
        <f t="shared" si="5"/>
        <v>586577.88904</v>
      </c>
      <c r="L37" s="575">
        <f t="shared" si="5"/>
        <v>97114.34519</v>
      </c>
      <c r="M37" s="577">
        <f t="shared" si="5"/>
        <v>683692.2342299998</v>
      </c>
    </row>
    <row r="38" spans="2:13" ht="15" customHeight="1">
      <c r="B38" s="581"/>
      <c r="C38" s="582"/>
      <c r="D38" s="267"/>
      <c r="E38" s="574"/>
      <c r="F38" s="576"/>
      <c r="G38" s="578"/>
      <c r="H38" s="574"/>
      <c r="I38" s="576"/>
      <c r="J38" s="578"/>
      <c r="K38" s="574"/>
      <c r="L38" s="576"/>
      <c r="M38" s="578"/>
    </row>
    <row r="39" ht="6.75" customHeight="1"/>
    <row r="40" spans="2:13" s="142" customFormat="1" ht="15" customHeight="1">
      <c r="B40" s="159" t="s">
        <v>115</v>
      </c>
      <c r="C40" s="160"/>
      <c r="D40" s="160"/>
      <c r="E40" s="144"/>
      <c r="G40" s="144"/>
      <c r="H40" s="161"/>
      <c r="I40" s="162"/>
      <c r="J40" s="161"/>
      <c r="K40" s="144"/>
      <c r="L40" s="144"/>
      <c r="M40" s="144"/>
    </row>
    <row r="41" spans="2:13" s="142" customFormat="1" ht="15" customHeight="1">
      <c r="B41" s="159" t="s">
        <v>375</v>
      </c>
      <c r="C41" s="160"/>
      <c r="D41" s="160"/>
      <c r="E41" s="144"/>
      <c r="G41" s="144"/>
      <c r="H41" s="161"/>
      <c r="I41" s="162"/>
      <c r="J41" s="161"/>
      <c r="K41" s="191"/>
      <c r="L41" s="190"/>
      <c r="M41" s="144"/>
    </row>
    <row r="42" spans="2:13" s="142" customFormat="1" ht="15" customHeight="1">
      <c r="B42" s="159" t="s">
        <v>376</v>
      </c>
      <c r="C42" s="160"/>
      <c r="D42" s="160"/>
      <c r="E42" s="144"/>
      <c r="G42" s="144"/>
      <c r="H42" s="171"/>
      <c r="I42" s="162"/>
      <c r="J42" s="161"/>
      <c r="K42" s="144"/>
      <c r="L42" s="144"/>
      <c r="M42" s="144"/>
    </row>
    <row r="43" spans="2:13" ht="15.75" customHeight="1">
      <c r="B43" s="432"/>
      <c r="C43" s="432"/>
      <c r="D43" s="432"/>
      <c r="E43" s="433"/>
      <c r="F43" s="433"/>
      <c r="G43" s="433"/>
      <c r="H43" s="433"/>
      <c r="I43" s="433"/>
      <c r="J43" s="433"/>
      <c r="K43" s="433"/>
      <c r="L43" s="433"/>
      <c r="M43" s="433"/>
    </row>
    <row r="44" spans="2:24" ht="15.75" customHeight="1">
      <c r="B44" s="432"/>
      <c r="C44" s="432"/>
      <c r="D44" s="432"/>
      <c r="E44" s="434"/>
      <c r="F44" s="435"/>
      <c r="G44" s="436"/>
      <c r="H44" s="434"/>
      <c r="I44" s="436"/>
      <c r="J44" s="436"/>
      <c r="K44" s="436"/>
      <c r="L44" s="436"/>
      <c r="M44" s="436"/>
      <c r="X44" s="164"/>
    </row>
    <row r="45" spans="2:24" ht="15.75" customHeight="1">
      <c r="B45" s="432"/>
      <c r="C45" s="432"/>
      <c r="D45" s="432"/>
      <c r="E45" s="437"/>
      <c r="F45" s="438"/>
      <c r="G45" s="439"/>
      <c r="H45" s="440"/>
      <c r="I45" s="440"/>
      <c r="J45" s="440"/>
      <c r="K45" s="437"/>
      <c r="L45" s="437"/>
      <c r="M45" s="441"/>
      <c r="Q45" s="213"/>
      <c r="X45" s="164"/>
    </row>
    <row r="46" spans="2:17" ht="15.75" customHeight="1">
      <c r="B46" s="432"/>
      <c r="C46" s="432"/>
      <c r="D46" s="432"/>
      <c r="E46" s="437"/>
      <c r="F46" s="438"/>
      <c r="G46" s="437"/>
      <c r="H46" s="440"/>
      <c r="I46" s="440"/>
      <c r="J46" s="440"/>
      <c r="K46" s="437"/>
      <c r="L46" s="439"/>
      <c r="M46" s="441"/>
      <c r="O46" s="218"/>
      <c r="Q46" s="213"/>
    </row>
    <row r="47" spans="2:17" ht="15.75" customHeight="1">
      <c r="B47" s="432"/>
      <c r="C47" s="432"/>
      <c r="D47" s="432"/>
      <c r="E47" s="437"/>
      <c r="F47" s="438"/>
      <c r="G47" s="437"/>
      <c r="H47" s="437"/>
      <c r="I47" s="442"/>
      <c r="J47" s="437"/>
      <c r="K47" s="437"/>
      <c r="L47" s="437"/>
      <c r="M47" s="443"/>
      <c r="O47" s="219"/>
      <c r="P47" s="219"/>
      <c r="Q47" s="213"/>
    </row>
    <row r="48" spans="2:17" ht="18.75">
      <c r="B48" s="133" t="s">
        <v>109</v>
      </c>
      <c r="C48" s="134"/>
      <c r="D48" s="134"/>
      <c r="M48" s="314"/>
      <c r="Q48" s="213"/>
    </row>
    <row r="49" spans="2:17" ht="19.5">
      <c r="B49" s="137" t="s">
        <v>341</v>
      </c>
      <c r="C49" s="138"/>
      <c r="D49" s="138"/>
      <c r="L49" s="75"/>
      <c r="M49" s="290"/>
      <c r="N49" s="321">
        <f>+Portada!I34</f>
        <v>3.442</v>
      </c>
      <c r="Q49" s="213"/>
    </row>
    <row r="50" spans="2:17" ht="18">
      <c r="B50" s="138" t="s">
        <v>78</v>
      </c>
      <c r="C50" s="136"/>
      <c r="D50" s="136"/>
      <c r="M50" s="268"/>
      <c r="Q50" s="213"/>
    </row>
    <row r="51" spans="2:17" ht="16.5">
      <c r="B51" s="140" t="s">
        <v>126</v>
      </c>
      <c r="C51" s="136"/>
      <c r="D51" s="136"/>
      <c r="L51" s="163"/>
      <c r="O51" s="220"/>
      <c r="Q51" s="213"/>
    </row>
    <row r="52" spans="2:4" ht="15.75">
      <c r="B52" s="136" t="str">
        <f>+B9</f>
        <v>Período: Desde abril 2020 al 2040</v>
      </c>
      <c r="C52" s="136"/>
      <c r="D52" s="136"/>
    </row>
    <row r="53" spans="2:13" ht="15.75">
      <c r="B53" s="143" t="s">
        <v>135</v>
      </c>
      <c r="C53" s="143"/>
      <c r="D53" s="143"/>
      <c r="E53" s="144"/>
      <c r="F53" s="142"/>
      <c r="G53" s="144"/>
      <c r="H53" s="144"/>
      <c r="I53" s="145"/>
      <c r="J53" s="144"/>
      <c r="K53" s="144"/>
      <c r="L53" s="144"/>
      <c r="M53" s="144"/>
    </row>
    <row r="54" ht="9.75" customHeight="1"/>
    <row r="55" spans="2:13" ht="19.5" customHeight="1">
      <c r="B55" s="586" t="s">
        <v>95</v>
      </c>
      <c r="C55" s="587"/>
      <c r="D55" s="167"/>
      <c r="E55" s="583" t="s">
        <v>93</v>
      </c>
      <c r="F55" s="584"/>
      <c r="G55" s="585"/>
      <c r="H55" s="583" t="s">
        <v>94</v>
      </c>
      <c r="I55" s="584"/>
      <c r="J55" s="585"/>
      <c r="K55" s="583" t="s">
        <v>31</v>
      </c>
      <c r="L55" s="584"/>
      <c r="M55" s="585"/>
    </row>
    <row r="56" spans="2:13" ht="19.5" customHeight="1">
      <c r="B56" s="588"/>
      <c r="C56" s="589"/>
      <c r="D56" s="168"/>
      <c r="E56" s="149" t="s">
        <v>76</v>
      </c>
      <c r="F56" s="147" t="s">
        <v>77</v>
      </c>
      <c r="G56" s="148" t="s">
        <v>31</v>
      </c>
      <c r="H56" s="149" t="s">
        <v>76</v>
      </c>
      <c r="I56" s="147" t="s">
        <v>77</v>
      </c>
      <c r="J56" s="148" t="s">
        <v>31</v>
      </c>
      <c r="K56" s="149" t="s">
        <v>76</v>
      </c>
      <c r="L56" s="147" t="s">
        <v>77</v>
      </c>
      <c r="M56" s="148" t="s">
        <v>31</v>
      </c>
    </row>
    <row r="57" spans="2:13" ht="9.75" customHeight="1">
      <c r="B57" s="150"/>
      <c r="C57" s="151"/>
      <c r="D57" s="152"/>
      <c r="E57" s="371"/>
      <c r="F57" s="372"/>
      <c r="G57" s="373"/>
      <c r="H57" s="371"/>
      <c r="I57" s="372"/>
      <c r="J57" s="373"/>
      <c r="K57" s="371"/>
      <c r="L57" s="372"/>
      <c r="M57" s="373"/>
    </row>
    <row r="58" spans="2:16" ht="15.75">
      <c r="B58" s="153">
        <v>2020</v>
      </c>
      <c r="C58" s="154"/>
      <c r="D58" s="480" t="s">
        <v>350</v>
      </c>
      <c r="E58" s="370">
        <f aca="true" t="shared" si="6" ref="E58:F78">ROUND(+E15*$N$49,5)</f>
        <v>9176.41313</v>
      </c>
      <c r="F58" s="368">
        <f t="shared" si="6"/>
        <v>1109.74475</v>
      </c>
      <c r="G58" s="369">
        <f aca="true" t="shared" si="7" ref="G58:G77">+F58+E58</f>
        <v>10286.15788</v>
      </c>
      <c r="H58" s="370">
        <f aca="true" t="shared" si="8" ref="H58:I78">ROUND(+H15*$N$49,5)</f>
        <v>227181.32056</v>
      </c>
      <c r="I58" s="368">
        <f t="shared" si="8"/>
        <v>50933.06728</v>
      </c>
      <c r="J58" s="369">
        <f aca="true" t="shared" si="9" ref="J58:J77">+H58+I58</f>
        <v>278114.38784</v>
      </c>
      <c r="K58" s="370">
        <f aca="true" t="shared" si="10" ref="K58:K69">+E58+H58</f>
        <v>236357.73369</v>
      </c>
      <c r="L58" s="368">
        <f aca="true" t="shared" si="11" ref="L58:L69">+F58+I58</f>
        <v>52042.81203</v>
      </c>
      <c r="M58" s="369">
        <f aca="true" t="shared" si="12" ref="M58:M77">+K58+L58</f>
        <v>288400.54572</v>
      </c>
      <c r="P58" s="156"/>
    </row>
    <row r="59" spans="2:16" ht="15.75">
      <c r="B59" s="153">
        <v>2021</v>
      </c>
      <c r="C59" s="154"/>
      <c r="D59" s="169"/>
      <c r="E59" s="370">
        <f t="shared" si="6"/>
        <v>11644.67429</v>
      </c>
      <c r="F59" s="368">
        <f t="shared" si="6"/>
        <v>1674.01815</v>
      </c>
      <c r="G59" s="369">
        <f t="shared" si="7"/>
        <v>13318.69244</v>
      </c>
      <c r="H59" s="370">
        <f t="shared" si="8"/>
        <v>312464.67295</v>
      </c>
      <c r="I59" s="368">
        <f t="shared" si="8"/>
        <v>64445.61925</v>
      </c>
      <c r="J59" s="369">
        <f t="shared" si="9"/>
        <v>376910.29219999997</v>
      </c>
      <c r="K59" s="370">
        <f t="shared" si="10"/>
        <v>324109.34724</v>
      </c>
      <c r="L59" s="368">
        <f t="shared" si="11"/>
        <v>66119.6374</v>
      </c>
      <c r="M59" s="369">
        <f t="shared" si="12"/>
        <v>390228.98464</v>
      </c>
      <c r="P59" s="156"/>
    </row>
    <row r="60" spans="2:16" ht="15.75">
      <c r="B60" s="153">
        <v>2022</v>
      </c>
      <c r="C60" s="154"/>
      <c r="D60" s="169"/>
      <c r="E60" s="370">
        <f t="shared" si="6"/>
        <v>10244.26351</v>
      </c>
      <c r="F60" s="368">
        <f t="shared" si="6"/>
        <v>1455.75012</v>
      </c>
      <c r="G60" s="369">
        <f t="shared" si="7"/>
        <v>11700.013630000001</v>
      </c>
      <c r="H60" s="370">
        <f t="shared" si="8"/>
        <v>277442.6888</v>
      </c>
      <c r="I60" s="368">
        <f t="shared" si="8"/>
        <v>52940.8444</v>
      </c>
      <c r="J60" s="369">
        <f t="shared" si="9"/>
        <v>330383.5332</v>
      </c>
      <c r="K60" s="370">
        <f t="shared" si="10"/>
        <v>287686.95231</v>
      </c>
      <c r="L60" s="368">
        <f t="shared" si="11"/>
        <v>54396.59452</v>
      </c>
      <c r="M60" s="369">
        <f t="shared" si="12"/>
        <v>342083.54683</v>
      </c>
      <c r="P60" s="156"/>
    </row>
    <row r="61" spans="2:16" ht="15.75">
      <c r="B61" s="153">
        <v>2023</v>
      </c>
      <c r="C61" s="154"/>
      <c r="D61" s="169"/>
      <c r="E61" s="370">
        <f t="shared" si="6"/>
        <v>8813.77069</v>
      </c>
      <c r="F61" s="368">
        <f t="shared" si="6"/>
        <v>1271.85607</v>
      </c>
      <c r="G61" s="369">
        <f t="shared" si="7"/>
        <v>10085.62676</v>
      </c>
      <c r="H61" s="370">
        <f t="shared" si="8"/>
        <v>262325.79213</v>
      </c>
      <c r="I61" s="368">
        <f t="shared" si="8"/>
        <v>44909.05098</v>
      </c>
      <c r="J61" s="369">
        <f t="shared" si="9"/>
        <v>307234.84311</v>
      </c>
      <c r="K61" s="370">
        <f t="shared" si="10"/>
        <v>271139.56282</v>
      </c>
      <c r="L61" s="368">
        <f t="shared" si="11"/>
        <v>46180.90705</v>
      </c>
      <c r="M61" s="369">
        <f t="shared" si="12"/>
        <v>317320.46987</v>
      </c>
      <c r="P61" s="156"/>
    </row>
    <row r="62" spans="2:16" ht="15.75">
      <c r="B62" s="153">
        <v>2024</v>
      </c>
      <c r="C62" s="154"/>
      <c r="D62" s="169"/>
      <c r="E62" s="370">
        <f t="shared" si="6"/>
        <v>7761.62505</v>
      </c>
      <c r="F62" s="368">
        <f t="shared" si="6"/>
        <v>1062.84929</v>
      </c>
      <c r="G62" s="369">
        <f t="shared" si="7"/>
        <v>8824.47434</v>
      </c>
      <c r="H62" s="370">
        <f t="shared" si="8"/>
        <v>242382.17831</v>
      </c>
      <c r="I62" s="368">
        <f t="shared" si="8"/>
        <v>34452.07944</v>
      </c>
      <c r="J62" s="369">
        <f t="shared" si="9"/>
        <v>276834.25775</v>
      </c>
      <c r="K62" s="370">
        <f t="shared" si="10"/>
        <v>250143.80336</v>
      </c>
      <c r="L62" s="368">
        <f t="shared" si="11"/>
        <v>35514.92873</v>
      </c>
      <c r="M62" s="369">
        <f t="shared" si="12"/>
        <v>285658.73209</v>
      </c>
      <c r="P62" s="156"/>
    </row>
    <row r="63" spans="2:16" ht="15.75">
      <c r="B63" s="153">
        <v>2025</v>
      </c>
      <c r="C63" s="154"/>
      <c r="D63" s="169"/>
      <c r="E63" s="370">
        <f t="shared" si="6"/>
        <v>7761.62505</v>
      </c>
      <c r="F63" s="368">
        <f t="shared" si="6"/>
        <v>858.84577</v>
      </c>
      <c r="G63" s="369">
        <f t="shared" si="7"/>
        <v>8620.47082</v>
      </c>
      <c r="H63" s="370">
        <f t="shared" si="8"/>
        <v>80723.32746</v>
      </c>
      <c r="I63" s="368">
        <f t="shared" si="8"/>
        <v>26384.91603</v>
      </c>
      <c r="J63" s="369">
        <f t="shared" si="9"/>
        <v>107108.24349</v>
      </c>
      <c r="K63" s="370">
        <f t="shared" si="10"/>
        <v>88484.95251</v>
      </c>
      <c r="L63" s="368">
        <f t="shared" si="11"/>
        <v>27243.7618</v>
      </c>
      <c r="M63" s="369">
        <f t="shared" si="12"/>
        <v>115728.71431000001</v>
      </c>
      <c r="P63" s="156"/>
    </row>
    <row r="64" spans="2:16" ht="15.75">
      <c r="B64" s="153">
        <v>2026</v>
      </c>
      <c r="C64" s="154"/>
      <c r="D64" s="169"/>
      <c r="E64" s="370">
        <f t="shared" si="6"/>
        <v>7761.62505</v>
      </c>
      <c r="F64" s="368">
        <f t="shared" si="6"/>
        <v>657.53404</v>
      </c>
      <c r="G64" s="369">
        <f t="shared" si="7"/>
        <v>8419.15909</v>
      </c>
      <c r="H64" s="370">
        <f t="shared" si="8"/>
        <v>297960.37969</v>
      </c>
      <c r="I64" s="368">
        <f t="shared" si="8"/>
        <v>24518.13463</v>
      </c>
      <c r="J64" s="369">
        <f t="shared" si="9"/>
        <v>322478.51431999996</v>
      </c>
      <c r="K64" s="370">
        <f t="shared" si="10"/>
        <v>305722.00473999995</v>
      </c>
      <c r="L64" s="368">
        <f t="shared" si="11"/>
        <v>25175.66867</v>
      </c>
      <c r="M64" s="369">
        <f t="shared" si="12"/>
        <v>330897.67340999993</v>
      </c>
      <c r="P64" s="156"/>
    </row>
    <row r="65" spans="2:16" ht="15.75">
      <c r="B65" s="153">
        <v>2027</v>
      </c>
      <c r="C65" s="154"/>
      <c r="D65" s="169"/>
      <c r="E65" s="370">
        <f t="shared" si="6"/>
        <v>7761.62505</v>
      </c>
      <c r="F65" s="368">
        <f t="shared" si="6"/>
        <v>455.34373</v>
      </c>
      <c r="G65" s="369">
        <f t="shared" si="7"/>
        <v>8216.96878</v>
      </c>
      <c r="H65" s="370">
        <f t="shared" si="8"/>
        <v>82843.81507</v>
      </c>
      <c r="I65" s="368">
        <f t="shared" si="8"/>
        <v>5283.41878</v>
      </c>
      <c r="J65" s="369">
        <f t="shared" si="9"/>
        <v>88127.23384999999</v>
      </c>
      <c r="K65" s="370">
        <f t="shared" si="10"/>
        <v>90605.44012</v>
      </c>
      <c r="L65" s="368">
        <f t="shared" si="11"/>
        <v>5738.76251</v>
      </c>
      <c r="M65" s="369">
        <f t="shared" si="12"/>
        <v>96344.20263</v>
      </c>
      <c r="P65" s="156"/>
    </row>
    <row r="66" spans="2:16" ht="15.75">
      <c r="B66" s="153">
        <v>2028</v>
      </c>
      <c r="C66" s="154"/>
      <c r="D66" s="169"/>
      <c r="E66" s="370">
        <f t="shared" si="6"/>
        <v>7761.62505</v>
      </c>
      <c r="F66" s="368">
        <f t="shared" si="6"/>
        <v>2533.07003</v>
      </c>
      <c r="G66" s="369">
        <f t="shared" si="7"/>
        <v>10294.69508</v>
      </c>
      <c r="H66" s="370">
        <f t="shared" si="8"/>
        <v>41453.31757</v>
      </c>
      <c r="I66" s="368">
        <f t="shared" si="8"/>
        <v>4065.8097</v>
      </c>
      <c r="J66" s="369">
        <f t="shared" si="9"/>
        <v>45519.12727</v>
      </c>
      <c r="K66" s="370">
        <f t="shared" si="10"/>
        <v>49214.94262</v>
      </c>
      <c r="L66" s="368">
        <f t="shared" si="11"/>
        <v>6598.87973</v>
      </c>
      <c r="M66" s="369">
        <f t="shared" si="12"/>
        <v>55813.82235</v>
      </c>
      <c r="P66" s="156"/>
    </row>
    <row r="67" spans="2:16" ht="15.75">
      <c r="B67" s="153">
        <v>2029</v>
      </c>
      <c r="C67" s="154"/>
      <c r="D67" s="169"/>
      <c r="E67" s="370">
        <f t="shared" si="6"/>
        <v>3880.81253</v>
      </c>
      <c r="F67" s="368">
        <f t="shared" si="6"/>
        <v>50.86543</v>
      </c>
      <c r="G67" s="369">
        <f>+F67+E67</f>
        <v>3931.67796</v>
      </c>
      <c r="H67" s="370">
        <f t="shared" si="8"/>
        <v>34330.41627</v>
      </c>
      <c r="I67" s="368">
        <f t="shared" si="8"/>
        <v>2813.74692</v>
      </c>
      <c r="J67" s="369">
        <f t="shared" si="9"/>
        <v>37144.16319</v>
      </c>
      <c r="K67" s="370">
        <f t="shared" si="10"/>
        <v>38211.228800000004</v>
      </c>
      <c r="L67" s="368">
        <f t="shared" si="11"/>
        <v>2864.61235</v>
      </c>
      <c r="M67" s="369">
        <f t="shared" si="12"/>
        <v>41075.84115000001</v>
      </c>
      <c r="P67" s="156"/>
    </row>
    <row r="68" spans="2:16" ht="15.75">
      <c r="B68" s="153">
        <v>2030</v>
      </c>
      <c r="C68" s="154"/>
      <c r="D68" s="169"/>
      <c r="E68" s="370">
        <f t="shared" si="6"/>
        <v>0</v>
      </c>
      <c r="F68" s="368">
        <f t="shared" si="6"/>
        <v>0</v>
      </c>
      <c r="G68" s="369">
        <f t="shared" si="7"/>
        <v>0</v>
      </c>
      <c r="H68" s="370">
        <f t="shared" si="8"/>
        <v>24778.89914</v>
      </c>
      <c r="I68" s="368">
        <f t="shared" si="8"/>
        <v>2052.8141</v>
      </c>
      <c r="J68" s="369">
        <f t="shared" si="9"/>
        <v>26831.71324</v>
      </c>
      <c r="K68" s="370">
        <f t="shared" si="10"/>
        <v>24778.89914</v>
      </c>
      <c r="L68" s="368">
        <f t="shared" si="11"/>
        <v>2052.8141</v>
      </c>
      <c r="M68" s="369">
        <f t="shared" si="12"/>
        <v>26831.71324</v>
      </c>
      <c r="P68" s="156"/>
    </row>
    <row r="69" spans="2:16" ht="15.75">
      <c r="B69" s="153">
        <v>2031</v>
      </c>
      <c r="C69" s="154"/>
      <c r="D69" s="169"/>
      <c r="E69" s="370">
        <f t="shared" si="6"/>
        <v>0</v>
      </c>
      <c r="F69" s="368">
        <f t="shared" si="6"/>
        <v>0</v>
      </c>
      <c r="G69" s="369">
        <f t="shared" si="7"/>
        <v>0</v>
      </c>
      <c r="H69" s="370">
        <f t="shared" si="8"/>
        <v>19299.39977</v>
      </c>
      <c r="I69" s="368">
        <f t="shared" si="8"/>
        <v>1397.0403</v>
      </c>
      <c r="J69" s="369">
        <f t="shared" si="9"/>
        <v>20696.44007</v>
      </c>
      <c r="K69" s="370">
        <f t="shared" si="10"/>
        <v>19299.39977</v>
      </c>
      <c r="L69" s="368">
        <f t="shared" si="11"/>
        <v>1397.0403</v>
      </c>
      <c r="M69" s="369">
        <f t="shared" si="12"/>
        <v>20696.44007</v>
      </c>
      <c r="P69" s="156"/>
    </row>
    <row r="70" spans="2:16" ht="15.75">
      <c r="B70" s="153">
        <v>2032</v>
      </c>
      <c r="C70" s="154"/>
      <c r="D70" s="169"/>
      <c r="E70" s="370">
        <f t="shared" si="6"/>
        <v>0</v>
      </c>
      <c r="F70" s="368">
        <f t="shared" si="6"/>
        <v>0</v>
      </c>
      <c r="G70" s="369">
        <f t="shared" si="7"/>
        <v>0</v>
      </c>
      <c r="H70" s="370">
        <f t="shared" si="8"/>
        <v>9739.9793</v>
      </c>
      <c r="I70" s="368">
        <f t="shared" si="8"/>
        <v>7834.50451</v>
      </c>
      <c r="J70" s="369">
        <f t="shared" si="9"/>
        <v>17574.48381</v>
      </c>
      <c r="K70" s="370">
        <f aca="true" t="shared" si="13" ref="K70:K77">+E70+H70</f>
        <v>9739.9793</v>
      </c>
      <c r="L70" s="368">
        <f aca="true" t="shared" si="14" ref="L70:L77">+F70+I70</f>
        <v>7834.50451</v>
      </c>
      <c r="M70" s="369">
        <f t="shared" si="12"/>
        <v>17574.48381</v>
      </c>
      <c r="P70" s="156"/>
    </row>
    <row r="71" spans="2:16" ht="15.75">
      <c r="B71" s="153">
        <v>2033</v>
      </c>
      <c r="C71" s="154"/>
      <c r="D71" s="169"/>
      <c r="E71" s="370">
        <f t="shared" si="6"/>
        <v>0</v>
      </c>
      <c r="F71" s="368">
        <f t="shared" si="6"/>
        <v>0</v>
      </c>
      <c r="G71" s="369">
        <f t="shared" si="7"/>
        <v>0</v>
      </c>
      <c r="H71" s="370">
        <f t="shared" si="8"/>
        <v>10544.75655</v>
      </c>
      <c r="I71" s="368">
        <f t="shared" si="8"/>
        <v>366.54484</v>
      </c>
      <c r="J71" s="369">
        <f t="shared" si="9"/>
        <v>10911.30139</v>
      </c>
      <c r="K71" s="370">
        <f t="shared" si="13"/>
        <v>10544.75655</v>
      </c>
      <c r="L71" s="368">
        <f t="shared" si="14"/>
        <v>366.54484</v>
      </c>
      <c r="M71" s="369">
        <f t="shared" si="12"/>
        <v>10911.30139</v>
      </c>
      <c r="P71" s="156"/>
    </row>
    <row r="72" spans="2:16" ht="15.75">
      <c r="B72" s="153">
        <v>2034</v>
      </c>
      <c r="C72" s="154"/>
      <c r="D72" s="169"/>
      <c r="E72" s="370">
        <f t="shared" si="6"/>
        <v>0</v>
      </c>
      <c r="F72" s="368">
        <f t="shared" si="6"/>
        <v>0</v>
      </c>
      <c r="G72" s="369">
        <f t="shared" si="7"/>
        <v>0</v>
      </c>
      <c r="H72" s="370">
        <f t="shared" si="8"/>
        <v>3067.32377</v>
      </c>
      <c r="I72" s="368">
        <f t="shared" si="8"/>
        <v>257.20555</v>
      </c>
      <c r="J72" s="369">
        <f t="shared" si="9"/>
        <v>3324.52932</v>
      </c>
      <c r="K72" s="370">
        <f t="shared" si="13"/>
        <v>3067.32377</v>
      </c>
      <c r="L72" s="368">
        <f t="shared" si="14"/>
        <v>257.20555</v>
      </c>
      <c r="M72" s="369">
        <f t="shared" si="12"/>
        <v>3324.52932</v>
      </c>
      <c r="P72" s="156"/>
    </row>
    <row r="73" spans="2:16" ht="15.75">
      <c r="B73" s="153">
        <v>2035</v>
      </c>
      <c r="C73" s="154"/>
      <c r="D73" s="169"/>
      <c r="E73" s="370">
        <f t="shared" si="6"/>
        <v>0</v>
      </c>
      <c r="F73" s="368">
        <f t="shared" si="6"/>
        <v>0</v>
      </c>
      <c r="G73" s="369">
        <f t="shared" si="7"/>
        <v>0</v>
      </c>
      <c r="H73" s="370">
        <f t="shared" si="8"/>
        <v>3186.2319</v>
      </c>
      <c r="I73" s="368">
        <f t="shared" si="8"/>
        <v>186.02995</v>
      </c>
      <c r="J73" s="369">
        <f t="shared" si="9"/>
        <v>3372.2618500000003</v>
      </c>
      <c r="K73" s="370">
        <f t="shared" si="13"/>
        <v>3186.2319</v>
      </c>
      <c r="L73" s="368">
        <f t="shared" si="14"/>
        <v>186.02995</v>
      </c>
      <c r="M73" s="369">
        <f t="shared" si="12"/>
        <v>3372.2618500000003</v>
      </c>
      <c r="P73" s="156"/>
    </row>
    <row r="74" spans="2:16" ht="15.75">
      <c r="B74" s="153">
        <v>2036</v>
      </c>
      <c r="C74" s="154"/>
      <c r="D74" s="169"/>
      <c r="E74" s="370">
        <f t="shared" si="6"/>
        <v>0</v>
      </c>
      <c r="F74" s="368">
        <f t="shared" si="6"/>
        <v>0</v>
      </c>
      <c r="G74" s="369">
        <f t="shared" si="7"/>
        <v>0</v>
      </c>
      <c r="H74" s="370">
        <f t="shared" si="8"/>
        <v>2330.04762</v>
      </c>
      <c r="I74" s="368">
        <f t="shared" si="8"/>
        <v>119.14039</v>
      </c>
      <c r="J74" s="369">
        <f t="shared" si="9"/>
        <v>2449.18801</v>
      </c>
      <c r="K74" s="370">
        <f t="shared" si="13"/>
        <v>2330.04762</v>
      </c>
      <c r="L74" s="368">
        <f t="shared" si="14"/>
        <v>119.14039</v>
      </c>
      <c r="M74" s="369">
        <f t="shared" si="12"/>
        <v>2449.18801</v>
      </c>
      <c r="P74" s="156"/>
    </row>
    <row r="75" spans="2:16" ht="15.75">
      <c r="B75" s="153">
        <v>2037</v>
      </c>
      <c r="C75" s="154"/>
      <c r="D75" s="169"/>
      <c r="E75" s="370">
        <f t="shared" si="6"/>
        <v>0</v>
      </c>
      <c r="F75" s="368">
        <f t="shared" si="6"/>
        <v>0</v>
      </c>
      <c r="G75" s="369">
        <f t="shared" si="7"/>
        <v>0</v>
      </c>
      <c r="H75" s="370">
        <f t="shared" si="8"/>
        <v>1201.84555</v>
      </c>
      <c r="I75" s="368">
        <f t="shared" si="8"/>
        <v>74.05487</v>
      </c>
      <c r="J75" s="369">
        <f t="shared" si="9"/>
        <v>1275.90042</v>
      </c>
      <c r="K75" s="370">
        <f t="shared" si="13"/>
        <v>1201.84555</v>
      </c>
      <c r="L75" s="368">
        <f t="shared" si="14"/>
        <v>74.05487</v>
      </c>
      <c r="M75" s="369">
        <f t="shared" si="12"/>
        <v>1275.90042</v>
      </c>
      <c r="P75" s="156"/>
    </row>
    <row r="76" spans="2:16" ht="15.75">
      <c r="B76" s="153">
        <v>2038</v>
      </c>
      <c r="C76" s="154"/>
      <c r="D76" s="169"/>
      <c r="E76" s="370">
        <f t="shared" si="6"/>
        <v>0</v>
      </c>
      <c r="F76" s="368">
        <f t="shared" si="6"/>
        <v>0</v>
      </c>
      <c r="G76" s="369">
        <f t="shared" si="7"/>
        <v>0</v>
      </c>
      <c r="H76" s="370">
        <f t="shared" si="8"/>
        <v>1201.84555</v>
      </c>
      <c r="I76" s="368">
        <f t="shared" si="8"/>
        <v>54.30691</v>
      </c>
      <c r="J76" s="369">
        <f t="shared" si="9"/>
        <v>1256.15246</v>
      </c>
      <c r="K76" s="370">
        <f t="shared" si="13"/>
        <v>1201.84555</v>
      </c>
      <c r="L76" s="368">
        <f t="shared" si="14"/>
        <v>54.30691</v>
      </c>
      <c r="M76" s="369">
        <f t="shared" si="12"/>
        <v>1256.15246</v>
      </c>
      <c r="P76" s="156"/>
    </row>
    <row r="77" spans="2:16" ht="15.75">
      <c r="B77" s="153">
        <v>2039</v>
      </c>
      <c r="C77" s="154"/>
      <c r="D77" s="169"/>
      <c r="E77" s="370">
        <f t="shared" si="6"/>
        <v>0</v>
      </c>
      <c r="F77" s="368">
        <f t="shared" si="6"/>
        <v>0</v>
      </c>
      <c r="G77" s="369">
        <f t="shared" si="7"/>
        <v>0</v>
      </c>
      <c r="H77" s="370">
        <f t="shared" si="8"/>
        <v>987.39828</v>
      </c>
      <c r="I77" s="368">
        <f t="shared" si="8"/>
        <v>34.55892</v>
      </c>
      <c r="J77" s="369">
        <f t="shared" si="9"/>
        <v>1021.9572000000001</v>
      </c>
      <c r="K77" s="370">
        <f t="shared" si="13"/>
        <v>987.39828</v>
      </c>
      <c r="L77" s="368">
        <f t="shared" si="14"/>
        <v>34.55892</v>
      </c>
      <c r="M77" s="369">
        <f t="shared" si="12"/>
        <v>1021.9572000000001</v>
      </c>
      <c r="P77" s="156"/>
    </row>
    <row r="78" spans="2:16" ht="15.75">
      <c r="B78" s="153">
        <v>2040</v>
      </c>
      <c r="C78" s="154"/>
      <c r="D78" s="169"/>
      <c r="E78" s="370">
        <f t="shared" si="6"/>
        <v>0</v>
      </c>
      <c r="F78" s="368">
        <f t="shared" si="6"/>
        <v>0</v>
      </c>
      <c r="G78" s="369">
        <f>+F78+E78</f>
        <v>0</v>
      </c>
      <c r="H78" s="370">
        <f t="shared" si="8"/>
        <v>987.39842</v>
      </c>
      <c r="I78" s="368">
        <f t="shared" si="8"/>
        <v>14.81099</v>
      </c>
      <c r="J78" s="369">
        <f>+H78+I78</f>
        <v>1002.2094099999999</v>
      </c>
      <c r="K78" s="370">
        <f>+E78+H78</f>
        <v>987.39842</v>
      </c>
      <c r="L78" s="368">
        <f>+F78+I78</f>
        <v>14.81099</v>
      </c>
      <c r="M78" s="369">
        <f>+K78+L78</f>
        <v>1002.2094099999999</v>
      </c>
      <c r="P78" s="156"/>
    </row>
    <row r="79" spans="2:16" ht="8.25" customHeight="1">
      <c r="B79" s="157"/>
      <c r="C79" s="158"/>
      <c r="D79" s="170"/>
      <c r="E79" s="374"/>
      <c r="F79" s="375"/>
      <c r="G79" s="376"/>
      <c r="H79" s="374"/>
      <c r="I79" s="375"/>
      <c r="J79" s="376"/>
      <c r="K79" s="374"/>
      <c r="L79" s="375"/>
      <c r="M79" s="376"/>
      <c r="P79" s="156"/>
    </row>
    <row r="80" spans="2:16" ht="15" customHeight="1">
      <c r="B80" s="579" t="s">
        <v>14</v>
      </c>
      <c r="C80" s="580"/>
      <c r="D80" s="165"/>
      <c r="E80" s="573">
        <f aca="true" t="shared" si="15" ref="E80:M80">SUM(E58:E78)</f>
        <v>82568.05940000001</v>
      </c>
      <c r="F80" s="575">
        <f t="shared" si="15"/>
        <v>11129.87738</v>
      </c>
      <c r="G80" s="577">
        <f t="shared" si="15"/>
        <v>93697.93678</v>
      </c>
      <c r="H80" s="573">
        <f t="shared" si="15"/>
        <v>1936433.0346600001</v>
      </c>
      <c r="I80" s="575">
        <f t="shared" si="15"/>
        <v>323137.69874</v>
      </c>
      <c r="J80" s="577">
        <f t="shared" si="15"/>
        <v>2259570.7334000007</v>
      </c>
      <c r="K80" s="573">
        <f t="shared" si="15"/>
        <v>2019001.09406</v>
      </c>
      <c r="L80" s="575">
        <f t="shared" si="15"/>
        <v>334267.57612</v>
      </c>
      <c r="M80" s="577">
        <f t="shared" si="15"/>
        <v>2353268.670180001</v>
      </c>
      <c r="P80" s="156"/>
    </row>
    <row r="81" spans="2:16" ht="15" customHeight="1">
      <c r="B81" s="581"/>
      <c r="C81" s="582"/>
      <c r="D81" s="166"/>
      <c r="E81" s="574"/>
      <c r="F81" s="576"/>
      <c r="G81" s="578"/>
      <c r="H81" s="574"/>
      <c r="I81" s="576"/>
      <c r="J81" s="578"/>
      <c r="K81" s="574"/>
      <c r="L81" s="576"/>
      <c r="M81" s="578"/>
      <c r="P81" s="156"/>
    </row>
    <row r="82" ht="6.75" customHeight="1"/>
    <row r="83" spans="2:13" ht="15.75">
      <c r="B83" s="159" t="s">
        <v>115</v>
      </c>
      <c r="C83" s="160"/>
      <c r="D83" s="160"/>
      <c r="E83" s="144"/>
      <c r="F83" s="142"/>
      <c r="G83" s="144"/>
      <c r="H83" s="161"/>
      <c r="I83" s="145"/>
      <c r="J83" s="144"/>
      <c r="K83" s="144"/>
      <c r="L83" s="144"/>
      <c r="M83" s="144"/>
    </row>
    <row r="84" spans="2:13" ht="15">
      <c r="B84" s="159" t="s">
        <v>375</v>
      </c>
      <c r="C84" s="160"/>
      <c r="D84" s="160"/>
      <c r="E84" s="144"/>
      <c r="F84" s="142"/>
      <c r="G84" s="144"/>
      <c r="H84" s="161"/>
      <c r="I84" s="145"/>
      <c r="J84" s="144"/>
      <c r="K84" s="144"/>
      <c r="L84" s="144"/>
      <c r="M84" s="144"/>
    </row>
    <row r="85" spans="2:8" ht="15">
      <c r="B85" s="159" t="s">
        <v>376</v>
      </c>
      <c r="C85" s="160"/>
      <c r="D85" s="160"/>
      <c r="E85" s="144"/>
      <c r="F85" s="142"/>
      <c r="G85" s="144"/>
      <c r="H85" s="171"/>
    </row>
    <row r="86" spans="2:14" ht="15">
      <c r="B86" s="430"/>
      <c r="C86" s="430"/>
      <c r="D86" s="430"/>
      <c r="E86" s="444"/>
      <c r="F86" s="443"/>
      <c r="G86" s="443"/>
      <c r="H86" s="443"/>
      <c r="I86" s="443"/>
      <c r="J86" s="443"/>
      <c r="K86" s="443"/>
      <c r="L86" s="443"/>
      <c r="M86" s="443"/>
      <c r="N86" s="430"/>
    </row>
    <row r="87" spans="2:14" ht="15">
      <c r="B87" s="430"/>
      <c r="C87" s="430"/>
      <c r="D87" s="430"/>
      <c r="E87" s="445"/>
      <c r="F87" s="181"/>
      <c r="G87" s="181"/>
      <c r="H87" s="181"/>
      <c r="I87" s="181"/>
      <c r="J87" s="181"/>
      <c r="K87" s="181"/>
      <c r="L87" s="181"/>
      <c r="M87" s="181"/>
      <c r="N87" s="430"/>
    </row>
    <row r="88" spans="2:14" ht="15">
      <c r="B88" s="430"/>
      <c r="C88" s="430"/>
      <c r="D88" s="430"/>
      <c r="E88" s="446"/>
      <c r="F88" s="443"/>
      <c r="G88" s="443"/>
      <c r="H88" s="443"/>
      <c r="I88" s="443"/>
      <c r="J88" s="443"/>
      <c r="K88" s="443"/>
      <c r="L88" s="443"/>
      <c r="M88" s="443"/>
      <c r="N88" s="430"/>
    </row>
    <row r="89" spans="2:14" ht="15">
      <c r="B89" s="430"/>
      <c r="C89" s="430"/>
      <c r="D89" s="430"/>
      <c r="E89" s="447"/>
      <c r="F89" s="430"/>
      <c r="G89" s="443"/>
      <c r="H89" s="443"/>
      <c r="I89" s="448"/>
      <c r="J89" s="443"/>
      <c r="K89" s="443"/>
      <c r="L89" s="443"/>
      <c r="M89" s="443"/>
      <c r="N89" s="430"/>
    </row>
    <row r="90" spans="2:14" ht="15">
      <c r="B90" s="430"/>
      <c r="C90" s="430"/>
      <c r="D90" s="430"/>
      <c r="E90" s="446"/>
      <c r="F90" s="446"/>
      <c r="G90" s="446"/>
      <c r="H90" s="446"/>
      <c r="I90" s="446"/>
      <c r="J90" s="446"/>
      <c r="K90" s="446"/>
      <c r="L90" s="446"/>
      <c r="M90" s="446"/>
      <c r="N90" s="430"/>
    </row>
    <row r="91" spans="2:14" ht="15">
      <c r="B91" s="430"/>
      <c r="C91" s="430"/>
      <c r="D91" s="430"/>
      <c r="E91" s="443"/>
      <c r="F91" s="430"/>
      <c r="G91" s="443"/>
      <c r="H91" s="443"/>
      <c r="I91" s="448"/>
      <c r="J91" s="443"/>
      <c r="K91" s="443"/>
      <c r="L91" s="443"/>
      <c r="M91" s="443"/>
      <c r="N91" s="430"/>
    </row>
    <row r="92" spans="2:14" ht="15">
      <c r="B92" s="430"/>
      <c r="C92" s="430"/>
      <c r="D92" s="430"/>
      <c r="E92" s="443"/>
      <c r="F92" s="430"/>
      <c r="G92" s="443"/>
      <c r="H92" s="443"/>
      <c r="I92" s="448"/>
      <c r="J92" s="443"/>
      <c r="K92" s="443"/>
      <c r="L92" s="443"/>
      <c r="M92" s="443"/>
      <c r="N92" s="430"/>
    </row>
    <row r="93" spans="2:14" ht="15">
      <c r="B93" s="430"/>
      <c r="C93" s="430"/>
      <c r="D93" s="430"/>
      <c r="E93" s="443"/>
      <c r="F93" s="430"/>
      <c r="G93" s="443"/>
      <c r="H93" s="443"/>
      <c r="I93" s="448"/>
      <c r="J93" s="443"/>
      <c r="K93" s="443"/>
      <c r="L93" s="443"/>
      <c r="M93" s="443"/>
      <c r="N93" s="430"/>
    </row>
    <row r="94" spans="2:14" ht="15">
      <c r="B94" s="430"/>
      <c r="C94" s="430"/>
      <c r="D94" s="430"/>
      <c r="E94" s="443"/>
      <c r="F94" s="430"/>
      <c r="G94" s="443"/>
      <c r="H94" s="443"/>
      <c r="I94" s="448"/>
      <c r="J94" s="443"/>
      <c r="K94" s="443"/>
      <c r="L94" s="443"/>
      <c r="M94" s="443"/>
      <c r="N94" s="430"/>
    </row>
    <row r="95" spans="2:14" ht="15">
      <c r="B95" s="430"/>
      <c r="C95" s="430"/>
      <c r="D95" s="430"/>
      <c r="E95" s="443"/>
      <c r="F95" s="430"/>
      <c r="G95" s="443"/>
      <c r="H95" s="443"/>
      <c r="I95" s="448"/>
      <c r="J95" s="443"/>
      <c r="K95" s="443"/>
      <c r="L95" s="443"/>
      <c r="M95" s="443"/>
      <c r="N95" s="430"/>
    </row>
    <row r="96" spans="2:14" ht="15">
      <c r="B96" s="430"/>
      <c r="C96" s="430"/>
      <c r="D96" s="430"/>
      <c r="E96" s="443"/>
      <c r="F96" s="430"/>
      <c r="G96" s="443"/>
      <c r="H96" s="443"/>
      <c r="I96" s="448"/>
      <c r="J96" s="443"/>
      <c r="K96" s="443"/>
      <c r="L96" s="443"/>
      <c r="M96" s="443"/>
      <c r="N96" s="430"/>
    </row>
    <row r="97" spans="2:14" ht="15">
      <c r="B97" s="430"/>
      <c r="C97" s="430"/>
      <c r="D97" s="430"/>
      <c r="E97" s="443"/>
      <c r="F97" s="430"/>
      <c r="G97" s="443"/>
      <c r="H97" s="443"/>
      <c r="I97" s="448"/>
      <c r="J97" s="443"/>
      <c r="K97" s="443"/>
      <c r="L97" s="443"/>
      <c r="M97" s="443"/>
      <c r="N97" s="430"/>
    </row>
    <row r="98" spans="2:14" ht="15">
      <c r="B98" s="430"/>
      <c r="C98" s="430"/>
      <c r="D98" s="430"/>
      <c r="E98" s="443"/>
      <c r="F98" s="430"/>
      <c r="G98" s="443"/>
      <c r="H98" s="443"/>
      <c r="I98" s="448"/>
      <c r="J98" s="443"/>
      <c r="K98" s="443"/>
      <c r="L98" s="443"/>
      <c r="M98" s="443"/>
      <c r="N98" s="430"/>
    </row>
    <row r="99" spans="2:14" ht="15">
      <c r="B99" s="430"/>
      <c r="C99" s="430"/>
      <c r="D99" s="430"/>
      <c r="E99" s="443"/>
      <c r="F99" s="430"/>
      <c r="G99" s="443"/>
      <c r="H99" s="443"/>
      <c r="I99" s="448"/>
      <c r="J99" s="443"/>
      <c r="K99" s="443"/>
      <c r="L99" s="443"/>
      <c r="M99" s="443"/>
      <c r="N99" s="430"/>
    </row>
    <row r="100" spans="2:14" ht="15">
      <c r="B100" s="430"/>
      <c r="C100" s="430"/>
      <c r="D100" s="430"/>
      <c r="E100" s="443"/>
      <c r="F100" s="430"/>
      <c r="G100" s="443"/>
      <c r="H100" s="443"/>
      <c r="I100" s="448"/>
      <c r="J100" s="443"/>
      <c r="K100" s="443"/>
      <c r="L100" s="443"/>
      <c r="M100" s="443"/>
      <c r="N100" s="430"/>
    </row>
    <row r="101" spans="2:14" ht="15">
      <c r="B101" s="430"/>
      <c r="C101" s="430"/>
      <c r="D101" s="430"/>
      <c r="E101" s="443"/>
      <c r="F101" s="430"/>
      <c r="G101" s="443"/>
      <c r="H101" s="443"/>
      <c r="I101" s="448"/>
      <c r="J101" s="443"/>
      <c r="K101" s="443"/>
      <c r="L101" s="443"/>
      <c r="M101" s="443"/>
      <c r="N101" s="430"/>
    </row>
    <row r="102" spans="2:14" ht="15">
      <c r="B102" s="430"/>
      <c r="C102" s="430"/>
      <c r="D102" s="430"/>
      <c r="E102" s="443"/>
      <c r="F102" s="430"/>
      <c r="G102" s="443"/>
      <c r="H102" s="443"/>
      <c r="I102" s="448"/>
      <c r="J102" s="443"/>
      <c r="K102" s="443"/>
      <c r="L102" s="443"/>
      <c r="M102" s="443"/>
      <c r="N102" s="430"/>
    </row>
    <row r="103" spans="2:14" ht="15">
      <c r="B103" s="430"/>
      <c r="C103" s="430"/>
      <c r="D103" s="430"/>
      <c r="E103" s="443"/>
      <c r="F103" s="430"/>
      <c r="G103" s="443"/>
      <c r="H103" s="443"/>
      <c r="I103" s="448"/>
      <c r="J103" s="443"/>
      <c r="K103" s="443"/>
      <c r="L103" s="443"/>
      <c r="M103" s="443"/>
      <c r="N103" s="430"/>
    </row>
  </sheetData>
  <sheetProtection/>
  <mergeCells count="29">
    <mergeCell ref="B55:C56"/>
    <mergeCell ref="G37:G38"/>
    <mergeCell ref="J80:J81"/>
    <mergeCell ref="E12:G12"/>
    <mergeCell ref="H12:J12"/>
    <mergeCell ref="B12:C13"/>
    <mergeCell ref="B37:C38"/>
    <mergeCell ref="E37:E38"/>
    <mergeCell ref="F37:F38"/>
    <mergeCell ref="K12:M12"/>
    <mergeCell ref="H37:H38"/>
    <mergeCell ref="E55:G55"/>
    <mergeCell ref="H55:J55"/>
    <mergeCell ref="K55:M55"/>
    <mergeCell ref="I37:I38"/>
    <mergeCell ref="J37:J38"/>
    <mergeCell ref="K37:K38"/>
    <mergeCell ref="L37:L38"/>
    <mergeCell ref="M37:M38"/>
    <mergeCell ref="B5:D5"/>
    <mergeCell ref="K80:K81"/>
    <mergeCell ref="L80:L81"/>
    <mergeCell ref="M80:M81"/>
    <mergeCell ref="B80:C81"/>
    <mergeCell ref="E80:E81"/>
    <mergeCell ref="F80:F81"/>
    <mergeCell ref="G80:G81"/>
    <mergeCell ref="H80:H81"/>
    <mergeCell ref="I80:I81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8:G76 G77:G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491" t="s">
        <v>336</v>
      </c>
      <c r="C6" s="491"/>
      <c r="D6" s="491"/>
      <c r="E6" s="491"/>
      <c r="F6" s="491"/>
      <c r="G6" s="491"/>
    </row>
    <row r="7" spans="1:7" ht="15.75">
      <c r="A7" s="4"/>
      <c r="B7" s="492" t="str">
        <f>+Indice!B7</f>
        <v>AL 31 DE MARZO DE 2020</v>
      </c>
      <c r="C7" s="492"/>
      <c r="D7" s="492"/>
      <c r="E7" s="492"/>
      <c r="F7" s="492"/>
      <c r="G7" s="49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8" t="s">
        <v>0</v>
      </c>
      <c r="C9" s="258" t="s">
        <v>1</v>
      </c>
      <c r="D9" s="495" t="s">
        <v>337</v>
      </c>
      <c r="E9" s="495"/>
      <c r="F9" s="495"/>
      <c r="G9" s="495"/>
    </row>
    <row r="10" spans="1:7" ht="58.5" customHeight="1">
      <c r="A10" s="6"/>
      <c r="B10" s="258"/>
      <c r="C10" s="258"/>
      <c r="D10" s="495" t="s">
        <v>117</v>
      </c>
      <c r="E10" s="495"/>
      <c r="F10" s="495"/>
      <c r="G10" s="495"/>
    </row>
    <row r="11" spans="1:7" ht="105" customHeight="1">
      <c r="A11" s="6"/>
      <c r="B11" s="258"/>
      <c r="C11" s="258"/>
      <c r="D11" s="496" t="s">
        <v>118</v>
      </c>
      <c r="E11" s="496"/>
      <c r="F11" s="496"/>
      <c r="G11" s="49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97" t="s">
        <v>128</v>
      </c>
      <c r="E13" s="497"/>
      <c r="F13" s="497"/>
      <c r="G13" s="497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43921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499" t="s">
        <v>338</v>
      </c>
      <c r="E20" s="499"/>
      <c r="F20" s="499"/>
      <c r="G20" s="499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273</v>
      </c>
      <c r="E23" s="6"/>
      <c r="F23" s="6"/>
      <c r="G23" s="6"/>
    </row>
    <row r="24" spans="1:7" ht="16.5" customHeight="1">
      <c r="A24" s="6"/>
      <c r="B24" s="10"/>
      <c r="C24" s="10"/>
      <c r="D24" s="6" t="s">
        <v>274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3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43951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96" t="s">
        <v>73</v>
      </c>
      <c r="E30" s="496"/>
      <c r="F30" s="496"/>
      <c r="G30" s="49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498" t="s">
        <v>131</v>
      </c>
      <c r="E32" s="498"/>
      <c r="F32" s="498"/>
      <c r="G32" s="498"/>
    </row>
    <row r="33" spans="4:7" ht="7.5" customHeight="1">
      <c r="D33" s="495"/>
      <c r="E33" s="495"/>
      <c r="F33" s="495"/>
      <c r="G33" s="495"/>
    </row>
    <row r="34" spans="2:9" ht="28.5" customHeight="1">
      <c r="B34" s="7" t="s">
        <v>11</v>
      </c>
      <c r="C34" s="7" t="s">
        <v>1</v>
      </c>
      <c r="D34" s="496" t="s">
        <v>137</v>
      </c>
      <c r="E34" s="496"/>
      <c r="F34" s="496"/>
      <c r="G34" s="496"/>
      <c r="I34" s="320">
        <v>3.442</v>
      </c>
    </row>
    <row r="35" spans="4:7" ht="15.75" customHeight="1">
      <c r="D35" s="495"/>
      <c r="E35" s="495"/>
      <c r="F35" s="495"/>
      <c r="G35" s="495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495"/>
      <c r="E37" s="495"/>
      <c r="F37" s="495"/>
      <c r="G37" s="495"/>
    </row>
    <row r="38" spans="4:7" ht="15">
      <c r="D38" s="495"/>
      <c r="E38" s="495"/>
      <c r="F38" s="495"/>
      <c r="G38" s="495"/>
    </row>
    <row r="39" spans="4:7" ht="15">
      <c r="D39" s="495"/>
      <c r="E39" s="495"/>
      <c r="F39" s="495"/>
      <c r="G39" s="495"/>
    </row>
    <row r="40" spans="4:7" ht="15">
      <c r="D40" s="495"/>
      <c r="E40" s="495"/>
      <c r="F40" s="495"/>
      <c r="G40" s="495"/>
    </row>
    <row r="41" spans="4:7" ht="15">
      <c r="D41" s="495"/>
      <c r="E41" s="495"/>
      <c r="F41" s="495"/>
      <c r="G41" s="495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9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1"/>
      <c r="C4" s="131"/>
      <c r="D4" s="131"/>
      <c r="E4" s="131"/>
      <c r="F4" s="131"/>
      <c r="G4" s="131"/>
      <c r="H4" s="221"/>
      <c r="I4" s="221"/>
      <c r="J4" s="221"/>
      <c r="K4" s="221"/>
      <c r="L4" s="221"/>
      <c r="M4" s="221"/>
      <c r="N4" s="127"/>
      <c r="O4" s="29"/>
    </row>
    <row r="5" spans="1:15" s="1" customFormat="1" ht="22.5" customHeight="1">
      <c r="A5" s="4"/>
      <c r="B5" s="491" t="s">
        <v>177</v>
      </c>
      <c r="C5" s="491"/>
      <c r="D5" s="491"/>
      <c r="E5" s="491"/>
      <c r="F5" s="491"/>
      <c r="G5" s="491"/>
      <c r="H5" s="491"/>
      <c r="I5" s="491"/>
      <c r="J5" s="491"/>
      <c r="K5" s="221"/>
      <c r="L5" s="221"/>
      <c r="M5" s="221"/>
      <c r="N5" s="127"/>
      <c r="O5" s="29"/>
    </row>
    <row r="6" spans="1:15" s="1" customFormat="1" ht="19.5" customHeight="1">
      <c r="A6" s="4"/>
      <c r="B6" s="505" t="s">
        <v>336</v>
      </c>
      <c r="C6" s="505"/>
      <c r="D6" s="505"/>
      <c r="E6" s="505"/>
      <c r="F6" s="505"/>
      <c r="G6" s="505"/>
      <c r="H6" s="505"/>
      <c r="I6" s="505"/>
      <c r="J6" s="505"/>
      <c r="K6" s="221"/>
      <c r="L6" s="221"/>
      <c r="M6" s="221"/>
      <c r="N6" s="127"/>
      <c r="O6" s="29"/>
    </row>
    <row r="7" spans="1:15" s="1" customFormat="1" ht="18" customHeight="1">
      <c r="A7" s="4"/>
      <c r="B7" s="501" t="str">
        <f>+Indice!B7</f>
        <v>AL 31 DE MARZO DE 2020</v>
      </c>
      <c r="C7" s="501"/>
      <c r="D7" s="501"/>
      <c r="E7" s="501"/>
      <c r="F7" s="501"/>
      <c r="G7" s="501"/>
      <c r="H7" s="501"/>
      <c r="I7" s="501"/>
      <c r="J7" s="501"/>
      <c r="K7" s="221"/>
      <c r="L7" s="221"/>
      <c r="M7" s="221"/>
      <c r="N7" s="127"/>
      <c r="O7" s="29"/>
    </row>
    <row r="8" spans="1:15" s="1" customFormat="1" ht="19.5" customHeight="1">
      <c r="A8" s="4"/>
      <c r="B8" s="500"/>
      <c r="C8" s="500"/>
      <c r="D8" s="500"/>
      <c r="E8" s="500"/>
      <c r="F8" s="500"/>
      <c r="G8" s="273"/>
      <c r="H8" s="273"/>
      <c r="I8" s="273"/>
      <c r="J8" s="273"/>
      <c r="K8" s="221"/>
      <c r="L8" s="221"/>
      <c r="M8" s="221"/>
      <c r="N8" s="127"/>
      <c r="O8" s="29"/>
    </row>
    <row r="9" spans="1:15" s="1" customFormat="1" ht="15.75">
      <c r="A9" s="4"/>
      <c r="B9" s="382" t="s">
        <v>132</v>
      </c>
      <c r="C9" s="382"/>
      <c r="D9" s="382"/>
      <c r="E9" s="382"/>
      <c r="F9" s="382"/>
      <c r="G9" s="382"/>
      <c r="H9" s="382"/>
      <c r="I9" s="382"/>
      <c r="J9" s="382"/>
      <c r="K9" s="221"/>
      <c r="L9" s="221"/>
      <c r="M9" s="221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1"/>
      <c r="L10" s="221"/>
      <c r="M10" s="221"/>
      <c r="N10" s="127"/>
      <c r="O10" s="29"/>
    </row>
    <row r="11" spans="2:14" ht="19.5" customHeight="1">
      <c r="B11" s="502" t="s">
        <v>24</v>
      </c>
      <c r="C11" s="503"/>
      <c r="D11" s="503"/>
      <c r="E11" s="504"/>
      <c r="F11" s="116"/>
      <c r="G11" s="502" t="s">
        <v>25</v>
      </c>
      <c r="H11" s="503"/>
      <c r="I11" s="503"/>
      <c r="J11" s="504"/>
      <c r="N11" s="262"/>
    </row>
    <row r="12" spans="2:13" ht="19.5" customHeight="1">
      <c r="B12" s="118"/>
      <c r="C12" s="381" t="s">
        <v>13</v>
      </c>
      <c r="D12" s="381" t="s">
        <v>133</v>
      </c>
      <c r="E12" s="384" t="s">
        <v>26</v>
      </c>
      <c r="F12" s="119"/>
      <c r="G12" s="120"/>
      <c r="H12" s="381" t="s">
        <v>13</v>
      </c>
      <c r="I12" s="381" t="s">
        <v>133</v>
      </c>
      <c r="J12" s="384" t="s">
        <v>26</v>
      </c>
      <c r="M12" s="208"/>
    </row>
    <row r="13" spans="2:10" ht="19.5" customHeight="1">
      <c r="B13" s="121" t="s">
        <v>29</v>
      </c>
      <c r="C13" s="379">
        <f>('DGRGL-C1'!C18+'DGRGL-C1'!C46)/1000</f>
        <v>865.5853699300001</v>
      </c>
      <c r="D13" s="379">
        <f>('DGRGL-C1'!D18+'DGRGL-C1'!D46)/1000</f>
        <v>2979.3448433000003</v>
      </c>
      <c r="E13" s="452">
        <f>+D13/$D$15</f>
        <v>0.9730338314532325</v>
      </c>
      <c r="F13" s="122"/>
      <c r="G13" s="121" t="s">
        <v>30</v>
      </c>
      <c r="H13" s="377">
        <f>(+'DGRGL-C3'!C19+'DGRGL-C3'!C45)/1000</f>
        <v>889.57376604</v>
      </c>
      <c r="I13" s="377">
        <f>(+'DGRGL-C3'!D19+'DGRGL-C3'!D45)/1000</f>
        <v>3061.9129027100003</v>
      </c>
      <c r="J13" s="452">
        <f>+I13/$I$15</f>
        <v>1</v>
      </c>
    </row>
    <row r="14" spans="2:14" ht="19.5" customHeight="1">
      <c r="B14" s="121" t="s">
        <v>27</v>
      </c>
      <c r="C14" s="379">
        <f>+'DGRGL-C1'!C15/1000</f>
        <v>23.98839611</v>
      </c>
      <c r="D14" s="379">
        <f>+'DGRGL-C1'!D15/1000</f>
        <v>82.56805941</v>
      </c>
      <c r="E14" s="452">
        <f>+D14/$D$15</f>
        <v>0.026966168546767505</v>
      </c>
      <c r="F14" s="122"/>
      <c r="G14" s="121" t="s">
        <v>28</v>
      </c>
      <c r="H14" s="377">
        <f>(+'DGRGL-C3'!C15+'DGRGL-C3'!C43)/1000</f>
        <v>0</v>
      </c>
      <c r="I14" s="377">
        <f>(+'DGRGL-C3'!D15+'DGRGL-C3'!D43)/1000</f>
        <v>0</v>
      </c>
      <c r="J14" s="452">
        <f>+I14/$I$15</f>
        <v>0</v>
      </c>
      <c r="N14" s="230"/>
    </row>
    <row r="15" spans="2:10" ht="19.5" customHeight="1">
      <c r="B15" s="123" t="s">
        <v>31</v>
      </c>
      <c r="C15" s="380">
        <f>+C14+C13</f>
        <v>889.5737660400001</v>
      </c>
      <c r="D15" s="380">
        <f>+D14+D13</f>
        <v>3061.9129027100003</v>
      </c>
      <c r="E15" s="453">
        <f>SUM(E13:E14)</f>
        <v>1</v>
      </c>
      <c r="F15" s="124"/>
      <c r="G15" s="123" t="s">
        <v>31</v>
      </c>
      <c r="H15" s="378">
        <f>+H14+H13</f>
        <v>889.57376604</v>
      </c>
      <c r="I15" s="378">
        <f>+I14+I13</f>
        <v>3061.9129027100003</v>
      </c>
      <c r="J15" s="453">
        <f>SUM(J13:J14)</f>
        <v>1</v>
      </c>
    </row>
    <row r="16" spans="2:10" ht="19.5" customHeight="1">
      <c r="B16" s="173"/>
      <c r="C16" s="187"/>
      <c r="D16" s="231"/>
      <c r="E16" s="124"/>
      <c r="F16" s="124"/>
      <c r="G16" s="291"/>
      <c r="H16" s="292">
        <f>+H15-C15</f>
        <v>0</v>
      </c>
      <c r="I16" s="293">
        <f>+I15-D15</f>
        <v>0</v>
      </c>
      <c r="J16" s="124"/>
    </row>
    <row r="17" spans="3:4" ht="19.5" customHeight="1">
      <c r="C17" s="232"/>
      <c r="D17" s="233"/>
    </row>
    <row r="18" spans="2:10" ht="19.5" customHeight="1">
      <c r="B18" s="502" t="s">
        <v>32</v>
      </c>
      <c r="C18" s="503"/>
      <c r="D18" s="503"/>
      <c r="E18" s="504"/>
      <c r="F18" s="116"/>
      <c r="G18" s="502" t="s">
        <v>71</v>
      </c>
      <c r="H18" s="503"/>
      <c r="I18" s="503"/>
      <c r="J18" s="504"/>
    </row>
    <row r="19" spans="2:15" ht="19.5" customHeight="1">
      <c r="B19" s="120"/>
      <c r="C19" s="381" t="s">
        <v>13</v>
      </c>
      <c r="D19" s="381" t="s">
        <v>133</v>
      </c>
      <c r="E19" s="384" t="s">
        <v>26</v>
      </c>
      <c r="F19" s="119"/>
      <c r="G19" s="234"/>
      <c r="H19" s="381" t="s">
        <v>13</v>
      </c>
      <c r="I19" s="381" t="s">
        <v>133</v>
      </c>
      <c r="J19" s="387" t="s">
        <v>26</v>
      </c>
      <c r="M19" s="235"/>
      <c r="N19" s="235"/>
      <c r="O19" s="54"/>
    </row>
    <row r="20" spans="2:15" ht="19.5" customHeight="1">
      <c r="B20" s="121" t="s">
        <v>86</v>
      </c>
      <c r="C20" s="379">
        <f>('DGRGL-C2'!C15+'DGRGL-C2'!C20)/1000</f>
        <v>428.12587826000004</v>
      </c>
      <c r="D20" s="379">
        <f>('DGRGL-C2'!D15+'DGRGL-C2'!D20)/1000</f>
        <v>1473.6092729700001</v>
      </c>
      <c r="E20" s="452">
        <f>+D20/$D$23</f>
        <v>0.48127080024574054</v>
      </c>
      <c r="F20" s="122"/>
      <c r="G20" s="396" t="s">
        <v>166</v>
      </c>
      <c r="H20" s="385">
        <f>(+'DGRGL-C5'!C19+'DGRGL-C5'!C43+'DGRGL-C5'!C56)/1000</f>
        <v>650.08777022</v>
      </c>
      <c r="I20" s="385">
        <f>(+'DGRGL-C5'!D19+'DGRGL-C5'!D43+'DGRGL-C5'!D56)/1000</f>
        <v>2237.6021051</v>
      </c>
      <c r="J20" s="454">
        <f aca="true" t="shared" si="0" ref="J20:J29">+I20/$I$30</f>
        <v>0.7307856807836952</v>
      </c>
      <c r="M20" s="235"/>
      <c r="N20" s="235"/>
      <c r="O20" s="54"/>
    </row>
    <row r="21" spans="2:15" ht="19.5" customHeight="1">
      <c r="B21" s="121" t="s">
        <v>85</v>
      </c>
      <c r="C21" s="379">
        <f>('DGRGL-C2'!C16+'DGRGL-C2'!C21)/1000</f>
        <v>461.12408772000003</v>
      </c>
      <c r="D21" s="379">
        <f>('DGRGL-C2'!D16+'DGRGL-C2'!D21)/1000</f>
        <v>1587.18910993</v>
      </c>
      <c r="E21" s="452">
        <f>+D21/$D$23</f>
        <v>0.5183652051386668</v>
      </c>
      <c r="F21" s="122"/>
      <c r="G21" s="396" t="s">
        <v>234</v>
      </c>
      <c r="H21" s="385">
        <f>(+'DGRGL-C5'!C34)/1000</f>
        <v>132.48599553000003</v>
      </c>
      <c r="I21" s="385">
        <f>(+'DGRGL-C5'!D34)/1000</f>
        <v>456.01679661000003</v>
      </c>
      <c r="J21" s="454">
        <f t="shared" si="0"/>
        <v>0.1489319948349555</v>
      </c>
      <c r="M21" s="237"/>
      <c r="N21" s="238"/>
      <c r="O21" s="54"/>
    </row>
    <row r="22" spans="2:15" ht="19.5" customHeight="1">
      <c r="B22" s="121" t="s">
        <v>328</v>
      </c>
      <c r="C22" s="379">
        <f>('DGRGL-C2'!C17+'DGRGL-C2'!C22)/1000</f>
        <v>0.32380006</v>
      </c>
      <c r="D22" s="379">
        <f>('DGRGL-C2'!D17+'DGRGL-C2'!D22)/1000</f>
        <v>1.11451981</v>
      </c>
      <c r="E22" s="452">
        <f>+D22/$D$23</f>
        <v>0.0003639946155926168</v>
      </c>
      <c r="F22" s="124"/>
      <c r="G22" s="396" t="s">
        <v>275</v>
      </c>
      <c r="H22" s="385">
        <f>+'DGRGL-C5'!C35/1000</f>
        <v>51.88641139</v>
      </c>
      <c r="I22" s="385">
        <f>+'DGRGL-C5'!D35/1000</f>
        <v>178.593028</v>
      </c>
      <c r="J22" s="454">
        <f t="shared" si="0"/>
        <v>0.05832727241931551</v>
      </c>
      <c r="M22" s="239"/>
      <c r="N22" s="235"/>
      <c r="O22" s="54"/>
    </row>
    <row r="23" spans="2:15" ht="19.5" customHeight="1">
      <c r="B23" s="123" t="s">
        <v>31</v>
      </c>
      <c r="C23" s="380">
        <f>+C21+C20+C22</f>
        <v>889.5737660400001</v>
      </c>
      <c r="D23" s="380">
        <f>+D21+D20+D22</f>
        <v>3061.9129027100003</v>
      </c>
      <c r="E23" s="453">
        <f>+E21+E20+E22</f>
        <v>1</v>
      </c>
      <c r="F23" s="124"/>
      <c r="G23" s="396" t="s">
        <v>152</v>
      </c>
      <c r="H23" s="385">
        <f>(+'DGRGL-C5'!C39+'DGRGL-C5'!C100)/1000</f>
        <v>23.40940163</v>
      </c>
      <c r="I23" s="385">
        <f>(+'DGRGL-C5'!D39+'DGRGL-C5'!D100)/1000</f>
        <v>80.57516041</v>
      </c>
      <c r="J23" s="454">
        <f t="shared" si="0"/>
        <v>0.026315301241569833</v>
      </c>
      <c r="M23" s="235"/>
      <c r="N23" s="235"/>
      <c r="O23" s="54"/>
    </row>
    <row r="24" spans="2:15" ht="25.5" customHeight="1">
      <c r="B24" s="117" t="s">
        <v>304</v>
      </c>
      <c r="C24" s="294"/>
      <c r="D24" s="295"/>
      <c r="E24" s="296"/>
      <c r="F24" s="124"/>
      <c r="G24" s="236" t="s">
        <v>167</v>
      </c>
      <c r="H24" s="385">
        <f>+'DGRGL-C5'!C28/1000</f>
        <v>20.294777879999998</v>
      </c>
      <c r="I24" s="385">
        <f>+'DGRGL-C5'!D28/1000</f>
        <v>69.85462546</v>
      </c>
      <c r="J24" s="454">
        <f t="shared" si="0"/>
        <v>0.022814047192002772</v>
      </c>
      <c r="M24" s="235"/>
      <c r="N24" s="235"/>
      <c r="O24" s="54"/>
    </row>
    <row r="25" spans="6:15" ht="19.5" customHeight="1">
      <c r="F25" s="124"/>
      <c r="G25" s="396" t="s">
        <v>157</v>
      </c>
      <c r="H25" s="385">
        <f>(+'DGRGL-C5'!C36+'DGRGL-C5'!C95)/1000</f>
        <v>4.060625819999999</v>
      </c>
      <c r="I25" s="385">
        <f>(+'DGRGL-C5'!D36+'DGRGL-C5'!D95)/1000</f>
        <v>13.97667407</v>
      </c>
      <c r="J25" s="454">
        <f t="shared" si="0"/>
        <v>0.004564687015648076</v>
      </c>
      <c r="M25" s="235"/>
      <c r="N25" s="235"/>
      <c r="O25" s="54"/>
    </row>
    <row r="26" spans="2:15" ht="25.5" customHeight="1">
      <c r="B26" s="506" t="s">
        <v>33</v>
      </c>
      <c r="C26" s="507"/>
      <c r="D26" s="507"/>
      <c r="E26" s="508"/>
      <c r="F26" s="124"/>
      <c r="G26" s="236" t="s">
        <v>170</v>
      </c>
      <c r="H26" s="385">
        <f>+'DGRGL-C5'!C29/1000</f>
        <v>3.6936182300000002</v>
      </c>
      <c r="I26" s="385">
        <f>+'DGRGL-C5'!D29/1000</f>
        <v>12.71343395</v>
      </c>
      <c r="J26" s="454">
        <f t="shared" si="0"/>
        <v>0.0041521213548528025</v>
      </c>
      <c r="M26" s="235"/>
      <c r="N26" s="235"/>
      <c r="O26" s="54"/>
    </row>
    <row r="27" spans="2:16" ht="19.5" customHeight="1">
      <c r="B27" s="120"/>
      <c r="C27" s="381" t="s">
        <v>13</v>
      </c>
      <c r="D27" s="381" t="s">
        <v>133</v>
      </c>
      <c r="E27" s="384" t="s">
        <v>26</v>
      </c>
      <c r="F27" s="116"/>
      <c r="G27" s="396" t="s">
        <v>312</v>
      </c>
      <c r="H27" s="385">
        <f>+'DGRGL-C5'!C96/1000</f>
        <v>3.38685446</v>
      </c>
      <c r="I27" s="385">
        <f>+'DGRGL-C5'!D96/1000</f>
        <v>11.65755305</v>
      </c>
      <c r="J27" s="454">
        <f>+I27/$I$30</f>
        <v>0.003807277809803261</v>
      </c>
      <c r="M27" s="237"/>
      <c r="N27" s="235"/>
      <c r="O27" s="54"/>
      <c r="P27" s="55"/>
    </row>
    <row r="28" spans="2:16" ht="19.5" customHeight="1">
      <c r="B28" s="121" t="s">
        <v>339</v>
      </c>
      <c r="C28" s="377">
        <f>(+'DGRGL-C5'!C19+'DGRGL-C5'!C43+'DGRGL-C5'!C55)/1000</f>
        <v>650.08777022</v>
      </c>
      <c r="D28" s="377">
        <f>('DGRGL-C5'!D19+'DGRGL-C5'!D43+'DGRGL-C5'!D55)/1000</f>
        <v>2237.6021051</v>
      </c>
      <c r="E28" s="452">
        <f>+C28/$C$31</f>
        <v>0.7307856807804836</v>
      </c>
      <c r="F28" s="119"/>
      <c r="G28" s="396" t="s">
        <v>285</v>
      </c>
      <c r="H28" s="385">
        <f>+'DGRGL-C5'!C97/1000</f>
        <v>0.23434902999999999</v>
      </c>
      <c r="I28" s="385">
        <f>+'DGRGL-C5'!D97/1000</f>
        <v>0.8066293600000001</v>
      </c>
      <c r="J28" s="454">
        <f>+I28/$I$30</f>
        <v>0.00026343968154310106</v>
      </c>
      <c r="M28" s="235"/>
      <c r="N28" s="240"/>
      <c r="O28" s="97"/>
      <c r="P28" s="55"/>
    </row>
    <row r="29" spans="2:16" ht="19.5" customHeight="1">
      <c r="B29" s="121" t="s">
        <v>63</v>
      </c>
      <c r="C29" s="377">
        <f>(+'DGRGL-C5'!C33+'DGRGL-C5'!C39+'DGRGL-C5'!C94+'DGRGL-C5'!C99)/1000</f>
        <v>215.49759971</v>
      </c>
      <c r="D29" s="377">
        <f>(+'DGRGL-C5'!D33+'DGRGL-C5'!D39+'DGRGL-C5'!D94+'DGRGL-C5'!D99)/1000</f>
        <v>741.74273819</v>
      </c>
      <c r="E29" s="452">
        <f>+C29/$C$31</f>
        <v>0.24224815067254363</v>
      </c>
      <c r="F29" s="122"/>
      <c r="G29" s="396" t="s">
        <v>246</v>
      </c>
      <c r="H29" s="385">
        <f>+'DGRGL-C5'!C37/1000</f>
        <v>0.03396185</v>
      </c>
      <c r="I29" s="385">
        <f>+'DGRGL-C5'!D37/1000</f>
        <v>0.11689669000000001</v>
      </c>
      <c r="J29" s="454">
        <f t="shared" si="0"/>
        <v>3.817766661387406E-05</v>
      </c>
      <c r="M29" s="241"/>
      <c r="N29" s="242"/>
      <c r="O29" s="54"/>
      <c r="P29" s="55"/>
    </row>
    <row r="30" spans="2:16" ht="19.5" customHeight="1">
      <c r="B30" s="121" t="s">
        <v>51</v>
      </c>
      <c r="C30" s="377">
        <f>(+'DGRGL-C5'!C27)/1000</f>
        <v>23.988396109999996</v>
      </c>
      <c r="D30" s="377">
        <f>(+'DGRGL-C5'!D27)/1000</f>
        <v>82.56805941</v>
      </c>
      <c r="E30" s="452">
        <f>+C30/$C$31</f>
        <v>0.02696616854697281</v>
      </c>
      <c r="F30" s="122"/>
      <c r="G30" s="123" t="s">
        <v>31</v>
      </c>
      <c r="H30" s="386">
        <f>SUM(H20:H29)</f>
        <v>889.5737660400001</v>
      </c>
      <c r="I30" s="386">
        <f>SUM(I20:I29)</f>
        <v>3061.9129027</v>
      </c>
      <c r="J30" s="455">
        <f>SUM(J20:J29)</f>
        <v>0.9999999999999998</v>
      </c>
      <c r="L30" s="235"/>
      <c r="M30" s="243"/>
      <c r="N30" s="235"/>
      <c r="O30" s="54"/>
      <c r="P30" s="55"/>
    </row>
    <row r="31" spans="2:16" ht="19.5" customHeight="1">
      <c r="B31" s="123" t="s">
        <v>31</v>
      </c>
      <c r="C31" s="378">
        <f>+C28+C29+C30</f>
        <v>889.57376604</v>
      </c>
      <c r="D31" s="378">
        <f>+D28+D29+D30</f>
        <v>3061.9129026999994</v>
      </c>
      <c r="E31" s="453">
        <f>+E28+E29+E30</f>
        <v>0.9999999999999999</v>
      </c>
      <c r="F31" s="122"/>
      <c r="G31" s="117" t="s">
        <v>168</v>
      </c>
      <c r="H31" s="468"/>
      <c r="I31" s="468"/>
      <c r="M31" s="243"/>
      <c r="N31" s="235"/>
      <c r="O31" s="54"/>
      <c r="P31" s="55"/>
    </row>
    <row r="32" spans="2:16" ht="19.5" customHeight="1">
      <c r="B32" s="117" t="s">
        <v>340</v>
      </c>
      <c r="C32" s="52"/>
      <c r="D32" s="52"/>
      <c r="E32" s="52"/>
      <c r="F32" s="122"/>
      <c r="G32" s="117" t="s">
        <v>169</v>
      </c>
      <c r="H32" s="474"/>
      <c r="L32" s="235"/>
      <c r="M32" s="243"/>
      <c r="N32" s="235"/>
      <c r="O32" s="54"/>
      <c r="P32" s="55"/>
    </row>
    <row r="33" spans="6:16" ht="19.5" customHeight="1">
      <c r="F33" s="124"/>
      <c r="L33" s="235"/>
      <c r="M33" s="243"/>
      <c r="N33" s="235"/>
      <c r="O33" s="54"/>
      <c r="P33" s="55"/>
    </row>
    <row r="34" spans="2:16" ht="19.5" customHeight="1">
      <c r="B34" s="506" t="s">
        <v>23</v>
      </c>
      <c r="C34" s="507"/>
      <c r="D34" s="507"/>
      <c r="E34" s="508"/>
      <c r="F34" s="244"/>
      <c r="L34" s="235"/>
      <c r="M34" s="245"/>
      <c r="N34" s="235"/>
      <c r="O34" s="54"/>
      <c r="P34" s="55"/>
    </row>
    <row r="35" spans="2:16" ht="19.5" customHeight="1">
      <c r="B35" s="120"/>
      <c r="C35" s="381" t="s">
        <v>13</v>
      </c>
      <c r="D35" s="381" t="s">
        <v>133</v>
      </c>
      <c r="E35" s="384" t="s">
        <v>26</v>
      </c>
      <c r="F35" s="116"/>
      <c r="L35" s="243"/>
      <c r="M35" s="246"/>
      <c r="N35" s="246"/>
      <c r="O35" s="54"/>
      <c r="P35" s="55"/>
    </row>
    <row r="36" spans="2:16" ht="19.5" customHeight="1">
      <c r="B36" s="121" t="s">
        <v>133</v>
      </c>
      <c r="C36" s="377">
        <f>(+'DGRGL-C4'!C15+'DGRGL-C4'!C58)/1000</f>
        <v>727.00835683</v>
      </c>
      <c r="D36" s="377">
        <f>(+'DGRGL-C4'!D15+'DGRGL-C4'!D58)/1000</f>
        <v>2502.36276420822</v>
      </c>
      <c r="E36" s="452">
        <f>+D36/$D$40</f>
        <v>0.8172547174659719</v>
      </c>
      <c r="F36" s="119"/>
      <c r="L36" s="243"/>
      <c r="M36" s="246"/>
      <c r="N36" s="246"/>
      <c r="O36" s="54"/>
      <c r="P36" s="55"/>
    </row>
    <row r="37" spans="2:16" ht="19.5" customHeight="1">
      <c r="B37" s="121" t="s">
        <v>34</v>
      </c>
      <c r="C37" s="377">
        <f>(+'DGRGL-C4'!C29)/1000</f>
        <v>93.70385317</v>
      </c>
      <c r="D37" s="377">
        <f>(+'DGRGL-C4'!D29)/1000</f>
        <v>322.52866261</v>
      </c>
      <c r="E37" s="452">
        <f>+D37/$D$40</f>
        <v>0.1053356750692444</v>
      </c>
      <c r="F37" s="119"/>
      <c r="G37" s="506" t="s">
        <v>62</v>
      </c>
      <c r="H37" s="507"/>
      <c r="I37" s="507"/>
      <c r="J37" s="508"/>
      <c r="L37" s="243"/>
      <c r="M37" s="246"/>
      <c r="N37" s="246"/>
      <c r="O37" s="54"/>
      <c r="P37" s="55"/>
    </row>
    <row r="38" spans="2:16" ht="19.5" customHeight="1">
      <c r="B38" s="121" t="s">
        <v>35</v>
      </c>
      <c r="C38" s="377">
        <f>(+'DGRGL-C4'!C24)/1000</f>
        <v>57.57359675</v>
      </c>
      <c r="D38" s="377">
        <f>(+'DGRGL-C4'!D24)/1000</f>
        <v>198.16832001</v>
      </c>
      <c r="E38" s="452">
        <f>+D38/$D$40</f>
        <v>0.06472043010587364</v>
      </c>
      <c r="F38" s="124"/>
      <c r="G38" s="118"/>
      <c r="H38" s="509" t="s">
        <v>13</v>
      </c>
      <c r="I38" s="509"/>
      <c r="J38" s="510"/>
      <c r="L38" s="243"/>
      <c r="M38" s="247"/>
      <c r="N38" s="235"/>
      <c r="O38" s="54"/>
      <c r="P38" s="55"/>
    </row>
    <row r="39" spans="2:16" ht="19.5" customHeight="1">
      <c r="B39" s="121" t="s">
        <v>36</v>
      </c>
      <c r="C39" s="377">
        <f>(+'DGRGL-C4'!C34)/1000</f>
        <v>11.287959289999998</v>
      </c>
      <c r="D39" s="377">
        <f>(+'DGRGL-C4'!D34)/1000</f>
        <v>38.853155879999996</v>
      </c>
      <c r="E39" s="452">
        <f>+D39/$D$40</f>
        <v>0.012689177358910148</v>
      </c>
      <c r="F39" s="124"/>
      <c r="G39" s="397" t="s">
        <v>95</v>
      </c>
      <c r="H39" s="381" t="s">
        <v>27</v>
      </c>
      <c r="I39" s="381" t="s">
        <v>29</v>
      </c>
      <c r="J39" s="399" t="s">
        <v>31</v>
      </c>
      <c r="L39" s="243"/>
      <c r="N39" s="117"/>
      <c r="O39" s="52"/>
      <c r="P39" s="55"/>
    </row>
    <row r="40" spans="2:16" ht="19.5" customHeight="1">
      <c r="B40" s="123" t="s">
        <v>31</v>
      </c>
      <c r="C40" s="378">
        <f>+C39+C37+C38+C36</f>
        <v>889.57376604</v>
      </c>
      <c r="D40" s="378">
        <f>+D39+D37+D38+D36</f>
        <v>3061.91290270822</v>
      </c>
      <c r="E40" s="453">
        <f>+E39+E37+E38+E36</f>
        <v>1</v>
      </c>
      <c r="F40" s="124"/>
      <c r="G40" s="248">
        <v>2009</v>
      </c>
      <c r="H40" s="377">
        <v>71</v>
      </c>
      <c r="I40" s="377">
        <v>192</v>
      </c>
      <c r="J40" s="400">
        <f aca="true" t="shared" si="1" ref="J40:J46">+I40+H40</f>
        <v>263</v>
      </c>
      <c r="L40" s="243"/>
      <c r="M40" s="235"/>
      <c r="N40" s="235"/>
      <c r="O40" s="54"/>
      <c r="P40" s="55"/>
    </row>
    <row r="41" spans="2:16" ht="19.5" customHeight="1">
      <c r="B41" s="121" t="s">
        <v>38</v>
      </c>
      <c r="C41" s="377">
        <f>+C36</f>
        <v>727.00835683</v>
      </c>
      <c r="D41" s="377">
        <f>+D36</f>
        <v>2502.36276420822</v>
      </c>
      <c r="E41" s="452">
        <f>+C41/$C$43</f>
        <v>0.8172547174657911</v>
      </c>
      <c r="F41" s="124"/>
      <c r="G41" s="248">
        <v>2010</v>
      </c>
      <c r="H41" s="377">
        <v>72</v>
      </c>
      <c r="I41" s="377">
        <v>249</v>
      </c>
      <c r="J41" s="400">
        <f t="shared" si="1"/>
        <v>321</v>
      </c>
      <c r="L41" s="243"/>
      <c r="N41" s="117"/>
      <c r="O41" s="52"/>
      <c r="P41" s="55"/>
    </row>
    <row r="42" spans="2:16" ht="19.5" customHeight="1">
      <c r="B42" s="121" t="s">
        <v>37</v>
      </c>
      <c r="C42" s="377">
        <f>+C38+C37+C39</f>
        <v>162.56540921</v>
      </c>
      <c r="D42" s="377">
        <f>+D38+D37+D39</f>
        <v>559.5501385</v>
      </c>
      <c r="E42" s="452">
        <f>+C42/$C$43</f>
        <v>0.18274528253420885</v>
      </c>
      <c r="F42" s="122"/>
      <c r="G42" s="248">
        <v>2011</v>
      </c>
      <c r="H42" s="377">
        <v>70</v>
      </c>
      <c r="I42" s="377">
        <v>315</v>
      </c>
      <c r="J42" s="400">
        <f t="shared" si="1"/>
        <v>385</v>
      </c>
      <c r="L42" s="243"/>
      <c r="N42" s="117"/>
      <c r="O42" s="52"/>
      <c r="P42" s="55"/>
    </row>
    <row r="43" spans="2:16" ht="19.5" customHeight="1">
      <c r="B43" s="123" t="s">
        <v>31</v>
      </c>
      <c r="C43" s="378">
        <f>+C42+C41</f>
        <v>889.57376604</v>
      </c>
      <c r="D43" s="378">
        <f>+D42+D41</f>
        <v>3061.91290270822</v>
      </c>
      <c r="E43" s="453">
        <f>+E42+E41</f>
        <v>1</v>
      </c>
      <c r="F43" s="122"/>
      <c r="G43" s="248">
        <v>2012</v>
      </c>
      <c r="H43" s="377">
        <v>63.198</v>
      </c>
      <c r="I43" s="385">
        <v>425.85551902000003</v>
      </c>
      <c r="J43" s="400">
        <f t="shared" si="1"/>
        <v>489.05351902</v>
      </c>
      <c r="L43" s="235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8">
        <v>2013</v>
      </c>
      <c r="H44" s="377">
        <v>56.5285205</v>
      </c>
      <c r="I44" s="385">
        <v>591.0717845600001</v>
      </c>
      <c r="J44" s="400">
        <f t="shared" si="1"/>
        <v>647.6003050600001</v>
      </c>
      <c r="L44" s="249"/>
      <c r="M44" s="250"/>
      <c r="N44" s="117"/>
      <c r="O44" s="52"/>
      <c r="P44" s="55"/>
    </row>
    <row r="45" spans="7:16" ht="19.5" customHeight="1">
      <c r="G45" s="248">
        <v>2014</v>
      </c>
      <c r="H45" s="377">
        <v>50.26007419</v>
      </c>
      <c r="I45" s="377">
        <v>752.8751732600001</v>
      </c>
      <c r="J45" s="400">
        <f t="shared" si="1"/>
        <v>803.1352474500001</v>
      </c>
      <c r="L45" s="235"/>
      <c r="M45" s="251"/>
      <c r="N45" s="235"/>
      <c r="O45" s="54"/>
      <c r="P45" s="55"/>
    </row>
    <row r="46" spans="2:16" ht="19.5" customHeight="1">
      <c r="B46" s="506" t="s">
        <v>8</v>
      </c>
      <c r="C46" s="507"/>
      <c r="D46" s="507"/>
      <c r="E46" s="508"/>
      <c r="F46" s="116"/>
      <c r="G46" s="248">
        <v>2015</v>
      </c>
      <c r="H46" s="377">
        <v>44.4029874</v>
      </c>
      <c r="I46" s="377">
        <v>911.7782794100002</v>
      </c>
      <c r="J46" s="400">
        <f t="shared" si="1"/>
        <v>956.1812668100002</v>
      </c>
      <c r="L46" s="235"/>
      <c r="M46" s="235"/>
      <c r="N46" s="235"/>
      <c r="O46" s="54"/>
      <c r="P46" s="55"/>
    </row>
    <row r="47" spans="2:16" ht="19.5" customHeight="1">
      <c r="B47" s="118"/>
      <c r="C47" s="381" t="s">
        <v>13</v>
      </c>
      <c r="D47" s="381" t="s">
        <v>133</v>
      </c>
      <c r="E47" s="384" t="s">
        <v>26</v>
      </c>
      <c r="F47" s="119"/>
      <c r="G47" s="248">
        <v>2016</v>
      </c>
      <c r="H47" s="377">
        <v>38.965713019999995</v>
      </c>
      <c r="I47" s="377">
        <v>1125.5192306200001</v>
      </c>
      <c r="J47" s="400">
        <f>+I47+H47</f>
        <v>1164.4849436400002</v>
      </c>
      <c r="L47" s="235"/>
      <c r="M47" s="235"/>
      <c r="N47" s="235"/>
      <c r="O47" s="54"/>
      <c r="P47" s="55"/>
    </row>
    <row r="48" spans="2:16" ht="19.5" customHeight="1">
      <c r="B48" s="121" t="s">
        <v>47</v>
      </c>
      <c r="C48" s="377">
        <f>(+'DGRGL-C2'!C14)/1000</f>
        <v>873.62552713</v>
      </c>
      <c r="D48" s="377">
        <f>(+'DGRGL-C2'!D14)/1000</f>
        <v>3007.0190643799997</v>
      </c>
      <c r="E48" s="452">
        <f>+D48/$D$50</f>
        <v>0.9820720444786606</v>
      </c>
      <c r="F48" s="252"/>
      <c r="G48" s="248">
        <v>2017</v>
      </c>
      <c r="H48" s="377">
        <v>33.93910748</v>
      </c>
      <c r="I48" s="377">
        <v>695.27858884</v>
      </c>
      <c r="J48" s="400">
        <f>+I48+H48</f>
        <v>729.21769632</v>
      </c>
      <c r="L48" s="235"/>
      <c r="M48" s="235"/>
      <c r="N48" s="235"/>
      <c r="O48" s="54"/>
      <c r="P48" s="55"/>
    </row>
    <row r="49" spans="2:16" ht="19.5" customHeight="1">
      <c r="B49" s="121" t="s">
        <v>46</v>
      </c>
      <c r="C49" s="377">
        <f>(+'DGRGL-C2'!C19)/1000</f>
        <v>15.94823891</v>
      </c>
      <c r="D49" s="377">
        <f>(+'DGRGL-C2'!D19)/1000</f>
        <v>54.89383833</v>
      </c>
      <c r="E49" s="452">
        <f>+D49/$D$50</f>
        <v>0.01792795552133937</v>
      </c>
      <c r="F49" s="252"/>
      <c r="G49" s="471">
        <v>2018</v>
      </c>
      <c r="H49" s="377">
        <v>29.32455225</v>
      </c>
      <c r="I49" s="377">
        <v>1046.91136084</v>
      </c>
      <c r="J49" s="400">
        <f>+I49+H49</f>
        <v>1076.23591309</v>
      </c>
      <c r="L49" s="235"/>
      <c r="M49" s="235"/>
      <c r="N49" s="235"/>
      <c r="O49" s="54"/>
      <c r="P49" s="55"/>
    </row>
    <row r="50" spans="2:16" ht="19.5" customHeight="1">
      <c r="B50" s="123" t="s">
        <v>31</v>
      </c>
      <c r="C50" s="378">
        <f>+C49+C48</f>
        <v>889.57376604</v>
      </c>
      <c r="D50" s="378">
        <f>+D49+D48</f>
        <v>3061.91290271</v>
      </c>
      <c r="E50" s="453">
        <f>+E49+E48</f>
        <v>1</v>
      </c>
      <c r="F50" s="252"/>
      <c r="G50" s="471">
        <v>2019</v>
      </c>
      <c r="H50" s="377">
        <v>25.11588378</v>
      </c>
      <c r="I50" s="377">
        <v>1051.14683938</v>
      </c>
      <c r="J50" s="400">
        <f>+I50+H50</f>
        <v>1076.2627231600002</v>
      </c>
      <c r="L50" s="235"/>
      <c r="M50" s="235"/>
      <c r="N50" s="235"/>
      <c r="O50" s="54"/>
      <c r="P50" s="55"/>
    </row>
    <row r="51" spans="2:16" ht="19.5" customHeight="1">
      <c r="B51" s="52"/>
      <c r="C51" s="52"/>
      <c r="D51" s="52"/>
      <c r="E51" s="52"/>
      <c r="F51" s="252"/>
      <c r="G51" s="481">
        <v>43891</v>
      </c>
      <c r="H51" s="398">
        <f>+C14</f>
        <v>23.98839611</v>
      </c>
      <c r="I51" s="398">
        <f>+C13</f>
        <v>865.5853699300001</v>
      </c>
      <c r="J51" s="401">
        <f>+I51+H51</f>
        <v>889.5737660400001</v>
      </c>
      <c r="L51" s="235"/>
      <c r="M51" s="235"/>
      <c r="N51" s="235"/>
      <c r="O51" s="54"/>
      <c r="P51" s="55"/>
    </row>
    <row r="52" spans="2:16" ht="19.5" customHeight="1">
      <c r="B52" s="52"/>
      <c r="C52" s="52"/>
      <c r="D52" s="52"/>
      <c r="E52" s="52"/>
      <c r="F52" s="124"/>
      <c r="L52" s="243"/>
      <c r="M52" s="253"/>
      <c r="N52" s="235"/>
      <c r="O52" s="54"/>
      <c r="P52" s="55"/>
    </row>
    <row r="53" spans="3:16" ht="19.5" customHeight="1">
      <c r="C53" s="297">
        <f>+C50-C43</f>
        <v>0</v>
      </c>
      <c r="D53" s="297">
        <f>+D50-D43</f>
        <v>1.7798811313696206E-09</v>
      </c>
      <c r="L53" s="243"/>
      <c r="M53" s="243"/>
      <c r="N53" s="235"/>
      <c r="O53" s="54"/>
      <c r="P53" s="55"/>
    </row>
    <row r="54" spans="2:16" ht="19.5" customHeight="1">
      <c r="B54" s="247"/>
      <c r="C54" s="298"/>
      <c r="D54" s="298"/>
      <c r="L54" s="243"/>
      <c r="M54" s="243"/>
      <c r="N54" s="235"/>
      <c r="O54" s="54"/>
      <c r="P54" s="55"/>
    </row>
    <row r="55" spans="3:16" ht="19.5" customHeight="1">
      <c r="C55" s="299">
        <f>+C50-C40</f>
        <v>0</v>
      </c>
      <c r="D55" s="299">
        <f>+D50-D40</f>
        <v>1.7798811313696206E-09</v>
      </c>
      <c r="L55" s="243"/>
      <c r="M55" s="243"/>
      <c r="N55" s="235"/>
      <c r="O55" s="54"/>
      <c r="P55" s="55"/>
    </row>
    <row r="56" spans="3:16" ht="25.5" customHeight="1">
      <c r="C56" s="269"/>
      <c r="D56" s="250"/>
      <c r="H56" s="281"/>
      <c r="I56" s="281"/>
      <c r="J56" s="232"/>
      <c r="L56" s="243"/>
      <c r="M56" s="243"/>
      <c r="N56" s="235"/>
      <c r="O56" s="54"/>
      <c r="P56" s="55"/>
    </row>
    <row r="57" spans="7:16" ht="19.5" customHeight="1">
      <c r="G57" s="300"/>
      <c r="H57" s="301">
        <f>+H51-C14</f>
        <v>0</v>
      </c>
      <c r="I57" s="301">
        <f>+I51-C13</f>
        <v>0</v>
      </c>
      <c r="J57" s="300"/>
      <c r="L57" s="243"/>
      <c r="M57" s="243"/>
      <c r="N57" s="235"/>
      <c r="O57" s="54"/>
      <c r="P57" s="55"/>
    </row>
    <row r="58" spans="12:16" ht="19.5" customHeight="1">
      <c r="L58" s="243"/>
      <c r="M58" s="243"/>
      <c r="N58" s="235"/>
      <c r="O58" s="54"/>
      <c r="P58" s="55"/>
    </row>
    <row r="59" spans="8:16" ht="19.5" customHeight="1">
      <c r="H59" s="254"/>
      <c r="I59" s="254"/>
      <c r="J59" s="254"/>
      <c r="L59" s="243"/>
      <c r="M59" s="243"/>
      <c r="N59" s="235"/>
      <c r="O59" s="54"/>
      <c r="P59" s="55"/>
    </row>
    <row r="60" spans="8:16" ht="19.5" customHeight="1">
      <c r="H60" s="254"/>
      <c r="I60" s="255"/>
      <c r="J60" s="254"/>
      <c r="L60" s="243"/>
      <c r="M60" s="243"/>
      <c r="N60" s="235"/>
      <c r="O60" s="54"/>
      <c r="P60" s="55"/>
    </row>
    <row r="61" spans="8:16" ht="19.5" customHeight="1">
      <c r="H61" s="254"/>
      <c r="I61" s="255"/>
      <c r="J61" s="254"/>
      <c r="L61" s="243"/>
      <c r="M61" s="243"/>
      <c r="N61" s="235"/>
      <c r="O61" s="54"/>
      <c r="P61" s="55"/>
    </row>
    <row r="62" spans="8:16" ht="19.5" customHeight="1">
      <c r="H62" s="254"/>
      <c r="I62" s="255"/>
      <c r="J62" s="254"/>
      <c r="L62" s="243"/>
      <c r="M62" s="243"/>
      <c r="N62" s="235"/>
      <c r="O62" s="54"/>
      <c r="P62" s="55"/>
    </row>
    <row r="63" spans="8:16" ht="19.5" customHeight="1">
      <c r="H63" s="254"/>
      <c r="I63" s="254"/>
      <c r="J63" s="254"/>
      <c r="L63" s="243"/>
      <c r="M63" s="243"/>
      <c r="N63" s="235"/>
      <c r="O63" s="54"/>
      <c r="P63" s="55"/>
    </row>
    <row r="64" spans="10:16" ht="19.5" customHeight="1">
      <c r="J64" s="254"/>
      <c r="L64" s="243"/>
      <c r="M64" s="243"/>
      <c r="N64" s="235"/>
      <c r="O64" s="54"/>
      <c r="P64" s="55"/>
    </row>
    <row r="65" spans="10:16" ht="19.5" customHeight="1">
      <c r="J65" s="254"/>
      <c r="L65" s="243"/>
      <c r="M65" s="243"/>
      <c r="N65" s="235"/>
      <c r="O65" s="54"/>
      <c r="P65" s="55"/>
    </row>
    <row r="66" spans="12:16" ht="19.5" customHeight="1">
      <c r="L66" s="243"/>
      <c r="M66" s="243"/>
      <c r="N66" s="235"/>
      <c r="O66" s="54"/>
      <c r="P66" s="55"/>
    </row>
    <row r="67" spans="12:16" ht="19.5" customHeight="1">
      <c r="L67" s="243"/>
      <c r="M67" s="243"/>
      <c r="N67" s="235"/>
      <c r="O67" s="54"/>
      <c r="P67" s="55"/>
    </row>
    <row r="68" spans="12:16" ht="19.5" customHeight="1">
      <c r="L68" s="243"/>
      <c r="M68" s="243"/>
      <c r="N68" s="235"/>
      <c r="O68" s="54"/>
      <c r="P68" s="55"/>
    </row>
    <row r="69" spans="8:16" ht="19.5" customHeight="1">
      <c r="H69" s="256"/>
      <c r="I69" s="256"/>
      <c r="L69" s="243"/>
      <c r="M69" s="243"/>
      <c r="N69" s="235"/>
      <c r="O69" s="54"/>
      <c r="P69" s="55"/>
    </row>
    <row r="70" spans="12:16" ht="19.5" customHeight="1">
      <c r="L70" s="243"/>
      <c r="M70" s="243"/>
      <c r="N70" s="235"/>
      <c r="O70" s="54"/>
      <c r="P70" s="55"/>
    </row>
    <row r="71" spans="2:16" ht="19.5" customHeight="1">
      <c r="B71" s="257"/>
      <c r="L71" s="243"/>
      <c r="M71" s="243"/>
      <c r="N71" s="235"/>
      <c r="O71" s="54"/>
      <c r="P71" s="55"/>
    </row>
    <row r="72" spans="2:16" ht="19.5" customHeight="1">
      <c r="B72" s="257"/>
      <c r="L72" s="243"/>
      <c r="M72" s="243"/>
      <c r="N72" s="235"/>
      <c r="O72" s="54"/>
      <c r="P72" s="55"/>
    </row>
    <row r="73" spans="12:16" ht="19.5" customHeight="1">
      <c r="L73" s="243"/>
      <c r="M73" s="243"/>
      <c r="N73" s="235"/>
      <c r="O73" s="54"/>
      <c r="P73" s="55"/>
    </row>
    <row r="74" spans="12:16" ht="19.5" customHeight="1">
      <c r="L74" s="243"/>
      <c r="M74" s="243"/>
      <c r="N74" s="235"/>
      <c r="O74" s="54"/>
      <c r="P74" s="55"/>
    </row>
    <row r="75" spans="12:16" ht="19.5" customHeight="1">
      <c r="L75" s="243"/>
      <c r="M75" s="243"/>
      <c r="N75" s="235"/>
      <c r="O75" s="54"/>
      <c r="P75" s="55"/>
    </row>
    <row r="76" spans="10:16" ht="19.5" customHeight="1">
      <c r="J76" s="254"/>
      <c r="L76" s="243"/>
      <c r="M76" s="243"/>
      <c r="N76" s="235"/>
      <c r="O76" s="54"/>
      <c r="P76" s="55"/>
    </row>
    <row r="79" spans="8:9" ht="19.5" customHeight="1">
      <c r="H79" s="256"/>
      <c r="I79" s="256"/>
    </row>
  </sheetData>
  <sheetProtection/>
  <mergeCells count="13">
    <mergeCell ref="B46:E46"/>
    <mergeCell ref="B34:E34"/>
    <mergeCell ref="B18:E18"/>
    <mergeCell ref="G18:J18"/>
    <mergeCell ref="B26:E26"/>
    <mergeCell ref="G37:J37"/>
    <mergeCell ref="H38:J38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0"/>
      <c r="H4" s="270"/>
      <c r="I4" s="270"/>
      <c r="J4" s="270"/>
      <c r="K4" s="270"/>
      <c r="L4" s="270"/>
      <c r="M4" s="270"/>
      <c r="N4" s="270"/>
    </row>
    <row r="5" spans="1:14" s="1" customFormat="1" ht="22.5" customHeight="1">
      <c r="A5" s="4"/>
      <c r="B5" s="511" t="s">
        <v>178</v>
      </c>
      <c r="C5" s="511"/>
      <c r="D5" s="511"/>
      <c r="E5" s="511"/>
      <c r="F5" s="511"/>
      <c r="G5" s="511"/>
      <c r="H5" s="511"/>
      <c r="I5" s="511"/>
      <c r="J5" s="511"/>
      <c r="K5" s="511"/>
      <c r="L5" s="270"/>
      <c r="M5" s="270"/>
      <c r="N5" s="270"/>
    </row>
    <row r="6" spans="1:14" s="1" customFormat="1" ht="19.5" customHeight="1">
      <c r="A6" s="4"/>
      <c r="B6" s="505" t="s">
        <v>336</v>
      </c>
      <c r="C6" s="505"/>
      <c r="D6" s="505"/>
      <c r="E6" s="505"/>
      <c r="F6" s="505"/>
      <c r="G6" s="505"/>
      <c r="H6" s="505"/>
      <c r="I6" s="505"/>
      <c r="J6" s="505"/>
      <c r="K6" s="505"/>
      <c r="L6" s="270"/>
      <c r="M6" s="270"/>
      <c r="N6" s="270"/>
    </row>
    <row r="7" spans="1:14" s="1" customFormat="1" ht="18" customHeight="1">
      <c r="A7" s="4"/>
      <c r="B7" s="492" t="str">
        <f>+Indice!B7</f>
        <v>AL 31 DE MARZO DE 2020</v>
      </c>
      <c r="C7" s="492"/>
      <c r="D7" s="492"/>
      <c r="E7" s="492"/>
      <c r="F7" s="492"/>
      <c r="G7" s="492"/>
      <c r="H7" s="492"/>
      <c r="I7" s="492"/>
      <c r="J7" s="492"/>
      <c r="K7" s="492"/>
      <c r="L7" s="270"/>
      <c r="M7" s="270"/>
      <c r="N7" s="270"/>
    </row>
    <row r="8" spans="1:14" s="1" customFormat="1" ht="19.5" customHeight="1">
      <c r="A8" s="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0"/>
      <c r="M8" s="270"/>
      <c r="N8" s="270"/>
    </row>
    <row r="9" spans="1:14" s="1" customFormat="1" ht="19.5" customHeight="1">
      <c r="A9" s="4"/>
      <c r="B9" s="272"/>
      <c r="C9" s="272"/>
      <c r="D9" s="272"/>
      <c r="E9" s="272"/>
      <c r="F9" s="272"/>
      <c r="G9" s="272"/>
      <c r="H9" s="272"/>
      <c r="I9" s="272"/>
      <c r="J9" s="221"/>
      <c r="K9" s="221"/>
      <c r="L9" s="270"/>
      <c r="M9" s="270"/>
      <c r="N9" s="270"/>
    </row>
    <row r="10" spans="2:11" ht="19.5" customHeight="1">
      <c r="B10" s="512" t="s">
        <v>15</v>
      </c>
      <c r="C10" s="512"/>
      <c r="D10" s="512"/>
      <c r="E10" s="513" t="s">
        <v>39</v>
      </c>
      <c r="F10" s="513"/>
      <c r="G10" s="513"/>
      <c r="H10" s="514" t="s">
        <v>40</v>
      </c>
      <c r="I10" s="514"/>
      <c r="J10" s="514"/>
      <c r="K10" s="514"/>
    </row>
    <row r="17" ht="19.5" customHeight="1">
      <c r="I17" s="254"/>
    </row>
    <row r="20" spans="7:8" ht="19.5" customHeight="1">
      <c r="G20" s="256"/>
      <c r="H20" s="256"/>
    </row>
    <row r="22" ht="19.5" customHeight="1">
      <c r="H22" s="117" t="s">
        <v>304</v>
      </c>
    </row>
    <row r="24" spans="2:15" ht="19.5" customHeight="1">
      <c r="B24" s="512" t="s">
        <v>41</v>
      </c>
      <c r="C24" s="512"/>
      <c r="D24" s="512"/>
      <c r="E24" s="513" t="s">
        <v>42</v>
      </c>
      <c r="F24" s="513"/>
      <c r="G24" s="513"/>
      <c r="H24" s="513" t="s">
        <v>44</v>
      </c>
      <c r="I24" s="513"/>
      <c r="J24" s="513"/>
      <c r="K24" s="513"/>
      <c r="L24" s="513"/>
      <c r="M24" s="513"/>
      <c r="N24" s="513"/>
      <c r="O24" s="513"/>
    </row>
    <row r="37" spans="1:15" ht="19.5" customHeight="1">
      <c r="A37" s="117"/>
      <c r="B37" s="197"/>
      <c r="C37" s="197"/>
      <c r="D37" s="197"/>
      <c r="E37" s="117" t="s">
        <v>340</v>
      </c>
      <c r="F37" s="197"/>
      <c r="G37" s="197"/>
      <c r="H37" s="198"/>
      <c r="J37" s="197"/>
      <c r="K37" s="197"/>
      <c r="O37" s="117"/>
    </row>
    <row r="38" spans="1:15" ht="19.5" customHeight="1">
      <c r="A38" s="117"/>
      <c r="B38" s="117"/>
      <c r="H38" s="198" t="s">
        <v>171</v>
      </c>
      <c r="O38" s="117"/>
    </row>
    <row r="39" spans="1:15" ht="19.5" customHeight="1">
      <c r="A39" s="117"/>
      <c r="B39" s="516" t="s">
        <v>45</v>
      </c>
      <c r="C39" s="516"/>
      <c r="D39" s="516"/>
      <c r="E39" s="516"/>
      <c r="F39" s="516"/>
      <c r="G39" s="199"/>
      <c r="H39" s="513" t="s">
        <v>48</v>
      </c>
      <c r="I39" s="513"/>
      <c r="J39" s="513"/>
      <c r="K39" s="513"/>
      <c r="L39" s="513"/>
      <c r="M39" s="513"/>
      <c r="O39" s="117"/>
    </row>
    <row r="40" spans="1:15" ht="19.5" customHeight="1">
      <c r="A40" s="517" t="s">
        <v>43</v>
      </c>
      <c r="B40" s="517"/>
      <c r="C40" s="517"/>
      <c r="D40" s="517"/>
      <c r="E40" s="517"/>
      <c r="F40" s="517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15"/>
      <c r="C53" s="515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4" customWidth="1"/>
    <col min="7" max="7" width="16.8515625" style="174" bestFit="1" customWidth="1"/>
    <col min="8" max="8" width="15.140625" style="174" customWidth="1"/>
    <col min="9" max="9" width="25.28125" style="174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18"/>
      <c r="G5" s="518"/>
      <c r="H5" s="518"/>
    </row>
    <row r="6" spans="2:4" ht="18" customHeight="1">
      <c r="B6" s="138" t="s">
        <v>341</v>
      </c>
      <c r="C6" s="138"/>
      <c r="D6" s="138"/>
    </row>
    <row r="7" spans="2:9" ht="15.75">
      <c r="B7" s="136" t="s">
        <v>64</v>
      </c>
      <c r="C7" s="136"/>
      <c r="D7" s="136"/>
      <c r="E7" s="186"/>
      <c r="F7" s="302"/>
      <c r="G7" s="302"/>
      <c r="H7" s="302"/>
      <c r="I7" s="302"/>
    </row>
    <row r="8" spans="2:9" ht="15.75" customHeight="1">
      <c r="B8" s="136" t="s">
        <v>125</v>
      </c>
      <c r="C8" s="136"/>
      <c r="D8" s="136"/>
      <c r="E8" s="186"/>
      <c r="F8" s="302"/>
      <c r="H8" s="303"/>
      <c r="I8" s="302"/>
    </row>
    <row r="9" spans="2:9" ht="15.75">
      <c r="B9" s="335" t="s">
        <v>366</v>
      </c>
      <c r="C9" s="335"/>
      <c r="D9" s="274"/>
      <c r="E9" s="321">
        <f>+Portada!I34</f>
        <v>3.442</v>
      </c>
      <c r="F9" s="302"/>
      <c r="G9" s="304"/>
      <c r="H9" s="303"/>
      <c r="I9" s="302"/>
    </row>
    <row r="10" spans="2:9" ht="12.75" customHeight="1">
      <c r="B10" s="126"/>
      <c r="C10" s="126"/>
      <c r="D10" s="126"/>
      <c r="E10" s="186"/>
      <c r="F10" s="302"/>
      <c r="G10" s="302"/>
      <c r="H10" s="302"/>
      <c r="I10" s="302"/>
    </row>
    <row r="11" spans="2:9" ht="15" customHeight="1">
      <c r="B11" s="519" t="s">
        <v>129</v>
      </c>
      <c r="C11" s="531" t="s">
        <v>53</v>
      </c>
      <c r="D11" s="528" t="s">
        <v>134</v>
      </c>
      <c r="E11" s="186"/>
      <c r="F11" s="302"/>
      <c r="G11" s="302"/>
      <c r="H11" s="302"/>
      <c r="I11" s="302"/>
    </row>
    <row r="12" spans="2:10" ht="13.5" customHeight="1">
      <c r="B12" s="520"/>
      <c r="C12" s="532"/>
      <c r="D12" s="529"/>
      <c r="E12" s="271"/>
      <c r="F12" s="302"/>
      <c r="G12" s="302"/>
      <c r="H12" s="302"/>
      <c r="I12" s="302"/>
      <c r="J12" s="183"/>
    </row>
    <row r="13" spans="2:9" ht="9" customHeight="1">
      <c r="B13" s="521"/>
      <c r="C13" s="533"/>
      <c r="D13" s="530"/>
      <c r="E13" s="186"/>
      <c r="F13" s="302"/>
      <c r="G13" s="302"/>
      <c r="H13" s="302"/>
      <c r="I13" s="302"/>
    </row>
    <row r="14" spans="2:9" ht="9.75" customHeight="1">
      <c r="B14" s="203"/>
      <c r="C14" s="204"/>
      <c r="D14" s="205"/>
      <c r="F14" s="302"/>
      <c r="G14" s="302"/>
      <c r="H14" s="302"/>
      <c r="I14" s="302"/>
    </row>
    <row r="15" spans="2:9" ht="16.5">
      <c r="B15" s="319" t="s">
        <v>138</v>
      </c>
      <c r="C15" s="322">
        <f>+C16</f>
        <v>23988.39611</v>
      </c>
      <c r="D15" s="322">
        <f>+D16</f>
        <v>82568.05941</v>
      </c>
      <c r="F15" s="302"/>
      <c r="G15" s="306"/>
      <c r="H15" s="306"/>
      <c r="I15" s="302"/>
    </row>
    <row r="16" spans="2:9" ht="15">
      <c r="B16" s="22" t="s">
        <v>85</v>
      </c>
      <c r="C16" s="323">
        <v>23988.39611</v>
      </c>
      <c r="D16" s="323">
        <f>ROUND(+C16*$E$9,5)</f>
        <v>82568.05941</v>
      </c>
      <c r="E16" s="482"/>
      <c r="F16" s="302"/>
      <c r="G16" s="306"/>
      <c r="H16" s="306"/>
      <c r="I16" s="302"/>
    </row>
    <row r="17" spans="2:9" ht="15">
      <c r="B17" s="22"/>
      <c r="C17" s="323"/>
      <c r="D17" s="323"/>
      <c r="F17" s="302"/>
      <c r="G17" s="306"/>
      <c r="H17" s="306"/>
      <c r="I17" s="302"/>
    </row>
    <row r="18" spans="2:9" ht="16.5">
      <c r="B18" s="61" t="s">
        <v>110</v>
      </c>
      <c r="C18" s="322">
        <f>SUM(C19:C21)</f>
        <v>849637.1310200001</v>
      </c>
      <c r="D18" s="322">
        <f>SUM(D19:D21)</f>
        <v>2924451.00497</v>
      </c>
      <c r="E18" s="318"/>
      <c r="F18" s="302" t="s">
        <v>121</v>
      </c>
      <c r="G18" s="305">
        <f>+C19+C48</f>
        <v>444074.11717000004</v>
      </c>
      <c r="H18" s="305">
        <f>+D19+D48</f>
        <v>1528503.1113</v>
      </c>
      <c r="I18" s="302"/>
    </row>
    <row r="19" spans="2:9" ht="15">
      <c r="B19" s="22" t="s">
        <v>91</v>
      </c>
      <c r="C19" s="323">
        <v>428125.87826</v>
      </c>
      <c r="D19" s="323">
        <f>ROUND(+C19*$E$9,5)</f>
        <v>1473609.27297</v>
      </c>
      <c r="F19" s="302"/>
      <c r="G19" s="306"/>
      <c r="H19" s="306"/>
      <c r="I19" s="302"/>
    </row>
    <row r="20" spans="2:9" ht="15">
      <c r="B20" s="22" t="s">
        <v>85</v>
      </c>
      <c r="C20" s="323">
        <v>421187.4527</v>
      </c>
      <c r="D20" s="323">
        <f>ROUND(+C20*$E$9,5)</f>
        <v>1449727.21219</v>
      </c>
      <c r="E20" s="482"/>
      <c r="F20" s="302"/>
      <c r="G20" s="306"/>
      <c r="H20" s="306"/>
      <c r="I20" s="302"/>
    </row>
    <row r="21" spans="2:9" ht="15">
      <c r="B21" s="22" t="s">
        <v>301</v>
      </c>
      <c r="C21" s="323">
        <v>323.80006</v>
      </c>
      <c r="D21" s="323">
        <f>ROUND(+C21*$E$9,5)</f>
        <v>1114.51981</v>
      </c>
      <c r="F21" s="302"/>
      <c r="G21" s="307"/>
      <c r="H21" s="302"/>
      <c r="I21" s="302"/>
    </row>
    <row r="22" spans="2:9" ht="9.75" customHeight="1">
      <c r="B22" s="23"/>
      <c r="C22" s="324"/>
      <c r="D22" s="324"/>
      <c r="F22" s="302"/>
      <c r="G22" s="302"/>
      <c r="H22" s="302"/>
      <c r="I22" s="302"/>
    </row>
    <row r="23" spans="2:9" ht="15" customHeight="1">
      <c r="B23" s="522" t="s">
        <v>14</v>
      </c>
      <c r="C23" s="526">
        <f>+C18+C15</f>
        <v>873625.5271300001</v>
      </c>
      <c r="D23" s="526">
        <f>+D18+D15</f>
        <v>3007019.0643800003</v>
      </c>
      <c r="F23" s="302"/>
      <c r="G23" s="307"/>
      <c r="H23" s="307"/>
      <c r="I23" s="302"/>
    </row>
    <row r="24" spans="2:4" ht="15" customHeight="1">
      <c r="B24" s="523"/>
      <c r="C24" s="527"/>
      <c r="D24" s="527"/>
    </row>
    <row r="25" spans="2:4" ht="4.5" customHeight="1">
      <c r="B25" s="24"/>
      <c r="C25" s="25"/>
      <c r="D25" s="25"/>
    </row>
    <row r="26" spans="2:4" ht="15">
      <c r="B26" s="26" t="s">
        <v>139</v>
      </c>
      <c r="C26" s="472"/>
      <c r="D26" s="472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72"/>
      <c r="D28" s="27"/>
    </row>
    <row r="29" spans="2:5" ht="15">
      <c r="B29" s="26" t="s">
        <v>302</v>
      </c>
      <c r="C29" s="451"/>
      <c r="D29" s="308"/>
      <c r="E29" s="309"/>
    </row>
    <row r="30" spans="3:5" ht="15">
      <c r="C30" s="451"/>
      <c r="D30" s="308"/>
      <c r="E30" s="309"/>
    </row>
    <row r="31" ht="15">
      <c r="C31" s="283"/>
    </row>
    <row r="32" spans="3:4" ht="15">
      <c r="C32" s="284"/>
      <c r="D32" s="285"/>
    </row>
    <row r="34" spans="2:5" ht="18.75">
      <c r="B34" s="46" t="s">
        <v>104</v>
      </c>
      <c r="C34" s="58"/>
      <c r="D34" s="58"/>
      <c r="E34" s="175"/>
    </row>
    <row r="35" spans="2:4" ht="18">
      <c r="B35" s="138" t="s">
        <v>341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34" t="str">
        <f>+B9</f>
        <v>Al 31 de marzo de 2020</v>
      </c>
      <c r="C38" s="334"/>
      <c r="D38" s="56"/>
    </row>
    <row r="39" spans="2:4" ht="8.25" customHeight="1">
      <c r="B39" s="18"/>
      <c r="C39" s="18"/>
      <c r="D39" s="18"/>
    </row>
    <row r="40" spans="2:4" ht="15" customHeight="1">
      <c r="B40" s="519" t="s">
        <v>129</v>
      </c>
      <c r="C40" s="531" t="s">
        <v>53</v>
      </c>
      <c r="D40" s="528" t="s">
        <v>134</v>
      </c>
    </row>
    <row r="41" spans="2:7" ht="13.5" customHeight="1">
      <c r="B41" s="520"/>
      <c r="C41" s="532"/>
      <c r="D41" s="529"/>
      <c r="E41" s="175"/>
      <c r="G41" s="176"/>
    </row>
    <row r="42" spans="2:4" ht="9" customHeight="1">
      <c r="B42" s="521"/>
      <c r="C42" s="533"/>
      <c r="D42" s="530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25">
        <v>0</v>
      </c>
      <c r="D44" s="325">
        <v>0</v>
      </c>
      <c r="I44" s="177"/>
    </row>
    <row r="45" spans="2:4" ht="15" customHeight="1">
      <c r="B45" s="60"/>
      <c r="C45" s="326"/>
      <c r="D45" s="326"/>
    </row>
    <row r="46" spans="2:7" ht="21" customHeight="1">
      <c r="B46" s="61" t="s">
        <v>74</v>
      </c>
      <c r="C46" s="325">
        <f>SUM(C47:C49)</f>
        <v>15948.23891</v>
      </c>
      <c r="D46" s="325">
        <f>SUM(D47:D49)</f>
        <v>54893.83833</v>
      </c>
      <c r="G46" s="177"/>
    </row>
    <row r="47" spans="2:4" ht="15">
      <c r="B47" s="22" t="s">
        <v>91</v>
      </c>
      <c r="C47" s="327">
        <v>0</v>
      </c>
      <c r="D47" s="327">
        <f>ROUND(+C47*$E$9,5)</f>
        <v>0</v>
      </c>
    </row>
    <row r="48" spans="2:4" ht="15">
      <c r="B48" s="22" t="s">
        <v>85</v>
      </c>
      <c r="C48" s="331">
        <v>15948.23891</v>
      </c>
      <c r="D48" s="327">
        <f>ROUND(+C48*$E$9,5)</f>
        <v>54893.83833</v>
      </c>
    </row>
    <row r="49" spans="2:4" ht="15">
      <c r="B49" s="22" t="s">
        <v>303</v>
      </c>
      <c r="C49" s="475">
        <v>0</v>
      </c>
      <c r="D49" s="323">
        <f>ROUND(+C49*$E$9,5)</f>
        <v>0</v>
      </c>
    </row>
    <row r="50" spans="2:4" ht="9.75" customHeight="1">
      <c r="B50" s="23"/>
      <c r="C50" s="326"/>
      <c r="D50" s="326"/>
    </row>
    <row r="51" spans="2:4" ht="15" customHeight="1">
      <c r="B51" s="522" t="s">
        <v>14</v>
      </c>
      <c r="C51" s="524">
        <f>+C46+C44</f>
        <v>15948.23891</v>
      </c>
      <c r="D51" s="524">
        <f>+D46+D44</f>
        <v>54893.83833</v>
      </c>
    </row>
    <row r="52" spans="2:7" ht="15" customHeight="1">
      <c r="B52" s="523"/>
      <c r="C52" s="525"/>
      <c r="D52" s="525"/>
      <c r="G52" s="178"/>
    </row>
    <row r="53" spans="2:4" ht="6" customHeight="1">
      <c r="B53" s="24"/>
      <c r="C53" s="25"/>
      <c r="D53" s="25"/>
    </row>
    <row r="54" spans="2:4" ht="15">
      <c r="B54" s="26" t="s">
        <v>304</v>
      </c>
      <c r="C54" s="451"/>
      <c r="D54" s="451"/>
    </row>
    <row r="55" spans="3:4" ht="15">
      <c r="C55" s="451"/>
      <c r="D55" s="329"/>
    </row>
    <row r="56" ht="15">
      <c r="C56" s="286"/>
    </row>
    <row r="57" ht="15">
      <c r="C57" s="282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9"/>
      <c r="G5" s="259"/>
      <c r="H5" s="259"/>
      <c r="I5" s="259"/>
      <c r="J5" s="259"/>
      <c r="L5" s="260"/>
    </row>
    <row r="6" spans="2:12" ht="18" customHeight="1">
      <c r="B6" s="138" t="s">
        <v>342</v>
      </c>
      <c r="C6" s="138"/>
      <c r="D6" s="138"/>
      <c r="G6" s="259"/>
      <c r="I6" s="259"/>
      <c r="J6" s="259"/>
      <c r="L6" s="260"/>
    </row>
    <row r="7" spans="2:12" ht="15.75" customHeight="1">
      <c r="B7" s="136" t="s">
        <v>79</v>
      </c>
      <c r="C7" s="136"/>
      <c r="D7" s="136"/>
      <c r="F7" s="259"/>
      <c r="G7" s="259"/>
      <c r="H7" s="259"/>
      <c r="I7" s="259"/>
      <c r="J7" s="259"/>
      <c r="L7" s="260"/>
    </row>
    <row r="8" spans="2:12" ht="15.75">
      <c r="B8" s="335" t="str">
        <f>+'DGRGL-C1'!B9</f>
        <v>Al 31 de marzo de 2020</v>
      </c>
      <c r="C8" s="335"/>
      <c r="D8" s="274"/>
      <c r="E8" s="321">
        <f>+Portada!I34</f>
        <v>3.442</v>
      </c>
      <c r="F8" s="259"/>
      <c r="G8" s="259"/>
      <c r="H8" s="259"/>
      <c r="I8" s="259"/>
      <c r="J8" s="259"/>
      <c r="L8" s="260"/>
    </row>
    <row r="9" spans="2:12" ht="9" customHeight="1">
      <c r="B9" s="87"/>
      <c r="C9" s="87"/>
      <c r="D9" s="87"/>
      <c r="F9" s="259"/>
      <c r="G9" s="259"/>
      <c r="H9" s="259"/>
      <c r="I9" s="259"/>
      <c r="J9" s="259"/>
      <c r="L9" s="260"/>
    </row>
    <row r="10" spans="2:12" ht="15" customHeight="1">
      <c r="B10" s="536" t="s">
        <v>124</v>
      </c>
      <c r="C10" s="531" t="s">
        <v>53</v>
      </c>
      <c r="D10" s="528" t="s">
        <v>134</v>
      </c>
      <c r="E10" s="63"/>
      <c r="F10" s="259"/>
      <c r="G10" s="259"/>
      <c r="H10" s="259"/>
      <c r="I10" s="259"/>
      <c r="J10" s="259"/>
      <c r="L10" s="260"/>
    </row>
    <row r="11" spans="2:12" ht="13.5" customHeight="1">
      <c r="B11" s="537"/>
      <c r="C11" s="532"/>
      <c r="D11" s="529"/>
      <c r="E11" s="86"/>
      <c r="F11" s="259"/>
      <c r="G11" s="259"/>
      <c r="H11" s="259"/>
      <c r="I11" s="259"/>
      <c r="J11" s="259"/>
      <c r="L11" s="260"/>
    </row>
    <row r="12" spans="2:12" ht="9" customHeight="1">
      <c r="B12" s="538"/>
      <c r="C12" s="533"/>
      <c r="D12" s="530"/>
      <c r="E12" s="63"/>
      <c r="F12" s="259"/>
      <c r="G12" s="259"/>
      <c r="H12" s="259"/>
      <c r="I12" s="259"/>
      <c r="J12" s="259"/>
      <c r="L12" s="260"/>
    </row>
    <row r="13" spans="2:12" ht="9.75" customHeight="1">
      <c r="B13" s="129"/>
      <c r="C13" s="106"/>
      <c r="D13" s="206"/>
      <c r="F13" s="259"/>
      <c r="G13" s="259"/>
      <c r="H13" s="259"/>
      <c r="I13" s="259"/>
      <c r="J13" s="259"/>
      <c r="L13" s="260"/>
    </row>
    <row r="14" spans="2:12" ht="15.75" customHeight="1">
      <c r="B14" s="201" t="s">
        <v>50</v>
      </c>
      <c r="C14" s="330">
        <f>SUM(C15:C17)</f>
        <v>873625.5271300001</v>
      </c>
      <c r="D14" s="330">
        <f>SUM(D15:D17)</f>
        <v>3007019.06438</v>
      </c>
      <c r="F14" s="462"/>
      <c r="G14" s="310"/>
      <c r="H14" s="310"/>
      <c r="I14" s="259"/>
      <c r="J14" s="259"/>
      <c r="L14" s="260"/>
    </row>
    <row r="15" spans="2:12" ht="16.5" customHeight="1">
      <c r="B15" s="359" t="s">
        <v>86</v>
      </c>
      <c r="C15" s="331">
        <f>+'DGRGL-C1'!C19</f>
        <v>428125.87826</v>
      </c>
      <c r="D15" s="331">
        <f>ROUND(+C15*$E$8,5)</f>
        <v>1473609.27297</v>
      </c>
      <c r="E15" s="456"/>
      <c r="F15" s="463"/>
      <c r="G15" s="311"/>
      <c r="H15" s="310"/>
      <c r="I15" s="259"/>
      <c r="J15" s="259"/>
      <c r="L15" s="260"/>
    </row>
    <row r="16" spans="2:12" ht="16.5" customHeight="1">
      <c r="B16" s="359" t="s">
        <v>85</v>
      </c>
      <c r="C16" s="331">
        <f>+'DGRGL-C1'!C16+'DGRGL-C1'!C20</f>
        <v>445175.84881</v>
      </c>
      <c r="D16" s="331">
        <f>ROUND(+C16*$E$8,5)</f>
        <v>1532295.2716</v>
      </c>
      <c r="E16" s="456"/>
      <c r="F16" s="463"/>
      <c r="G16" s="259"/>
      <c r="H16" s="259"/>
      <c r="I16" s="259"/>
      <c r="J16" s="259"/>
      <c r="L16" s="260"/>
    </row>
    <row r="17" spans="2:12" ht="16.5" customHeight="1">
      <c r="B17" s="359" t="s">
        <v>303</v>
      </c>
      <c r="C17" s="475">
        <f>+'DGRGL-C1'!C21</f>
        <v>323.80006</v>
      </c>
      <c r="D17" s="331">
        <f>ROUND(+C17*$E$8,5)</f>
        <v>1114.51981</v>
      </c>
      <c r="E17" s="456"/>
      <c r="F17" s="463"/>
      <c r="G17" s="259"/>
      <c r="H17" s="259"/>
      <c r="I17" s="259"/>
      <c r="J17" s="259"/>
      <c r="L17" s="260"/>
    </row>
    <row r="18" spans="2:12" ht="15" customHeight="1">
      <c r="B18" s="34"/>
      <c r="C18" s="331"/>
      <c r="D18" s="333"/>
      <c r="E18" s="313"/>
      <c r="F18" s="463"/>
      <c r="G18" s="259"/>
      <c r="H18" s="259"/>
      <c r="I18" s="259"/>
      <c r="J18" s="259"/>
      <c r="L18" s="260"/>
    </row>
    <row r="19" spans="2:12" ht="16.5" customHeight="1">
      <c r="B19" s="32" t="s">
        <v>49</v>
      </c>
      <c r="C19" s="330">
        <f>SUM(C20:C22)</f>
        <v>15948.23891</v>
      </c>
      <c r="D19" s="330">
        <f>SUM(D20:D22)</f>
        <v>54893.83833</v>
      </c>
      <c r="E19" s="313"/>
      <c r="F19" s="463"/>
      <c r="G19" s="312"/>
      <c r="H19" s="259"/>
      <c r="I19" s="259"/>
      <c r="J19" s="259"/>
      <c r="L19" s="260"/>
    </row>
    <row r="20" spans="2:12" ht="16.5" customHeight="1">
      <c r="B20" s="359" t="s">
        <v>86</v>
      </c>
      <c r="C20" s="357">
        <f>+'DGRGL-C1'!C47</f>
        <v>0</v>
      </c>
      <c r="D20" s="357">
        <f>ROUND(+C20*$E$8,5)</f>
        <v>0</v>
      </c>
      <c r="E20" s="313"/>
      <c r="F20" s="463"/>
      <c r="G20" s="259"/>
      <c r="I20" s="259"/>
      <c r="L20" s="260"/>
    </row>
    <row r="21" spans="2:12" ht="16.5" customHeight="1">
      <c r="B21" s="359" t="s">
        <v>85</v>
      </c>
      <c r="C21" s="331">
        <f>+'DGRGL-C1'!C48</f>
        <v>15948.23891</v>
      </c>
      <c r="D21" s="331">
        <f>ROUND(+C21*$E$8,5)</f>
        <v>54893.83833</v>
      </c>
      <c r="E21" s="313"/>
      <c r="F21" s="463"/>
      <c r="G21" s="259"/>
      <c r="I21" s="259"/>
      <c r="L21" s="260"/>
    </row>
    <row r="22" spans="2:12" ht="16.5" customHeight="1">
      <c r="B22" s="359" t="s">
        <v>303</v>
      </c>
      <c r="C22" s="357">
        <f>+'DGRGL-C1'!C49</f>
        <v>0</v>
      </c>
      <c r="D22" s="357">
        <f>ROUND(+C22*$E$8,5)</f>
        <v>0</v>
      </c>
      <c r="E22" s="313"/>
      <c r="F22" s="463"/>
      <c r="G22" s="311"/>
      <c r="H22" s="259"/>
      <c r="I22" s="259"/>
      <c r="J22" s="259"/>
      <c r="L22" s="260"/>
    </row>
    <row r="23" spans="2:12" ht="9.75" customHeight="1">
      <c r="B23" s="35"/>
      <c r="C23" s="332"/>
      <c r="D23" s="332"/>
      <c r="E23" s="313"/>
      <c r="F23" s="259"/>
      <c r="G23" s="259"/>
      <c r="H23" s="259"/>
      <c r="I23" s="259"/>
      <c r="J23" s="259"/>
      <c r="L23" s="260"/>
    </row>
    <row r="24" spans="2:12" ht="15" customHeight="1">
      <c r="B24" s="539" t="s">
        <v>57</v>
      </c>
      <c r="C24" s="534">
        <f>+C19+C14</f>
        <v>889573.76604</v>
      </c>
      <c r="D24" s="534">
        <f>+D19+D14</f>
        <v>3061912.90271</v>
      </c>
      <c r="F24" s="259"/>
      <c r="G24" s="259"/>
      <c r="H24" s="259"/>
      <c r="I24" s="259"/>
      <c r="J24" s="259"/>
      <c r="L24" s="260"/>
    </row>
    <row r="25" spans="2:12" ht="15" customHeight="1">
      <c r="B25" s="540"/>
      <c r="C25" s="535"/>
      <c r="D25" s="535"/>
      <c r="F25" s="259"/>
      <c r="G25" s="259"/>
      <c r="H25" s="259"/>
      <c r="I25" s="259"/>
      <c r="J25" s="259"/>
      <c r="L25" s="260"/>
    </row>
    <row r="26" spans="2:12" ht="6.75" customHeight="1">
      <c r="B26" s="36"/>
      <c r="C26" s="287"/>
      <c r="D26" s="287"/>
      <c r="F26" s="259"/>
      <c r="G26" s="259"/>
      <c r="H26" s="259"/>
      <c r="I26" s="259"/>
      <c r="J26" s="259"/>
      <c r="L26" s="260"/>
    </row>
    <row r="27" spans="2:10" ht="15">
      <c r="B27" s="26" t="s">
        <v>304</v>
      </c>
      <c r="C27" s="470"/>
      <c r="D27" s="457"/>
      <c r="F27" s="263"/>
      <c r="G27" s="263"/>
      <c r="H27" s="259"/>
      <c r="I27" s="259"/>
      <c r="J27" s="316"/>
    </row>
    <row r="28" spans="3:12" ht="15">
      <c r="C28" s="466"/>
      <c r="D28" s="466"/>
      <c r="F28" s="259"/>
      <c r="G28" s="259"/>
      <c r="H28" s="259"/>
      <c r="I28" s="259"/>
      <c r="J28" s="259"/>
      <c r="L28" s="315"/>
    </row>
    <row r="29" spans="3:12" ht="15">
      <c r="C29" s="288"/>
      <c r="F29" s="259"/>
      <c r="H29" s="259"/>
      <c r="I29" s="259"/>
      <c r="J29" s="259"/>
      <c r="L29" s="317"/>
    </row>
    <row r="30" spans="3:12" ht="15">
      <c r="C30" s="289"/>
      <c r="F30" s="259"/>
      <c r="G30" s="259"/>
      <c r="H30" s="259"/>
      <c r="I30" s="259"/>
      <c r="J30" s="259"/>
      <c r="L30" s="260"/>
    </row>
    <row r="31" spans="6:12" ht="15">
      <c r="F31" s="259"/>
      <c r="G31" s="259"/>
      <c r="H31" s="259"/>
      <c r="I31" s="259"/>
      <c r="J31" s="259"/>
      <c r="L31" s="260"/>
    </row>
    <row r="32" spans="6:12" ht="15">
      <c r="F32" s="259"/>
      <c r="G32" s="259"/>
      <c r="H32" s="259"/>
      <c r="I32" s="259"/>
      <c r="J32" s="259"/>
      <c r="L32" s="260"/>
    </row>
    <row r="33" ht="15">
      <c r="L33" s="260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60"/>
      <c r="H5" s="260"/>
      <c r="I5" s="260"/>
    </row>
    <row r="6" spans="2:12" ht="18" customHeight="1">
      <c r="B6" s="138" t="s">
        <v>341</v>
      </c>
      <c r="C6" s="138"/>
      <c r="D6" s="138"/>
      <c r="E6" s="138"/>
      <c r="G6" s="259"/>
      <c r="I6" s="259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9"/>
      <c r="H7" s="259"/>
      <c r="I7" s="259"/>
      <c r="J7" s="63"/>
      <c r="K7" s="63"/>
      <c r="L7" s="63"/>
    </row>
    <row r="8" spans="2:12" ht="15.75">
      <c r="B8" s="340" t="s">
        <v>54</v>
      </c>
      <c r="C8" s="340"/>
      <c r="D8" s="340"/>
      <c r="E8" s="63"/>
      <c r="F8" s="63"/>
      <c r="G8" s="259"/>
      <c r="H8" s="259"/>
      <c r="I8" s="259"/>
      <c r="J8" s="63"/>
      <c r="K8" s="63"/>
      <c r="L8" s="63"/>
    </row>
    <row r="9" spans="2:12" ht="15.75">
      <c r="B9" s="335" t="str">
        <f>+'DGRGL-C1'!B9</f>
        <v>Al 31 de marzo de 2020</v>
      </c>
      <c r="C9" s="335"/>
      <c r="D9" s="275"/>
      <c r="E9" s="321">
        <f>+Portada!I34</f>
        <v>3.442</v>
      </c>
      <c r="F9" s="63"/>
      <c r="G9" s="259"/>
      <c r="H9" s="259"/>
      <c r="I9" s="259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19" t="s">
        <v>130</v>
      </c>
      <c r="C11" s="531" t="s">
        <v>53</v>
      </c>
      <c r="D11" s="528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20"/>
      <c r="C12" s="532"/>
      <c r="D12" s="529"/>
      <c r="E12" s="86"/>
      <c r="F12" s="63"/>
      <c r="G12" s="184"/>
      <c r="H12" s="63"/>
      <c r="I12" s="63"/>
      <c r="J12" s="63"/>
      <c r="K12" s="63"/>
      <c r="L12" s="63"/>
    </row>
    <row r="13" spans="2:12" ht="9" customHeight="1">
      <c r="B13" s="521"/>
      <c r="C13" s="533"/>
      <c r="D13" s="530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201" t="s">
        <v>87</v>
      </c>
      <c r="C15" s="336">
        <f>+C17</f>
        <v>0</v>
      </c>
      <c r="D15" s="336">
        <f>+D17</f>
        <v>0</v>
      </c>
      <c r="E15" s="63"/>
      <c r="H15" s="212"/>
    </row>
    <row r="16" spans="2:5" ht="6" customHeight="1" hidden="1">
      <c r="B16" s="201"/>
      <c r="C16" s="336"/>
      <c r="D16" s="336"/>
      <c r="E16" s="63"/>
    </row>
    <row r="17" spans="2:5" ht="15.75" hidden="1">
      <c r="B17" s="202" t="s">
        <v>88</v>
      </c>
      <c r="C17" s="337">
        <v>0</v>
      </c>
      <c r="D17" s="337">
        <f>+C17*$E$9</f>
        <v>0</v>
      </c>
      <c r="E17" s="63"/>
    </row>
    <row r="18" spans="2:5" ht="15" customHeight="1">
      <c r="B18" s="202"/>
      <c r="C18" s="337"/>
      <c r="D18" s="337"/>
      <c r="E18" s="63"/>
    </row>
    <row r="19" spans="2:6" ht="16.5">
      <c r="B19" s="201" t="s">
        <v>111</v>
      </c>
      <c r="C19" s="336">
        <f>SUM(C20:C22)</f>
        <v>873625.5271300001</v>
      </c>
      <c r="D19" s="336">
        <f>SUM(D20:D22)</f>
        <v>3007019.06438</v>
      </c>
      <c r="E19" s="113"/>
      <c r="F19" s="113"/>
    </row>
    <row r="20" spans="2:4" ht="15.75">
      <c r="B20" s="359" t="s">
        <v>89</v>
      </c>
      <c r="C20" s="475">
        <v>428125.87826</v>
      </c>
      <c r="D20" s="337">
        <f>ROUND(+C20*$E$9,5)</f>
        <v>1473609.27297</v>
      </c>
    </row>
    <row r="21" spans="2:4" ht="15.75">
      <c r="B21" s="359" t="s">
        <v>85</v>
      </c>
      <c r="C21" s="331">
        <v>445175.84881</v>
      </c>
      <c r="D21" s="337">
        <f>ROUND(+C21*$E$9,5)</f>
        <v>1532295.2716</v>
      </c>
    </row>
    <row r="22" spans="2:4" ht="15.75">
      <c r="B22" s="359" t="s">
        <v>305</v>
      </c>
      <c r="C22" s="475">
        <v>323.80006</v>
      </c>
      <c r="D22" s="337">
        <f>ROUND(+C22*$E$9,5)</f>
        <v>1114.51981</v>
      </c>
    </row>
    <row r="23" spans="2:4" ht="9.75" customHeight="1">
      <c r="B23" s="33"/>
      <c r="C23" s="338"/>
      <c r="D23" s="337"/>
    </row>
    <row r="24" spans="2:8" ht="15" customHeight="1">
      <c r="B24" s="539" t="s">
        <v>57</v>
      </c>
      <c r="C24" s="541">
        <f>+C19+C15</f>
        <v>873625.5271300001</v>
      </c>
      <c r="D24" s="541">
        <f>+D19+D15</f>
        <v>3007019.06438</v>
      </c>
      <c r="G24" s="179"/>
      <c r="H24" s="179"/>
    </row>
    <row r="25" spans="2:8" ht="15" customHeight="1">
      <c r="B25" s="540"/>
      <c r="C25" s="542"/>
      <c r="D25" s="542"/>
      <c r="G25" s="179"/>
      <c r="H25" s="179"/>
    </row>
    <row r="26" spans="2:4" ht="4.5" customHeight="1">
      <c r="B26" s="543"/>
      <c r="C26" s="543"/>
      <c r="D26" s="543"/>
    </row>
    <row r="27" spans="2:4" ht="15" customHeight="1">
      <c r="B27" s="26" t="s">
        <v>142</v>
      </c>
      <c r="C27" s="483"/>
      <c r="D27" s="39"/>
    </row>
    <row r="28" spans="2:4" ht="15">
      <c r="B28" s="26" t="s">
        <v>143</v>
      </c>
      <c r="C28" s="113"/>
      <c r="D28" s="179"/>
    </row>
    <row r="29" spans="2:8" ht="15">
      <c r="B29" s="26" t="s">
        <v>306</v>
      </c>
      <c r="C29" s="404"/>
      <c r="D29" s="404"/>
      <c r="E29" s="405"/>
      <c r="G29" s="185"/>
      <c r="H29" s="96"/>
    </row>
    <row r="30" spans="2:8" ht="15">
      <c r="B30" s="403"/>
      <c r="C30" s="406"/>
      <c r="D30" s="406"/>
      <c r="E30" s="405"/>
      <c r="G30" s="179"/>
      <c r="H30" s="179"/>
    </row>
    <row r="31" spans="2:5" ht="15">
      <c r="B31" s="405"/>
      <c r="C31" s="405"/>
      <c r="D31" s="405"/>
      <c r="E31" s="405"/>
    </row>
    <row r="32" spans="2:5" ht="15">
      <c r="B32" s="405"/>
      <c r="C32" s="405"/>
      <c r="D32" s="405"/>
      <c r="E32" s="405"/>
    </row>
    <row r="33" spans="2:4" ht="18">
      <c r="B33" s="46" t="s">
        <v>105</v>
      </c>
      <c r="C33" s="46"/>
      <c r="D33" s="46"/>
    </row>
    <row r="34" spans="2:5" ht="18">
      <c r="B34" s="138" t="s">
        <v>341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40" t="s">
        <v>54</v>
      </c>
      <c r="C36" s="340"/>
      <c r="D36" s="340"/>
    </row>
    <row r="37" spans="2:4" ht="15" customHeight="1">
      <c r="B37" s="335" t="str">
        <f>+B9</f>
        <v>Al 31 de marzo de 2020</v>
      </c>
      <c r="C37" s="335"/>
      <c r="D37" s="57"/>
    </row>
    <row r="38" spans="2:4" ht="9" customHeight="1">
      <c r="B38" s="38"/>
      <c r="C38" s="38"/>
      <c r="D38" s="38"/>
    </row>
    <row r="39" spans="2:4" ht="15" customHeight="1">
      <c r="B39" s="519" t="s">
        <v>130</v>
      </c>
      <c r="C39" s="531" t="s">
        <v>53</v>
      </c>
      <c r="D39" s="528" t="s">
        <v>134</v>
      </c>
    </row>
    <row r="40" spans="2:7" ht="13.5" customHeight="1">
      <c r="B40" s="520"/>
      <c r="C40" s="532"/>
      <c r="D40" s="529"/>
      <c r="E40" s="46"/>
      <c r="G40" s="184"/>
    </row>
    <row r="41" spans="2:4" ht="9" customHeight="1">
      <c r="B41" s="521"/>
      <c r="C41" s="533"/>
      <c r="D41" s="530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6">
        <v>0</v>
      </c>
      <c r="D43" s="336">
        <v>0</v>
      </c>
    </row>
    <row r="44" spans="2:5" ht="15" customHeight="1">
      <c r="B44" s="33"/>
      <c r="C44" s="337"/>
      <c r="D44" s="337"/>
      <c r="E44" s="85"/>
    </row>
    <row r="45" spans="2:8" ht="16.5">
      <c r="B45" s="32" t="s">
        <v>68</v>
      </c>
      <c r="C45" s="336">
        <f>SUM(C46:C48)</f>
        <v>15948.23891</v>
      </c>
      <c r="D45" s="336">
        <f>SUM(D46:D48)</f>
        <v>54893.83833</v>
      </c>
      <c r="E45" s="85"/>
      <c r="G45" s="179"/>
      <c r="H45" s="179"/>
    </row>
    <row r="46" spans="2:5" ht="15.75">
      <c r="B46" s="359" t="s">
        <v>90</v>
      </c>
      <c r="C46" s="475">
        <v>0</v>
      </c>
      <c r="D46" s="337">
        <f>ROUND(+C46*$E$9,5)</f>
        <v>0</v>
      </c>
      <c r="E46" s="40"/>
    </row>
    <row r="47" spans="2:5" ht="15.75">
      <c r="B47" s="359" t="s">
        <v>85</v>
      </c>
      <c r="C47" s="331">
        <v>15948.23891</v>
      </c>
      <c r="D47" s="337">
        <f>ROUND(+C47*$E$9,5)</f>
        <v>54893.83833</v>
      </c>
      <c r="E47" s="40"/>
    </row>
    <row r="48" spans="2:5" ht="15.75">
      <c r="B48" s="359" t="s">
        <v>303</v>
      </c>
      <c r="C48" s="475">
        <v>0</v>
      </c>
      <c r="D48" s="337">
        <f>ROUND(+C48*$E$9,5)</f>
        <v>0</v>
      </c>
      <c r="E48" s="261"/>
    </row>
    <row r="49" spans="2:5" ht="9.75" customHeight="1">
      <c r="B49" s="37"/>
      <c r="C49" s="339"/>
      <c r="D49" s="339"/>
      <c r="E49" s="85"/>
    </row>
    <row r="50" spans="2:4" ht="15" customHeight="1">
      <c r="B50" s="539" t="s">
        <v>57</v>
      </c>
      <c r="C50" s="541">
        <f>+C45+C43</f>
        <v>15948.23891</v>
      </c>
      <c r="D50" s="541">
        <f>+D45+D43</f>
        <v>54893.83833</v>
      </c>
    </row>
    <row r="51" spans="2:4" ht="15" customHeight="1">
      <c r="B51" s="540"/>
      <c r="C51" s="542"/>
      <c r="D51" s="542"/>
    </row>
    <row r="52" spans="2:4" ht="5.25" customHeight="1">
      <c r="B52" s="544"/>
      <c r="C52" s="544"/>
      <c r="D52" s="544"/>
    </row>
    <row r="53" spans="2:4" ht="15">
      <c r="B53" s="26" t="s">
        <v>304</v>
      </c>
      <c r="C53" s="467"/>
      <c r="D53" s="407"/>
    </row>
    <row r="54" spans="2:4" ht="15.75">
      <c r="B54" s="408"/>
      <c r="C54" s="407"/>
      <c r="D54" s="407"/>
    </row>
    <row r="55" spans="2:4" ht="15.75">
      <c r="B55" s="408"/>
      <c r="C55" s="405"/>
      <c r="D55" s="405"/>
    </row>
    <row r="56" spans="2:4" ht="15">
      <c r="B56" s="405"/>
      <c r="C56" s="405"/>
      <c r="D56" s="405"/>
    </row>
    <row r="57" spans="2:4" ht="15">
      <c r="B57" s="405"/>
      <c r="C57" s="405"/>
      <c r="D57" s="405"/>
    </row>
    <row r="58" spans="2:4" ht="15">
      <c r="B58" s="405"/>
      <c r="C58" s="405"/>
      <c r="D58" s="405"/>
    </row>
    <row r="59" spans="2:4" ht="15">
      <c r="B59" s="405"/>
      <c r="C59" s="405"/>
      <c r="D59" s="405"/>
    </row>
    <row r="60" spans="2:4" ht="15">
      <c r="B60" s="405"/>
      <c r="C60" s="405"/>
      <c r="D60" s="405"/>
    </row>
    <row r="61" spans="2:4" ht="15">
      <c r="B61" s="405"/>
      <c r="C61" s="405"/>
      <c r="D61" s="405"/>
    </row>
    <row r="62" spans="2:4" ht="15">
      <c r="B62" s="405"/>
      <c r="C62" s="405"/>
      <c r="D62" s="405"/>
    </row>
    <row r="63" spans="2:4" ht="15">
      <c r="B63" s="405"/>
      <c r="C63" s="405"/>
      <c r="D63" s="405"/>
    </row>
    <row r="64" spans="2:4" ht="15">
      <c r="B64" s="405"/>
      <c r="C64" s="405"/>
      <c r="D64" s="405"/>
    </row>
    <row r="65" spans="2:4" ht="15">
      <c r="B65" s="405"/>
      <c r="C65" s="405"/>
      <c r="D65" s="405"/>
    </row>
    <row r="66" spans="2:4" ht="15">
      <c r="B66" s="405"/>
      <c r="C66" s="405"/>
      <c r="D66" s="405"/>
    </row>
    <row r="67" spans="2:4" ht="15">
      <c r="B67" s="405"/>
      <c r="C67" s="405"/>
      <c r="D67" s="405"/>
    </row>
    <row r="68" spans="2:4" ht="15">
      <c r="B68" s="405"/>
      <c r="C68" s="405"/>
      <c r="D68" s="405"/>
    </row>
    <row r="69" spans="2:4" ht="15">
      <c r="B69" s="405"/>
      <c r="C69" s="405"/>
      <c r="D69" s="405"/>
    </row>
    <row r="70" spans="2:4" ht="15">
      <c r="B70" s="405"/>
      <c r="C70" s="405"/>
      <c r="D70" s="405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60"/>
      <c r="I5" s="260"/>
    </row>
    <row r="6" spans="2:9" ht="18" customHeight="1">
      <c r="B6" s="138" t="s">
        <v>341</v>
      </c>
      <c r="C6" s="138"/>
      <c r="D6" s="138"/>
      <c r="E6" s="138"/>
      <c r="G6" s="63"/>
      <c r="H6" s="259"/>
      <c r="I6" s="260"/>
    </row>
    <row r="7" spans="2:9" ht="15.75">
      <c r="B7" s="136" t="s">
        <v>64</v>
      </c>
      <c r="C7" s="136"/>
      <c r="D7" s="136"/>
      <c r="E7" s="63"/>
      <c r="F7" s="63"/>
      <c r="G7" s="63"/>
      <c r="H7" s="259"/>
      <c r="I7" s="260"/>
    </row>
    <row r="8" spans="2:9" ht="15.75" customHeight="1">
      <c r="B8" s="340" t="s">
        <v>102</v>
      </c>
      <c r="C8" s="340"/>
      <c r="D8" s="340"/>
      <c r="E8" s="63"/>
      <c r="F8" s="63"/>
      <c r="G8" s="63"/>
      <c r="I8" s="260"/>
    </row>
    <row r="9" spans="2:9" ht="15.75">
      <c r="B9" s="335" t="str">
        <f>+'DGRGL-C1'!B9</f>
        <v>Al 31 de marzo de 2020</v>
      </c>
      <c r="C9" s="335"/>
      <c r="D9" s="275"/>
      <c r="E9" s="321">
        <f>+Portada!I34</f>
        <v>3.442</v>
      </c>
      <c r="F9" s="63"/>
      <c r="G9" s="63"/>
      <c r="H9" s="214"/>
      <c r="I9" s="214"/>
    </row>
    <row r="10" spans="2:9" ht="8.25" customHeight="1">
      <c r="B10" s="87"/>
      <c r="C10" s="87"/>
      <c r="D10" s="87"/>
      <c r="E10" s="63"/>
      <c r="H10" s="214"/>
      <c r="I10" s="214"/>
    </row>
    <row r="11" spans="2:9" ht="15" customHeight="1">
      <c r="B11" s="450" t="s">
        <v>181</v>
      </c>
      <c r="C11" s="531" t="s">
        <v>53</v>
      </c>
      <c r="D11" s="528" t="s">
        <v>134</v>
      </c>
      <c r="E11" s="63"/>
      <c r="H11" s="214"/>
      <c r="I11" s="214"/>
    </row>
    <row r="12" spans="2:9" ht="13.5" customHeight="1">
      <c r="B12" s="546" t="s">
        <v>182</v>
      </c>
      <c r="C12" s="532"/>
      <c r="D12" s="529"/>
      <c r="E12" s="86"/>
      <c r="G12" s="184"/>
      <c r="H12" s="214"/>
      <c r="I12" s="214"/>
    </row>
    <row r="13" spans="2:9" ht="9" customHeight="1">
      <c r="B13" s="547"/>
      <c r="C13" s="533"/>
      <c r="D13" s="530"/>
      <c r="E13" s="63"/>
      <c r="H13" s="214"/>
      <c r="I13" s="214"/>
    </row>
    <row r="14" spans="2:9" ht="9.75" customHeight="1">
      <c r="B14" s="88"/>
      <c r="C14" s="276"/>
      <c r="D14" s="278"/>
      <c r="E14" s="63"/>
      <c r="H14" s="214"/>
      <c r="I14" s="214"/>
    </row>
    <row r="15" spans="2:9" ht="16.5">
      <c r="B15" s="130" t="s">
        <v>119</v>
      </c>
      <c r="C15" s="341">
        <f>SUM(C16:C18)</f>
        <v>711060.1179200001</v>
      </c>
      <c r="D15" s="341">
        <f>SUM(D16:D18)</f>
        <v>2447468.92588</v>
      </c>
      <c r="E15" s="63"/>
      <c r="G15" s="214"/>
      <c r="H15" s="214"/>
      <c r="I15" s="214"/>
    </row>
    <row r="16" spans="2:9" ht="15.75">
      <c r="B16" s="345" t="s">
        <v>90</v>
      </c>
      <c r="C16" s="476">
        <v>289548.86516</v>
      </c>
      <c r="D16" s="337">
        <f>ROUND(+C16*$E$9,5)</f>
        <v>996627.19388</v>
      </c>
      <c r="E16" s="457"/>
      <c r="F16" s="459"/>
      <c r="G16" s="216"/>
      <c r="H16" s="214"/>
      <c r="I16" s="214"/>
    </row>
    <row r="17" spans="2:9" ht="15.75">
      <c r="B17" s="345" t="s">
        <v>85</v>
      </c>
      <c r="C17" s="476">
        <v>421187.4527</v>
      </c>
      <c r="D17" s="337">
        <f>ROUND(+C17*$E$9,5)</f>
        <v>1449727.21219</v>
      </c>
      <c r="E17" s="457"/>
      <c r="F17" s="459"/>
      <c r="G17" s="216"/>
      <c r="H17" s="214"/>
      <c r="I17" s="214"/>
    </row>
    <row r="18" spans="2:9" ht="15.75">
      <c r="B18" s="345" t="s">
        <v>307</v>
      </c>
      <c r="C18" s="476">
        <f>323800.06/1000</f>
        <v>323.80006</v>
      </c>
      <c r="D18" s="337">
        <f>ROUND(+C18*$E$9,5)</f>
        <v>1114.51981</v>
      </c>
      <c r="E18" s="457"/>
      <c r="F18" s="459"/>
      <c r="G18" s="216"/>
      <c r="H18" s="214"/>
      <c r="I18" s="214"/>
    </row>
    <row r="19" spans="2:7" ht="15" customHeight="1">
      <c r="B19" s="43"/>
      <c r="C19" s="337"/>
      <c r="D19" s="343"/>
      <c r="F19" s="457"/>
      <c r="G19" s="214"/>
    </row>
    <row r="20" spans="2:7" ht="16.5">
      <c r="B20" s="44" t="s">
        <v>56</v>
      </c>
      <c r="C20" s="341">
        <f>+C21+C22</f>
        <v>162565.40920999998</v>
      </c>
      <c r="D20" s="341">
        <f>+D21+D22</f>
        <v>559550.1385</v>
      </c>
      <c r="F20" s="458"/>
      <c r="G20" s="214"/>
    </row>
    <row r="21" spans="2:7" ht="15.75">
      <c r="B21" s="345" t="s">
        <v>308</v>
      </c>
      <c r="C21" s="337">
        <f>+C25+C30+C35</f>
        <v>138577.01309999998</v>
      </c>
      <c r="D21" s="337">
        <f>+D25+D30+D35</f>
        <v>476982.07909</v>
      </c>
      <c r="F21" s="215"/>
      <c r="G21" s="216"/>
    </row>
    <row r="22" spans="2:7" ht="15.75">
      <c r="B22" s="345" t="s">
        <v>85</v>
      </c>
      <c r="C22" s="337">
        <f>+C26+C31+C36</f>
        <v>23988.396109999998</v>
      </c>
      <c r="D22" s="337">
        <f>+D26+D31+D36</f>
        <v>82568.05941</v>
      </c>
      <c r="G22" s="217"/>
    </row>
    <row r="23" spans="2:7" ht="9.75" customHeight="1">
      <c r="B23" s="43"/>
      <c r="C23" s="339"/>
      <c r="D23" s="343"/>
      <c r="G23" s="214"/>
    </row>
    <row r="24" spans="2:7" ht="15.75">
      <c r="B24" s="346" t="s">
        <v>35</v>
      </c>
      <c r="C24" s="348">
        <f>SUM(C25:C27)</f>
        <v>57573.59675</v>
      </c>
      <c r="D24" s="348">
        <f>SUM(D25:D27)</f>
        <v>198168.32001</v>
      </c>
      <c r="G24" s="214"/>
    </row>
    <row r="25" spans="2:7" ht="15">
      <c r="B25" s="41" t="s">
        <v>91</v>
      </c>
      <c r="C25" s="477">
        <v>57573.59675</v>
      </c>
      <c r="D25" s="347">
        <f>ROUND(+C25*$E$9,5)</f>
        <v>198168.32001</v>
      </c>
      <c r="G25" s="214"/>
    </row>
    <row r="26" spans="2:7" ht="15">
      <c r="B26" s="41" t="s">
        <v>85</v>
      </c>
      <c r="C26" s="339">
        <v>0</v>
      </c>
      <c r="D26" s="347">
        <f>ROUND(+C26*$E$9,5)</f>
        <v>0</v>
      </c>
      <c r="G26" s="214"/>
    </row>
    <row r="27" spans="2:7" ht="15">
      <c r="B27" s="41" t="s">
        <v>305</v>
      </c>
      <c r="C27" s="339">
        <v>0</v>
      </c>
      <c r="D27" s="347">
        <f>ROUND(+C27*$E$9,5)</f>
        <v>0</v>
      </c>
      <c r="G27" s="214"/>
    </row>
    <row r="28" spans="2:7" ht="9.75" customHeight="1">
      <c r="B28" s="43"/>
      <c r="C28" s="339"/>
      <c r="D28" s="343"/>
      <c r="G28" s="214"/>
    </row>
    <row r="29" spans="2:7" ht="15.75">
      <c r="B29" s="346" t="s">
        <v>179</v>
      </c>
      <c r="C29" s="348">
        <f>SUM(C30:C32)</f>
        <v>93703.85317</v>
      </c>
      <c r="D29" s="348">
        <f>SUM(D30:D32)</f>
        <v>322528.66261</v>
      </c>
      <c r="G29" s="214"/>
    </row>
    <row r="30" spans="2:7" ht="15">
      <c r="B30" s="41" t="s">
        <v>90</v>
      </c>
      <c r="C30" s="477">
        <v>69715.45706</v>
      </c>
      <c r="D30" s="347">
        <f>ROUND(+C30*$E$9,5)</f>
        <v>239960.6032</v>
      </c>
      <c r="G30" s="214"/>
    </row>
    <row r="31" spans="2:7" ht="15">
      <c r="B31" s="41" t="s">
        <v>85</v>
      </c>
      <c r="C31" s="477">
        <v>23988.396109999998</v>
      </c>
      <c r="D31" s="347">
        <f>ROUND(+C31*$E$9,5)</f>
        <v>82568.05941</v>
      </c>
      <c r="G31" s="214"/>
    </row>
    <row r="32" spans="2:7" ht="15">
      <c r="B32" s="41" t="s">
        <v>305</v>
      </c>
      <c r="C32" s="339">
        <v>0</v>
      </c>
      <c r="D32" s="347">
        <f>ROUND(+C32*$E$9,5)</f>
        <v>0</v>
      </c>
      <c r="G32" s="214"/>
    </row>
    <row r="33" spans="2:7" ht="9.75" customHeight="1">
      <c r="B33" s="43"/>
      <c r="C33" s="339"/>
      <c r="D33" s="343"/>
      <c r="G33" s="214"/>
    </row>
    <row r="34" spans="2:7" ht="15.75">
      <c r="B34" s="449" t="s">
        <v>180</v>
      </c>
      <c r="C34" s="348">
        <f>SUM(C35:C37)</f>
        <v>11287.959289999999</v>
      </c>
      <c r="D34" s="348">
        <f>SUM(D35:D37)</f>
        <v>38853.15588</v>
      </c>
      <c r="G34" s="214"/>
    </row>
    <row r="35" spans="2:7" ht="15">
      <c r="B35" s="41" t="s">
        <v>91</v>
      </c>
      <c r="C35" s="477">
        <v>11287.959289999999</v>
      </c>
      <c r="D35" s="347">
        <f>ROUND(+C35*$E$9,5)</f>
        <v>38853.15588</v>
      </c>
      <c r="G35" s="214"/>
    </row>
    <row r="36" spans="2:4" ht="15">
      <c r="B36" s="41" t="s">
        <v>92</v>
      </c>
      <c r="C36" s="339">
        <v>0</v>
      </c>
      <c r="D36" s="347">
        <f>ROUND(+C36*$E$9,5)</f>
        <v>0</v>
      </c>
    </row>
    <row r="37" spans="2:4" ht="15">
      <c r="B37" s="41" t="s">
        <v>305</v>
      </c>
      <c r="C37" s="339">
        <v>0</v>
      </c>
      <c r="D37" s="347">
        <f>ROUND(+C37*$E$9,5)</f>
        <v>0</v>
      </c>
    </row>
    <row r="38" spans="2:4" ht="9.75" customHeight="1">
      <c r="B38" s="42"/>
      <c r="C38" s="342"/>
      <c r="D38" s="344"/>
    </row>
    <row r="39" spans="2:4" ht="15" customHeight="1">
      <c r="B39" s="539" t="s">
        <v>14</v>
      </c>
      <c r="C39" s="541">
        <f>+C20+C15</f>
        <v>873625.5271300001</v>
      </c>
      <c r="D39" s="541">
        <f>+D20+D15</f>
        <v>3007019.06438</v>
      </c>
    </row>
    <row r="40" spans="2:7" ht="15" customHeight="1">
      <c r="B40" s="540"/>
      <c r="C40" s="542"/>
      <c r="D40" s="542"/>
      <c r="F40" s="113"/>
      <c r="G40" s="113"/>
    </row>
    <row r="41" ht="4.5" customHeight="1"/>
    <row r="42" spans="2:4" ht="15">
      <c r="B42" s="484" t="s">
        <v>144</v>
      </c>
      <c r="C42" s="485"/>
      <c r="D42" s="484"/>
    </row>
    <row r="43" spans="2:4" ht="15">
      <c r="B43" s="26" t="s">
        <v>306</v>
      </c>
      <c r="C43" s="479"/>
      <c r="D43" s="26"/>
    </row>
    <row r="44" spans="2:4" ht="15">
      <c r="B44" s="545" t="s">
        <v>309</v>
      </c>
      <c r="C44" s="545"/>
      <c r="D44" s="545"/>
    </row>
    <row r="45" spans="2:5" ht="15">
      <c r="B45" s="409"/>
      <c r="C45" s="410"/>
      <c r="D45" s="411"/>
      <c r="E45" s="405"/>
    </row>
    <row r="46" spans="2:7" ht="15">
      <c r="B46" s="409"/>
      <c r="C46" s="411"/>
      <c r="D46" s="411"/>
      <c r="E46" s="405"/>
      <c r="F46" s="179"/>
      <c r="G46" s="179"/>
    </row>
    <row r="47" spans="2:5" ht="15">
      <c r="B47" s="405"/>
      <c r="C47" s="405"/>
      <c r="D47" s="405"/>
      <c r="E47" s="405"/>
    </row>
    <row r="48" spans="2:4" ht="18">
      <c r="B48" s="46" t="s">
        <v>106</v>
      </c>
      <c r="C48" s="47"/>
      <c r="D48" s="47"/>
    </row>
    <row r="49" spans="2:5" ht="18">
      <c r="B49" s="138" t="s">
        <v>341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40" t="s">
        <v>102</v>
      </c>
      <c r="C51" s="340"/>
      <c r="D51" s="340"/>
      <c r="E51" s="62"/>
    </row>
    <row r="52" spans="2:4" ht="15" customHeight="1">
      <c r="B52" s="335" t="str">
        <f>+B9</f>
        <v>Al 31 de marzo de 2020</v>
      </c>
      <c r="C52" s="335"/>
      <c r="D52" s="57"/>
    </row>
    <row r="53" spans="2:4" ht="6.75" customHeight="1">
      <c r="B53" s="47"/>
      <c r="C53" s="47"/>
      <c r="D53" s="47"/>
    </row>
    <row r="54" spans="2:9" ht="15" customHeight="1">
      <c r="B54" s="450" t="s">
        <v>181</v>
      </c>
      <c r="C54" s="531" t="s">
        <v>53</v>
      </c>
      <c r="D54" s="528" t="s">
        <v>134</v>
      </c>
      <c r="H54" s="179"/>
      <c r="I54" s="179"/>
    </row>
    <row r="55" spans="2:7" ht="13.5" customHeight="1">
      <c r="B55" s="546" t="s">
        <v>182</v>
      </c>
      <c r="C55" s="532"/>
      <c r="D55" s="529"/>
      <c r="E55" s="46"/>
      <c r="G55" s="184"/>
    </row>
    <row r="56" spans="2:4" ht="9" customHeight="1">
      <c r="B56" s="547"/>
      <c r="C56" s="533"/>
      <c r="D56" s="530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41">
        <f>SUM(C59:C61)</f>
        <v>15948.23891</v>
      </c>
      <c r="D58" s="341">
        <f>SUM(D59:D61)</f>
        <v>54893.83832822</v>
      </c>
    </row>
    <row r="59" spans="2:4" ht="15.75">
      <c r="B59" s="45" t="s">
        <v>89</v>
      </c>
      <c r="C59" s="337">
        <v>0</v>
      </c>
      <c r="D59" s="337">
        <f>+C59*$E$9</f>
        <v>0</v>
      </c>
    </row>
    <row r="60" spans="2:4" ht="15.75">
      <c r="B60" s="45" t="s">
        <v>85</v>
      </c>
      <c r="C60" s="337">
        <v>15948.23891</v>
      </c>
      <c r="D60" s="337">
        <f>+C60*$E$9</f>
        <v>54893.83832822</v>
      </c>
    </row>
    <row r="61" spans="2:4" ht="15.75">
      <c r="B61" s="45" t="s">
        <v>303</v>
      </c>
      <c r="C61" s="337">
        <v>0</v>
      </c>
      <c r="D61" s="337">
        <f>+C61*$E$9</f>
        <v>0</v>
      </c>
    </row>
    <row r="62" spans="2:4" ht="15" customHeight="1">
      <c r="B62" s="43"/>
      <c r="C62" s="337"/>
      <c r="D62" s="343"/>
    </row>
    <row r="63" spans="2:4" ht="16.5">
      <c r="B63" s="44" t="s">
        <v>56</v>
      </c>
      <c r="C63" s="341">
        <v>0</v>
      </c>
      <c r="D63" s="341">
        <v>0</v>
      </c>
    </row>
    <row r="64" spans="2:4" ht="9.75" customHeight="1">
      <c r="B64" s="42"/>
      <c r="C64" s="342"/>
      <c r="D64" s="344"/>
    </row>
    <row r="65" spans="2:7" ht="15" customHeight="1">
      <c r="B65" s="539" t="s">
        <v>14</v>
      </c>
      <c r="C65" s="541">
        <f>+C63+C58</f>
        <v>15948.23891</v>
      </c>
      <c r="D65" s="541">
        <f>+D63+D58</f>
        <v>54893.83832822</v>
      </c>
      <c r="F65" s="200"/>
      <c r="G65" s="200"/>
    </row>
    <row r="66" spans="2:4" ht="15" customHeight="1">
      <c r="B66" s="540"/>
      <c r="C66" s="542"/>
      <c r="D66" s="542"/>
    </row>
    <row r="67" ht="5.25" customHeight="1"/>
    <row r="68" spans="2:4" ht="15">
      <c r="B68" s="26" t="s">
        <v>304</v>
      </c>
      <c r="C68" s="412"/>
      <c r="D68" s="407"/>
    </row>
    <row r="69" spans="2:4" ht="15">
      <c r="B69" s="405"/>
      <c r="C69" s="407"/>
      <c r="D69" s="407"/>
    </row>
    <row r="70" spans="2:4" ht="15">
      <c r="B70" s="405"/>
      <c r="C70" s="413"/>
      <c r="D70" s="413"/>
    </row>
    <row r="71" spans="2:4" ht="15">
      <c r="B71" s="405"/>
      <c r="C71" s="407"/>
      <c r="D71" s="407"/>
    </row>
    <row r="72" spans="2:4" ht="15">
      <c r="B72" s="405"/>
      <c r="C72" s="405"/>
      <c r="D72" s="405"/>
    </row>
    <row r="73" spans="2:4" ht="15">
      <c r="B73" s="405"/>
      <c r="C73" s="405"/>
      <c r="D73" s="405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1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341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35" t="str">
        <f>+'DGRGL-C1'!B9</f>
        <v>Al 31 de marzo de 2020</v>
      </c>
      <c r="C9" s="335"/>
      <c r="D9" s="274"/>
      <c r="E9" s="321">
        <f>+Portada!I34</f>
        <v>3.442</v>
      </c>
    </row>
    <row r="10" spans="2:4" ht="7.5" customHeight="1">
      <c r="B10" s="87"/>
      <c r="C10" s="87"/>
      <c r="D10" s="87"/>
    </row>
    <row r="11" spans="2:4" ht="15" customHeight="1">
      <c r="B11" s="519" t="s">
        <v>103</v>
      </c>
      <c r="C11" s="531" t="s">
        <v>53</v>
      </c>
      <c r="D11" s="528" t="s">
        <v>134</v>
      </c>
    </row>
    <row r="12" spans="2:4" ht="13.5" customHeight="1">
      <c r="B12" s="520"/>
      <c r="C12" s="532"/>
      <c r="D12" s="529"/>
    </row>
    <row r="13" spans="2:4" ht="9" customHeight="1">
      <c r="B13" s="521"/>
      <c r="C13" s="533"/>
      <c r="D13" s="530"/>
    </row>
    <row r="14" spans="2:4" ht="9" customHeight="1">
      <c r="B14" s="88"/>
      <c r="C14" s="88"/>
      <c r="D14" s="106"/>
    </row>
    <row r="15" spans="2:4" ht="15.75">
      <c r="B15" s="389" t="s">
        <v>80</v>
      </c>
      <c r="C15" s="355">
        <f>+C17</f>
        <v>428125.87826</v>
      </c>
      <c r="D15" s="355">
        <f>+D17</f>
        <v>1473609.27297</v>
      </c>
    </row>
    <row r="16" spans="2:4" ht="9.75" customHeight="1">
      <c r="B16" s="73"/>
      <c r="C16" s="355"/>
      <c r="D16" s="355"/>
    </row>
    <row r="17" spans="2:4" ht="15.75">
      <c r="B17" s="388" t="s">
        <v>94</v>
      </c>
      <c r="C17" s="355">
        <f>+C19</f>
        <v>428125.87826</v>
      </c>
      <c r="D17" s="355">
        <f>+D19</f>
        <v>1473609.27297</v>
      </c>
    </row>
    <row r="18" spans="2:4" ht="7.5" customHeight="1">
      <c r="B18" s="390"/>
      <c r="C18" s="353"/>
      <c r="D18" s="353"/>
    </row>
    <row r="19" spans="2:4" ht="15">
      <c r="B19" s="361" t="s">
        <v>145</v>
      </c>
      <c r="C19" s="353">
        <f>SUM(C20:C21)</f>
        <v>428125.87826</v>
      </c>
      <c r="D19" s="353">
        <f>SUM(D20:D21)</f>
        <v>1473609.27297</v>
      </c>
    </row>
    <row r="20" spans="2:4" ht="15">
      <c r="B20" s="360" t="s">
        <v>147</v>
      </c>
      <c r="C20" s="354">
        <v>246543.53182</v>
      </c>
      <c r="D20" s="354">
        <f>ROUND(+C20*$E$9,5)</f>
        <v>848602.83652</v>
      </c>
    </row>
    <row r="21" spans="2:4" ht="15">
      <c r="B21" s="360" t="s">
        <v>146</v>
      </c>
      <c r="C21" s="354">
        <v>181582.34644</v>
      </c>
      <c r="D21" s="354">
        <f>ROUND(+C21*$E$9,5)</f>
        <v>625006.43645</v>
      </c>
    </row>
    <row r="22" spans="2:4" ht="12" customHeight="1">
      <c r="B22" s="67"/>
      <c r="C22" s="350"/>
      <c r="D22" s="353"/>
    </row>
    <row r="23" spans="2:4" ht="15.75">
      <c r="B23" s="389" t="s">
        <v>81</v>
      </c>
      <c r="C23" s="349">
        <f>+C25+C31</f>
        <v>445175.84881</v>
      </c>
      <c r="D23" s="355">
        <f>+D25+D31</f>
        <v>1532295.27159</v>
      </c>
    </row>
    <row r="24" spans="2:4" ht="9.75" customHeight="1">
      <c r="B24" s="389"/>
      <c r="C24" s="349"/>
      <c r="D24" s="355"/>
    </row>
    <row r="25" spans="2:4" ht="15.75">
      <c r="B25" s="388" t="s">
        <v>93</v>
      </c>
      <c r="C25" s="349">
        <f>+C27</f>
        <v>23988.396109999998</v>
      </c>
      <c r="D25" s="355">
        <f>+D27</f>
        <v>82568.05941</v>
      </c>
    </row>
    <row r="26" spans="2:4" ht="7.5" customHeight="1">
      <c r="B26" s="391"/>
      <c r="C26" s="349"/>
      <c r="D26" s="355"/>
    </row>
    <row r="27" spans="2:4" ht="15">
      <c r="B27" s="392" t="s">
        <v>51</v>
      </c>
      <c r="C27" s="350">
        <f>SUM(C28:C29)</f>
        <v>23988.396109999998</v>
      </c>
      <c r="D27" s="356">
        <f>SUM(D28:D29)</f>
        <v>82568.05941</v>
      </c>
    </row>
    <row r="28" spans="2:4" ht="15">
      <c r="B28" s="360" t="s">
        <v>149</v>
      </c>
      <c r="C28" s="354">
        <v>20294.777879999998</v>
      </c>
      <c r="D28" s="354">
        <f>ROUND(+C28*$E$9,5)</f>
        <v>69854.62546</v>
      </c>
    </row>
    <row r="29" spans="2:4" ht="15">
      <c r="B29" s="360" t="s">
        <v>150</v>
      </c>
      <c r="C29" s="354">
        <v>3693.61823</v>
      </c>
      <c r="D29" s="354">
        <f>ROUND(+C29*$E$9,5)</f>
        <v>12713.43395</v>
      </c>
    </row>
    <row r="30" spans="2:4" ht="7.5" customHeight="1">
      <c r="B30" s="390"/>
      <c r="C30" s="350"/>
      <c r="D30" s="353"/>
    </row>
    <row r="31" spans="2:4" ht="15.75">
      <c r="B31" s="388" t="s">
        <v>94</v>
      </c>
      <c r="C31" s="349">
        <f>+C33+C39+C43</f>
        <v>421187.4527</v>
      </c>
      <c r="D31" s="355">
        <f>+D33+D39+D43+D47</f>
        <v>1449727.21218</v>
      </c>
    </row>
    <row r="32" spans="2:4" ht="7.5" customHeight="1">
      <c r="B32" s="393"/>
      <c r="C32" s="352"/>
      <c r="D32" s="357"/>
    </row>
    <row r="33" spans="2:6" ht="15">
      <c r="B33" s="361" t="s">
        <v>148</v>
      </c>
      <c r="C33" s="350">
        <f>SUM(C34:C37)</f>
        <v>184989.36683</v>
      </c>
      <c r="D33" s="353">
        <f>SUM(D34:D37)</f>
        <v>636733.40062</v>
      </c>
      <c r="F33" s="228"/>
    </row>
    <row r="34" spans="2:6" ht="15">
      <c r="B34" s="360" t="s">
        <v>234</v>
      </c>
      <c r="C34" s="354">
        <v>132485.99553000001</v>
      </c>
      <c r="D34" s="354">
        <f>ROUND(+C34*$E$9,5)</f>
        <v>456016.79661</v>
      </c>
      <c r="F34" s="228"/>
    </row>
    <row r="35" spans="2:6" ht="15">
      <c r="B35" s="360" t="s">
        <v>275</v>
      </c>
      <c r="C35" s="354">
        <v>51886.41139</v>
      </c>
      <c r="D35" s="354">
        <f>ROUND(+C35*$E$9,5)</f>
        <v>178593.028</v>
      </c>
      <c r="F35" s="228"/>
    </row>
    <row r="36" spans="2:6" ht="15">
      <c r="B36" s="360" t="s">
        <v>157</v>
      </c>
      <c r="C36" s="354">
        <v>582.99806</v>
      </c>
      <c r="D36" s="354">
        <f>ROUND(+C36*$E$9,5)</f>
        <v>2006.67932</v>
      </c>
      <c r="F36" s="464"/>
    </row>
    <row r="37" spans="1:7" ht="15">
      <c r="A37" s="74"/>
      <c r="B37" s="360" t="s">
        <v>246</v>
      </c>
      <c r="C37" s="354">
        <v>33.96185</v>
      </c>
      <c r="D37" s="354">
        <f>ROUND(+C37*$E$9,5)</f>
        <v>116.89669</v>
      </c>
      <c r="F37" s="464"/>
      <c r="G37" s="74"/>
    </row>
    <row r="38" spans="1:7" ht="7.5" customHeight="1">
      <c r="A38" s="74"/>
      <c r="B38" s="67"/>
      <c r="C38" s="353"/>
      <c r="D38" s="353"/>
      <c r="E38" s="74"/>
      <c r="F38" s="465"/>
      <c r="G38" s="74"/>
    </row>
    <row r="39" spans="1:7" ht="15">
      <c r="A39" s="74"/>
      <c r="B39" s="361" t="s">
        <v>151</v>
      </c>
      <c r="C39" s="353">
        <f>SUM(C40:C41)</f>
        <v>14559.993970000001</v>
      </c>
      <c r="D39" s="353">
        <f>SUM(D40:D41)</f>
        <v>50115.49924</v>
      </c>
      <c r="E39" s="74"/>
      <c r="F39" s="74"/>
      <c r="G39" s="74"/>
    </row>
    <row r="40" spans="1:7" ht="15">
      <c r="A40" s="74"/>
      <c r="B40" s="360" t="s">
        <v>152</v>
      </c>
      <c r="C40" s="486">
        <f>14559993.97/1000</f>
        <v>14559.993970000001</v>
      </c>
      <c r="D40" s="354">
        <f>ROUND(+C40*$E$9,5)</f>
        <v>50115.49924</v>
      </c>
      <c r="F40" s="74"/>
      <c r="G40" s="74"/>
    </row>
    <row r="41" spans="1:7" ht="15" hidden="1">
      <c r="A41" s="74"/>
      <c r="B41" s="360" t="s">
        <v>153</v>
      </c>
      <c r="C41" s="354">
        <v>0</v>
      </c>
      <c r="D41" s="354">
        <f>ROUND(+C41*$E$9,5)</f>
        <v>0</v>
      </c>
      <c r="E41" s="74"/>
      <c r="F41" s="74"/>
      <c r="G41" s="74"/>
    </row>
    <row r="42" spans="1:7" ht="7.5" customHeight="1">
      <c r="A42" s="74"/>
      <c r="B42" s="394"/>
      <c r="C42" s="354"/>
      <c r="D42" s="354"/>
      <c r="E42" s="74"/>
      <c r="F42" s="74"/>
      <c r="G42" s="74"/>
    </row>
    <row r="43" spans="2:4" ht="15">
      <c r="B43" s="361" t="s">
        <v>190</v>
      </c>
      <c r="C43" s="353">
        <f>SUM(C44:C45)</f>
        <v>221638.0919</v>
      </c>
      <c r="D43" s="353">
        <f>SUM(D44:D45)</f>
        <v>762878.31232</v>
      </c>
    </row>
    <row r="44" spans="2:4" ht="15">
      <c r="B44" s="360" t="s">
        <v>154</v>
      </c>
      <c r="C44" s="354">
        <v>213173.99917</v>
      </c>
      <c r="D44" s="354">
        <f>ROUND(+C44*$E$9,5)</f>
        <v>733744.90514</v>
      </c>
    </row>
    <row r="45" spans="2:4" ht="15">
      <c r="B45" s="360" t="s">
        <v>232</v>
      </c>
      <c r="C45" s="354">
        <v>8464.09273</v>
      </c>
      <c r="D45" s="354">
        <f>ROUND(+C45*$E$9,5)</f>
        <v>29133.40718</v>
      </c>
    </row>
    <row r="46" spans="2:4" ht="15" hidden="1">
      <c r="B46" s="70"/>
      <c r="C46" s="353"/>
      <c r="D46" s="353"/>
    </row>
    <row r="47" spans="2:4" ht="15" hidden="1">
      <c r="B47" s="67" t="s">
        <v>82</v>
      </c>
      <c r="C47" s="353">
        <f>+C49+C48</f>
        <v>0</v>
      </c>
      <c r="D47" s="353">
        <f>+D49+D48</f>
        <v>0</v>
      </c>
    </row>
    <row r="48" spans="2:4" ht="15" hidden="1">
      <c r="B48" s="70" t="s">
        <v>83</v>
      </c>
      <c r="C48" s="354">
        <v>0</v>
      </c>
      <c r="D48" s="354">
        <f>+C48*$E$9</f>
        <v>0</v>
      </c>
    </row>
    <row r="49" spans="2:4" ht="15" hidden="1">
      <c r="B49" s="70" t="s">
        <v>120</v>
      </c>
      <c r="C49" s="354"/>
      <c r="D49" s="354">
        <f>+C49*$E$9</f>
        <v>0</v>
      </c>
    </row>
    <row r="50" spans="2:4" ht="12" customHeight="1">
      <c r="B50" s="70"/>
      <c r="C50" s="354"/>
      <c r="D50" s="354"/>
    </row>
    <row r="51" spans="2:4" ht="15.75">
      <c r="B51" s="389" t="s">
        <v>310</v>
      </c>
      <c r="C51" s="349">
        <f>+C53</f>
        <v>323.80006</v>
      </c>
      <c r="D51" s="355">
        <f>+D53</f>
        <v>1114.51981</v>
      </c>
    </row>
    <row r="52" spans="2:4" ht="9.75" customHeight="1">
      <c r="B52" s="389"/>
      <c r="C52" s="349"/>
      <c r="D52" s="355"/>
    </row>
    <row r="53" spans="2:4" ht="15.75">
      <c r="B53" s="388" t="s">
        <v>94</v>
      </c>
      <c r="C53" s="349">
        <f>+C55</f>
        <v>323.80006</v>
      </c>
      <c r="D53" s="355">
        <f>+D55</f>
        <v>1114.51981</v>
      </c>
    </row>
    <row r="54" spans="2:4" ht="7.5" customHeight="1">
      <c r="B54" s="391"/>
      <c r="C54" s="349"/>
      <c r="D54" s="355"/>
    </row>
    <row r="55" spans="2:4" ht="15">
      <c r="B55" s="392" t="s">
        <v>311</v>
      </c>
      <c r="C55" s="350">
        <f>SUM(C56:C56)</f>
        <v>323.80006</v>
      </c>
      <c r="D55" s="356">
        <f>SUM(D56:D56)</f>
        <v>1114.51981</v>
      </c>
    </row>
    <row r="56" spans="2:4" ht="15">
      <c r="B56" s="360" t="s">
        <v>154</v>
      </c>
      <c r="C56" s="486">
        <v>323.80006</v>
      </c>
      <c r="D56" s="354">
        <f>ROUND(+C56*$E$9,5)</f>
        <v>1114.51981</v>
      </c>
    </row>
    <row r="57" spans="2:4" ht="8.25" customHeight="1">
      <c r="B57" s="394"/>
      <c r="C57" s="354"/>
      <c r="D57" s="358"/>
    </row>
    <row r="58" spans="2:4" ht="15" customHeight="1">
      <c r="B58" s="550" t="s">
        <v>16</v>
      </c>
      <c r="C58" s="541">
        <f>+C23+C15+C51</f>
        <v>873625.5271300001</v>
      </c>
      <c r="D58" s="541">
        <f>+D23+D15+D51</f>
        <v>3007019.0643700003</v>
      </c>
    </row>
    <row r="59" spans="2:4" ht="15" customHeight="1">
      <c r="B59" s="551"/>
      <c r="C59" s="542"/>
      <c r="D59" s="542"/>
    </row>
    <row r="60" spans="2:4" ht="7.5" customHeight="1">
      <c r="B60" s="107"/>
      <c r="C60" s="89"/>
      <c r="D60" s="89"/>
    </row>
    <row r="61" spans="1:7" s="109" customFormat="1" ht="15" customHeight="1">
      <c r="A61" s="64"/>
      <c r="B61" s="108" t="s">
        <v>114</v>
      </c>
      <c r="C61" s="487"/>
      <c r="D61" s="90"/>
      <c r="E61" s="64"/>
      <c r="F61" s="64"/>
      <c r="G61" s="64"/>
    </row>
    <row r="62" spans="2:4" ht="6.75" customHeight="1">
      <c r="B62" s="110"/>
      <c r="C62" s="207"/>
      <c r="D62" s="207"/>
    </row>
    <row r="63" spans="2:4" ht="15" customHeight="1">
      <c r="B63" s="91" t="s">
        <v>155</v>
      </c>
      <c r="C63" s="188"/>
      <c r="D63" s="188"/>
    </row>
    <row r="64" spans="2:4" ht="15" customHeight="1">
      <c r="B64" s="91" t="s">
        <v>156</v>
      </c>
      <c r="C64" s="91"/>
      <c r="D64" s="91"/>
    </row>
    <row r="65" spans="2:4" ht="15" customHeight="1">
      <c r="B65" s="91" t="s">
        <v>189</v>
      </c>
      <c r="C65" s="91"/>
      <c r="D65" s="91"/>
    </row>
    <row r="66" spans="1:7" ht="15" customHeight="1">
      <c r="A66" s="74"/>
      <c r="B66" s="362"/>
      <c r="C66" s="172"/>
      <c r="D66" s="172"/>
      <c r="F66" s="74"/>
      <c r="G66" s="74"/>
    </row>
    <row r="67" spans="1:7" ht="15" customHeight="1">
      <c r="A67" s="74"/>
      <c r="C67" s="91"/>
      <c r="D67" s="91"/>
      <c r="F67" s="74"/>
      <c r="G67" s="74"/>
    </row>
    <row r="68" spans="1:7" ht="15">
      <c r="A68" s="74"/>
      <c r="B68" s="414"/>
      <c r="C68" s="414"/>
      <c r="D68" s="414"/>
      <c r="E68" s="414"/>
      <c r="F68" s="74"/>
      <c r="G68" s="74"/>
    </row>
    <row r="69" spans="1:7" ht="15">
      <c r="A69" s="74"/>
      <c r="B69" s="414"/>
      <c r="C69" s="415"/>
      <c r="D69" s="414"/>
      <c r="E69" s="414"/>
      <c r="F69" s="74"/>
      <c r="G69" s="74"/>
    </row>
    <row r="70" spans="1:7" ht="15">
      <c r="A70" s="74"/>
      <c r="B70" s="416"/>
      <c r="C70" s="417"/>
      <c r="D70" s="417"/>
      <c r="E70" s="414"/>
      <c r="F70" s="74"/>
      <c r="G70" s="74"/>
    </row>
    <row r="71" spans="1:7" ht="15">
      <c r="A71" s="74"/>
      <c r="B71" s="414"/>
      <c r="C71" s="417"/>
      <c r="D71" s="417"/>
      <c r="E71" s="414"/>
      <c r="F71" s="74"/>
      <c r="G71" s="74"/>
    </row>
    <row r="72" spans="1:7" ht="18">
      <c r="A72" s="74"/>
      <c r="B72" s="86" t="s">
        <v>107</v>
      </c>
      <c r="C72" s="86"/>
      <c r="D72" s="86"/>
      <c r="F72" s="74"/>
      <c r="G72" s="74"/>
    </row>
    <row r="73" spans="1:7" ht="18">
      <c r="A73" s="74"/>
      <c r="B73" s="138" t="s">
        <v>341</v>
      </c>
      <c r="C73" s="138"/>
      <c r="D73" s="138"/>
      <c r="F73" s="74"/>
      <c r="G73" s="74"/>
    </row>
    <row r="74" spans="1:7" ht="15" customHeight="1">
      <c r="A74" s="74"/>
      <c r="B74" s="136" t="s">
        <v>66</v>
      </c>
      <c r="C74" s="136"/>
      <c r="D74" s="136"/>
      <c r="F74" s="74"/>
      <c r="G74" s="74"/>
    </row>
    <row r="75" spans="1:7" ht="15.75" customHeight="1">
      <c r="A75" s="74"/>
      <c r="B75" s="136" t="s">
        <v>84</v>
      </c>
      <c r="C75" s="136"/>
      <c r="D75" s="136"/>
      <c r="F75" s="74"/>
      <c r="G75" s="74"/>
    </row>
    <row r="76" spans="1:7" ht="15.75" customHeight="1">
      <c r="A76" s="74"/>
      <c r="B76" s="335" t="str">
        <f>+B9</f>
        <v>Al 31 de marzo de 2020</v>
      </c>
      <c r="C76" s="335"/>
      <c r="D76" s="274"/>
      <c r="F76" s="74"/>
      <c r="G76" s="74"/>
    </row>
    <row r="77" spans="1:7" ht="7.5" customHeight="1">
      <c r="A77" s="74"/>
      <c r="B77" s="87"/>
      <c r="C77" s="87"/>
      <c r="D77" s="87"/>
      <c r="F77" s="74"/>
      <c r="G77" s="74"/>
    </row>
    <row r="78" spans="1:7" ht="15" customHeight="1">
      <c r="A78" s="74"/>
      <c r="B78" s="519" t="s">
        <v>103</v>
      </c>
      <c r="C78" s="531" t="s">
        <v>53</v>
      </c>
      <c r="D78" s="528" t="s">
        <v>134</v>
      </c>
      <c r="F78" s="74"/>
      <c r="G78" s="74"/>
    </row>
    <row r="79" spans="1:7" ht="13.5" customHeight="1">
      <c r="A79" s="74"/>
      <c r="B79" s="520"/>
      <c r="C79" s="532"/>
      <c r="D79" s="529"/>
      <c r="F79" s="74"/>
      <c r="G79" s="74"/>
    </row>
    <row r="80" spans="1:7" ht="9" customHeight="1">
      <c r="A80" s="74"/>
      <c r="B80" s="521"/>
      <c r="C80" s="533"/>
      <c r="D80" s="530"/>
      <c r="F80" s="74"/>
      <c r="G80" s="74"/>
    </row>
    <row r="81" spans="1:7" ht="11.25" customHeight="1" hidden="1">
      <c r="A81" s="74"/>
      <c r="B81" s="88"/>
      <c r="C81" s="88"/>
      <c r="D81" s="106"/>
      <c r="E81" s="74"/>
      <c r="F81" s="74"/>
      <c r="G81" s="74"/>
    </row>
    <row r="82" spans="1:7" ht="18" customHeight="1" hidden="1">
      <c r="A82" s="74"/>
      <c r="B82" s="73" t="s">
        <v>69</v>
      </c>
      <c r="C82" s="65">
        <f>+C83</f>
        <v>0</v>
      </c>
      <c r="D82" s="66">
        <f>+D83</f>
        <v>0</v>
      </c>
      <c r="E82" s="74"/>
      <c r="F82" s="74"/>
      <c r="G82" s="74"/>
    </row>
    <row r="83" spans="1:7" ht="15.75" customHeight="1" hidden="1">
      <c r="A83" s="74"/>
      <c r="B83" s="67" t="s">
        <v>70</v>
      </c>
      <c r="C83" s="68">
        <f>+C84</f>
        <v>0</v>
      </c>
      <c r="D83" s="69">
        <f>+D84</f>
        <v>0</v>
      </c>
      <c r="E83" s="74"/>
      <c r="F83" s="74"/>
      <c r="G83" s="74"/>
    </row>
    <row r="84" spans="1:7" ht="16.5" customHeight="1" hidden="1">
      <c r="A84" s="74"/>
      <c r="B84" s="70" t="s">
        <v>58</v>
      </c>
      <c r="C84" s="71">
        <v>0</v>
      </c>
      <c r="D84" s="72">
        <f>+C84/$E$9</f>
        <v>0</v>
      </c>
      <c r="E84" s="74"/>
      <c r="F84" s="74"/>
      <c r="G84" s="74"/>
    </row>
    <row r="85" spans="1:7" ht="9.75" customHeight="1">
      <c r="A85" s="74"/>
      <c r="B85" s="111"/>
      <c r="C85" s="68"/>
      <c r="D85" s="69"/>
      <c r="E85" s="74"/>
      <c r="F85" s="74"/>
      <c r="G85" s="74"/>
    </row>
    <row r="86" spans="1:7" ht="18" customHeight="1">
      <c r="A86" s="74"/>
      <c r="B86" s="389" t="s">
        <v>80</v>
      </c>
      <c r="C86" s="349">
        <f>+C88</f>
        <v>0</v>
      </c>
      <c r="D86" s="355">
        <f>+D88</f>
        <v>0</v>
      </c>
      <c r="E86" s="74"/>
      <c r="F86" s="74"/>
      <c r="G86" s="74"/>
    </row>
    <row r="87" spans="1:7" ht="9.75" customHeight="1">
      <c r="A87" s="74"/>
      <c r="B87" s="389"/>
      <c r="C87" s="349"/>
      <c r="D87" s="355"/>
      <c r="E87" s="74"/>
      <c r="F87" s="74"/>
      <c r="G87" s="74"/>
    </row>
    <row r="88" spans="1:7" ht="18" customHeight="1">
      <c r="A88" s="74"/>
      <c r="B88" s="395" t="s">
        <v>94</v>
      </c>
      <c r="C88" s="349">
        <v>0</v>
      </c>
      <c r="D88" s="355">
        <v>0</v>
      </c>
      <c r="E88" s="74"/>
      <c r="F88" s="74"/>
      <c r="G88" s="74"/>
    </row>
    <row r="89" spans="1:7" ht="12" customHeight="1">
      <c r="A89" s="74"/>
      <c r="B89" s="390"/>
      <c r="C89" s="349"/>
      <c r="D89" s="355"/>
      <c r="E89" s="74"/>
      <c r="F89" s="74"/>
      <c r="G89" s="74"/>
    </row>
    <row r="90" spans="1:7" ht="18" customHeight="1">
      <c r="A90" s="74"/>
      <c r="B90" s="389" t="s">
        <v>81</v>
      </c>
      <c r="C90" s="349">
        <f>+C92</f>
        <v>15948.23891</v>
      </c>
      <c r="D90" s="355">
        <f>+D92</f>
        <v>54893.83833</v>
      </c>
      <c r="E90" s="74"/>
      <c r="F90" s="74"/>
      <c r="G90" s="74"/>
    </row>
    <row r="91" spans="1:7" ht="9.75" customHeight="1">
      <c r="A91" s="74"/>
      <c r="B91" s="389"/>
      <c r="C91" s="349"/>
      <c r="D91" s="355"/>
      <c r="E91" s="74"/>
      <c r="F91" s="74"/>
      <c r="G91" s="74"/>
    </row>
    <row r="92" spans="1:7" ht="18" customHeight="1">
      <c r="A92" s="74"/>
      <c r="B92" s="395" t="s">
        <v>94</v>
      </c>
      <c r="C92" s="349">
        <f>+C94+C99+C102</f>
        <v>15948.23891</v>
      </c>
      <c r="D92" s="355">
        <f>+D94+D99+D102</f>
        <v>54893.83833</v>
      </c>
      <c r="E92" s="74"/>
      <c r="F92" s="74"/>
      <c r="G92" s="74"/>
    </row>
    <row r="93" spans="1:7" ht="7.5" customHeight="1">
      <c r="A93" s="74"/>
      <c r="B93" s="390"/>
      <c r="C93" s="349"/>
      <c r="D93" s="355"/>
      <c r="E93" s="74"/>
      <c r="F93" s="74"/>
      <c r="G93" s="74"/>
    </row>
    <row r="94" spans="1:7" ht="15.75" customHeight="1">
      <c r="A94" s="74"/>
      <c r="B94" s="361" t="s">
        <v>148</v>
      </c>
      <c r="C94" s="350">
        <f>SUM(C95:C97)</f>
        <v>7098.83125</v>
      </c>
      <c r="D94" s="353">
        <f>SUM(D95:D97)</f>
        <v>24434.17716</v>
      </c>
      <c r="E94" s="74"/>
      <c r="F94" s="74"/>
      <c r="G94" s="74"/>
    </row>
    <row r="95" spans="1:7" ht="15.75" customHeight="1">
      <c r="A95" s="74"/>
      <c r="B95" s="360" t="s">
        <v>157</v>
      </c>
      <c r="C95" s="351">
        <v>3477.62776</v>
      </c>
      <c r="D95" s="354">
        <f>ROUND(+C95*$E$9,5)</f>
        <v>11969.99475</v>
      </c>
      <c r="F95" s="74"/>
      <c r="G95" s="74"/>
    </row>
    <row r="96" spans="1:7" ht="15.75" customHeight="1">
      <c r="A96" s="74"/>
      <c r="B96" s="360" t="s">
        <v>312</v>
      </c>
      <c r="C96" s="351">
        <v>3386.85446</v>
      </c>
      <c r="D96" s="354">
        <f>ROUND(+C96*$E$9,5)</f>
        <v>11657.55305</v>
      </c>
      <c r="F96" s="74"/>
      <c r="G96" s="74"/>
    </row>
    <row r="97" spans="1:7" ht="15.75" customHeight="1">
      <c r="A97" s="74"/>
      <c r="B97" s="360" t="s">
        <v>285</v>
      </c>
      <c r="C97" s="351">
        <v>234.34903</v>
      </c>
      <c r="D97" s="354">
        <f>ROUND(+C97*$E$9,5)</f>
        <v>806.62936</v>
      </c>
      <c r="F97" s="74"/>
      <c r="G97" s="74"/>
    </row>
    <row r="98" spans="1:7" ht="7.5" customHeight="1">
      <c r="A98" s="74"/>
      <c r="B98" s="394"/>
      <c r="C98" s="351"/>
      <c r="D98" s="354"/>
      <c r="E98" s="74"/>
      <c r="F98" s="74"/>
      <c r="G98" s="74"/>
    </row>
    <row r="99" spans="1:7" ht="15" customHeight="1">
      <c r="A99" s="74"/>
      <c r="B99" s="361" t="s">
        <v>151</v>
      </c>
      <c r="C99" s="350">
        <f>SUM(C100:C100)</f>
        <v>8849.40766</v>
      </c>
      <c r="D99" s="353">
        <f>SUM(D100:D100)</f>
        <v>30459.66117</v>
      </c>
      <c r="E99" s="74"/>
      <c r="F99" s="74"/>
      <c r="G99" s="74"/>
    </row>
    <row r="100" spans="1:7" ht="15.75" customHeight="1">
      <c r="A100" s="74"/>
      <c r="B100" s="360" t="s">
        <v>152</v>
      </c>
      <c r="C100" s="351">
        <v>8849.40766</v>
      </c>
      <c r="D100" s="354">
        <f>ROUND(+C100*$E$9,5)</f>
        <v>30459.66117</v>
      </c>
      <c r="F100" s="74"/>
      <c r="G100" s="74"/>
    </row>
    <row r="101" spans="1:7" ht="7.5" customHeight="1">
      <c r="A101" s="74"/>
      <c r="B101" s="394"/>
      <c r="C101" s="351"/>
      <c r="D101" s="353"/>
      <c r="E101" s="74"/>
      <c r="F101" s="74"/>
      <c r="G101" s="74"/>
    </row>
    <row r="102" spans="1:7" ht="15.75" customHeight="1">
      <c r="A102" s="74"/>
      <c r="B102" s="361" t="s">
        <v>158</v>
      </c>
      <c r="C102" s="350">
        <v>0</v>
      </c>
      <c r="D102" s="353">
        <v>0</v>
      </c>
      <c r="E102" s="74"/>
      <c r="F102" s="74"/>
      <c r="G102" s="74"/>
    </row>
    <row r="103" spans="1:7" ht="15.75" customHeight="1" hidden="1">
      <c r="A103" s="74"/>
      <c r="B103" s="70" t="s">
        <v>127</v>
      </c>
      <c r="C103" s="351">
        <v>0</v>
      </c>
      <c r="D103" s="354">
        <f>+C103*$E$9</f>
        <v>0</v>
      </c>
      <c r="E103" s="74"/>
      <c r="F103" s="74"/>
      <c r="G103" s="74"/>
    </row>
    <row r="104" spans="1:7" ht="12" customHeight="1">
      <c r="A104" s="74"/>
      <c r="B104" s="70"/>
      <c r="C104" s="351"/>
      <c r="D104" s="354"/>
      <c r="E104" s="74"/>
      <c r="F104" s="74"/>
      <c r="G104" s="74"/>
    </row>
    <row r="105" spans="1:7" ht="15.75" customHeight="1">
      <c r="A105" s="74"/>
      <c r="B105" s="389" t="s">
        <v>310</v>
      </c>
      <c r="C105" s="349">
        <f>+C107</f>
        <v>0</v>
      </c>
      <c r="D105" s="355">
        <f>+D107</f>
        <v>0</v>
      </c>
      <c r="E105" s="74"/>
      <c r="F105" s="74"/>
      <c r="G105" s="74"/>
    </row>
    <row r="106" spans="1:7" ht="9.75" customHeight="1">
      <c r="A106" s="74"/>
      <c r="B106" s="70"/>
      <c r="C106" s="351"/>
      <c r="D106" s="354"/>
      <c r="E106" s="74"/>
      <c r="F106" s="74"/>
      <c r="G106" s="74"/>
    </row>
    <row r="107" spans="1:7" ht="15.75" customHeight="1">
      <c r="A107" s="74"/>
      <c r="B107" s="388" t="s">
        <v>94</v>
      </c>
      <c r="C107" s="349">
        <f>+C109</f>
        <v>0</v>
      </c>
      <c r="D107" s="355">
        <f>+D109</f>
        <v>0</v>
      </c>
      <c r="E107" s="74"/>
      <c r="F107" s="74"/>
      <c r="G107" s="74"/>
    </row>
    <row r="108" spans="1:7" ht="9.75" customHeight="1">
      <c r="A108" s="74"/>
      <c r="B108" s="391"/>
      <c r="C108" s="349"/>
      <c r="D108" s="355"/>
      <c r="E108" s="74"/>
      <c r="F108" s="74"/>
      <c r="G108" s="74"/>
    </row>
    <row r="109" spans="1:7" ht="15.75" customHeight="1">
      <c r="A109" s="74"/>
      <c r="B109" s="392" t="s">
        <v>311</v>
      </c>
      <c r="C109" s="350">
        <v>0</v>
      </c>
      <c r="D109" s="356">
        <v>0</v>
      </c>
      <c r="E109" s="74"/>
      <c r="F109" s="74"/>
      <c r="G109" s="74"/>
    </row>
    <row r="110" spans="1:7" ht="9.75" customHeight="1">
      <c r="A110" s="74"/>
      <c r="B110" s="70"/>
      <c r="C110" s="351"/>
      <c r="D110" s="353"/>
      <c r="E110" s="74"/>
      <c r="F110" s="74"/>
      <c r="G110" s="74"/>
    </row>
    <row r="111" spans="1:7" ht="15" customHeight="1">
      <c r="A111" s="74"/>
      <c r="B111" s="548" t="s">
        <v>16</v>
      </c>
      <c r="C111" s="541">
        <f>+C90+C86+C105</f>
        <v>15948.23891</v>
      </c>
      <c r="D111" s="541">
        <f>+D90+D86+D105</f>
        <v>54893.83833</v>
      </c>
      <c r="E111" s="74"/>
      <c r="F111" s="74"/>
      <c r="G111" s="74"/>
    </row>
    <row r="112" spans="1:7" ht="15" customHeight="1">
      <c r="A112" s="74"/>
      <c r="B112" s="549"/>
      <c r="C112" s="542"/>
      <c r="D112" s="542"/>
      <c r="E112" s="74"/>
      <c r="F112" s="74"/>
      <c r="G112" s="74"/>
    </row>
    <row r="113" spans="1:7" ht="7.5" customHeight="1">
      <c r="A113" s="74"/>
      <c r="B113" s="107"/>
      <c r="C113" s="89"/>
      <c r="D113" s="89"/>
      <c r="E113" s="74"/>
      <c r="F113" s="74"/>
      <c r="G113" s="74"/>
    </row>
    <row r="114" spans="1:7" ht="17.25" customHeight="1">
      <c r="A114" s="74"/>
      <c r="B114" s="108" t="s">
        <v>114</v>
      </c>
      <c r="C114" s="189"/>
      <c r="D114" s="189"/>
      <c r="E114" s="74"/>
      <c r="F114" s="74"/>
      <c r="G114" s="74"/>
    </row>
    <row r="115" spans="1:7" ht="6.75" customHeight="1">
      <c r="A115" s="74"/>
      <c r="B115" s="108"/>
      <c r="C115" s="89"/>
      <c r="D115" s="89"/>
      <c r="E115" s="74"/>
      <c r="F115" s="74"/>
      <c r="G115" s="74"/>
    </row>
    <row r="116" spans="1:7" ht="15">
      <c r="A116" s="74"/>
      <c r="B116" s="497" t="s">
        <v>159</v>
      </c>
      <c r="C116" s="497"/>
      <c r="D116" s="497"/>
      <c r="E116" s="74"/>
      <c r="F116" s="74"/>
      <c r="G116" s="74"/>
    </row>
    <row r="117" spans="1:7" ht="15">
      <c r="A117" s="74"/>
      <c r="B117" s="497"/>
      <c r="C117" s="497"/>
      <c r="D117" s="497"/>
      <c r="E117" s="74"/>
      <c r="F117" s="74"/>
      <c r="G117" s="74"/>
    </row>
    <row r="118" spans="1:7" ht="15">
      <c r="A118" s="74"/>
      <c r="B118" s="414"/>
      <c r="C118" s="418"/>
      <c r="D118" s="418"/>
      <c r="E118" s="74"/>
      <c r="F118" s="74"/>
      <c r="G118" s="74"/>
    </row>
    <row r="119" spans="1:7" ht="15">
      <c r="A119" s="74"/>
      <c r="B119" s="414"/>
      <c r="C119" s="407"/>
      <c r="D119" s="407"/>
      <c r="E119" s="74"/>
      <c r="F119" s="74"/>
      <c r="G119" s="74"/>
    </row>
    <row r="120" spans="1:7" ht="15">
      <c r="A120" s="74"/>
      <c r="B120" s="414"/>
      <c r="C120" s="404"/>
      <c r="D120" s="404"/>
      <c r="E120" s="74"/>
      <c r="F120" s="74"/>
      <c r="G120" s="74"/>
    </row>
    <row r="121" spans="1:7" ht="15">
      <c r="A121" s="74"/>
      <c r="B121" s="414"/>
      <c r="C121" s="414"/>
      <c r="D121" s="414"/>
      <c r="E121" s="74"/>
      <c r="F121" s="74"/>
      <c r="G121" s="74"/>
    </row>
    <row r="122" spans="1:7" ht="15">
      <c r="A122" s="74"/>
      <c r="B122" s="414"/>
      <c r="C122" s="406"/>
      <c r="D122" s="406"/>
      <c r="E122" s="74"/>
      <c r="F122" s="74"/>
      <c r="G122" s="74"/>
    </row>
    <row r="123" spans="1:7" ht="15">
      <c r="A123" s="74"/>
      <c r="B123" s="414"/>
      <c r="C123" s="414"/>
      <c r="D123" s="414"/>
      <c r="E123" s="74"/>
      <c r="F123" s="74"/>
      <c r="G123" s="74"/>
    </row>
    <row r="124" spans="1:7" ht="15">
      <c r="A124" s="74"/>
      <c r="B124" s="414"/>
      <c r="C124" s="414"/>
      <c r="D124" s="414"/>
      <c r="E124" s="74"/>
      <c r="F124" s="74"/>
      <c r="G124" s="74"/>
    </row>
    <row r="125" spans="1:7" ht="15">
      <c r="A125" s="74"/>
      <c r="B125" s="414"/>
      <c r="C125" s="414"/>
      <c r="D125" s="414"/>
      <c r="E125" s="74"/>
      <c r="F125" s="74"/>
      <c r="G125" s="74"/>
    </row>
    <row r="126" spans="1:7" ht="15">
      <c r="A126" s="74"/>
      <c r="B126" s="414"/>
      <c r="C126" s="414"/>
      <c r="D126" s="414"/>
      <c r="E126" s="74"/>
      <c r="F126" s="74"/>
      <c r="G126" s="74"/>
    </row>
    <row r="127" spans="1:7" ht="15">
      <c r="A127" s="74"/>
      <c r="B127" s="414"/>
      <c r="C127" s="414"/>
      <c r="D127" s="414"/>
      <c r="E127" s="74"/>
      <c r="F127" s="74"/>
      <c r="G127" s="74"/>
    </row>
    <row r="128" spans="1:7" ht="15">
      <c r="A128" s="74"/>
      <c r="B128" s="414"/>
      <c r="C128" s="414"/>
      <c r="D128" s="414"/>
      <c r="E128" s="74"/>
      <c r="F128" s="74"/>
      <c r="G128" s="74"/>
    </row>
    <row r="129" spans="1:7" ht="15">
      <c r="A129" s="74"/>
      <c r="B129" s="414"/>
      <c r="C129" s="414"/>
      <c r="D129" s="414"/>
      <c r="E129" s="74"/>
      <c r="F129" s="74"/>
      <c r="G129" s="74"/>
    </row>
    <row r="130" spans="1:7" ht="15">
      <c r="A130" s="74"/>
      <c r="B130" s="414"/>
      <c r="C130" s="414"/>
      <c r="D130" s="414"/>
      <c r="E130" s="74"/>
      <c r="F130" s="74"/>
      <c r="G130" s="74"/>
    </row>
    <row r="131" spans="1:7" ht="15">
      <c r="A131" s="74"/>
      <c r="B131" s="414"/>
      <c r="C131" s="414"/>
      <c r="D131" s="414"/>
      <c r="E131" s="74"/>
      <c r="F131" s="74"/>
      <c r="G131" s="74"/>
    </row>
    <row r="132" spans="1:7" ht="15">
      <c r="A132" s="74"/>
      <c r="B132" s="414"/>
      <c r="C132" s="414"/>
      <c r="D132" s="414"/>
      <c r="E132" s="74"/>
      <c r="F132" s="74"/>
      <c r="G132" s="74"/>
    </row>
    <row r="451" spans="1:7" ht="15">
      <c r="A451" s="74"/>
      <c r="B451" s="74"/>
      <c r="C451" s="74"/>
      <c r="D451" s="112"/>
      <c r="E451" s="74"/>
      <c r="F451" s="74"/>
      <c r="G451" s="74"/>
    </row>
  </sheetData>
  <sheetProtection/>
  <mergeCells count="14">
    <mergeCell ref="C58:C59"/>
    <mergeCell ref="D58:D59"/>
    <mergeCell ref="B116:D116"/>
    <mergeCell ref="B117:D117"/>
    <mergeCell ref="B11:B13"/>
    <mergeCell ref="C11:C13"/>
    <mergeCell ref="D11:D13"/>
    <mergeCell ref="B111:B112"/>
    <mergeCell ref="B78:B80"/>
    <mergeCell ref="C78:C80"/>
    <mergeCell ref="D78:D80"/>
    <mergeCell ref="C111:C112"/>
    <mergeCell ref="D111:D112"/>
    <mergeCell ref="B58:B59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2020-06-10T01:09:45Z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