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5135" windowHeight="801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'Acreedor'!$B$5:$F$54</definedName>
    <definedName name="_xlnm.Print_Area" localSheetId="9">'Deudor'!$B$5:$G$71</definedName>
    <definedName name="_xlnm.Print_Area" localSheetId="4">'Evolucion'!$B$5:$T$47</definedName>
    <definedName name="_xlnm.Print_Area" localSheetId="10">'Grupo Acreedor'!$B$60:$F$77</definedName>
    <definedName name="_xlnm.Print_Area" localSheetId="8">'GrupoDeudor'!$B$1:$E$52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Concertación'!$B$104:$F$124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<sst xmlns="http://schemas.openxmlformats.org/spreadsheetml/2006/main" count="655" uniqueCount="287">
  <si>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</si>
  <si>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</si>
  <si>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</si>
  <si>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</si>
  <si>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</si>
  <si>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</si>
  <si>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</si>
  <si>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</si>
  <si>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</si>
  <si>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</si>
  <si>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</si>
  <si>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</si>
  <si>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</si>
  <si>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</si>
  <si>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</si>
  <si>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</si>
  <si>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</si>
  <si>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</si>
  <si>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</si>
  <si>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</si>
  <si>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</si>
  <si>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</si>
  <si>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</si>
  <si>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</si>
  <si>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</si>
  <si>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</si>
  <si>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</si>
  <si>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</si>
  <si>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</si>
  <si>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</si>
  <si>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</si>
  <si>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</si>
  <si>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</si>
  <si>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</si>
  <si>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</si>
  <si>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</si>
  <si>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</si>
  <si>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</si>
  <si>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</si>
  <si>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</si>
  <si>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</si>
  <si>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</si>
  <si>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</si>
  <si>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</si>
  <si>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</si>
  <si>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Empresa de Servicio de Electricidad Electro Norte Medio</t>
  </si>
  <si>
    <t>Empresa Regional de Servicio de Electricidad del Norte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</si>
  <si>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</si>
  <si>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</si>
  <si>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</si>
  <si>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</si>
  <si>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</si>
  <si>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</si>
  <si>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</si>
  <si>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</si>
  <si>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</si>
  <si>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</si>
  <si>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</si>
  <si>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</si>
  <si>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</si>
  <si>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</si>
  <si>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</si>
  <si>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</si>
  <si>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</si>
  <si>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</si>
  <si>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</si>
  <si>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</si>
  <si>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</si>
  <si>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</si>
  <si>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</si>
  <si>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</si>
  <si>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</si>
  <si>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</si>
  <si>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</si>
  <si>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</si>
  <si>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</si>
  <si>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</si>
  <si>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</si>
  <si>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</si>
  <si>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</si>
  <si>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</si>
  <si>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</si>
  <si>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</si>
  <si>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</si>
  <si>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</si>
  <si>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</si>
  <si>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</si>
  <si>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</si>
  <si>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</si>
  <si>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</si>
  <si>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</si>
  <si>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</si>
  <si>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</si>
  <si>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</si>
  <si>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</si>
  <si>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</si>
  <si>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</si>
  <si>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DE CORTO Y MEDIANO Y LARGO PLAZO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</si>
  <si>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</si>
  <si>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</si>
  <si>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</si>
  <si>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</si>
  <si>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</si>
  <si>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Expresado en millones de US$ y el equivalente en millones de nuevos soles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</si>
  <si>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</si>
  <si>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</si>
  <si>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</si>
  <si>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</si>
  <si>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</si>
  <si>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</si>
  <si>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</si>
  <si>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Nuevos Soles</t>
  </si>
  <si>
    <t>Yenes</t>
  </si>
  <si>
    <t>Euros</t>
  </si>
  <si>
    <t>Mediano y Largo Plazo</t>
  </si>
  <si>
    <t>Corto Plazo</t>
  </si>
  <si>
    <t>Nuevos soles</t>
  </si>
  <si>
    <t>1/ Incluye OPD'S: Organismos Públicos Descentralizados de los Gobiernos Regionales y Locales.</t>
  </si>
  <si>
    <t xml:space="preserve">EMPRESAS  DE LOS GR Y GL   </t>
  </si>
  <si>
    <t>Valoración</t>
  </si>
  <si>
    <t>Se recopila de acuerdo a la moneda de origen de la operación. Para fines comparativos se presenta en US$ y su equivalente en nuevos soles.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</si>
  <si>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</si>
  <si>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</si>
  <si>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</si>
  <si>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</si>
  <si>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</si>
  <si>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Dirección de Finanzas - Equipo de Trabajo de Estadística.</t>
  </si>
  <si>
    <t>Miles de US dólares</t>
  </si>
  <si>
    <t xml:space="preserve">    Traspasos de Recursos.</t>
  </si>
  <si>
    <t xml:space="preserve"> Banco de la Nación</t>
  </si>
  <si>
    <t xml:space="preserve"> Nordic Investment Bank</t>
  </si>
  <si>
    <t xml:space="preserve"> Corporación Andina de Fomento</t>
  </si>
  <si>
    <t xml:space="preserve">   BBVA Banco Continental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</si>
  <si>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</si>
  <si>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</si>
  <si>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</si>
  <si>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</si>
  <si>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</si>
  <si>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</si>
  <si>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</si>
  <si>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</si>
  <si>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</si>
  <si>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 xml:space="preserve">   Scotiabank Perú</t>
  </si>
  <si>
    <t xml:space="preserve">   Banco de Crédito del Perú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</si>
  <si>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</si>
  <si>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</si>
  <si>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</si>
  <si>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</si>
  <si>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</si>
  <si>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</si>
  <si>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</si>
  <si>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</si>
  <si>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</si>
  <si>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</si>
  <si>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</si>
  <si>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</si>
  <si>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</si>
  <si>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</si>
  <si>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</si>
  <si>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</si>
  <si>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</si>
  <si>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</si>
  <si>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</si>
  <si>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</si>
  <si>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</si>
  <si>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</si>
  <si>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</si>
  <si>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</si>
  <si>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</si>
  <si>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</si>
  <si>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</si>
  <si>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</si>
  <si>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</si>
  <si>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</si>
  <si>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</si>
  <si>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</si>
  <si>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</si>
  <si>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</si>
  <si>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</si>
  <si>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</si>
  <si>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</si>
  <si>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</si>
  <si>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</si>
  <si>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</si>
  <si>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</si>
  <si>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The Bank of Tokyo - Mitsubishi UFJ, LTD.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</si>
  <si>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</si>
  <si>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</si>
  <si>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</si>
  <si>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</si>
  <si>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de Fomento de la Producción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</si>
  <si>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</si>
  <si>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</si>
  <si>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</si>
  <si>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</si>
  <si>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</si>
  <si>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</si>
  <si>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</si>
  <si>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</si>
  <si>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</si>
  <si>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</si>
  <si>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</si>
  <si>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</si>
  <si>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</si>
  <si>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</si>
  <si>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</si>
  <si>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</si>
  <si>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</si>
  <si>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</si>
  <si>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</si>
  <si>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</si>
  <si>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</si>
  <si>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</si>
  <si>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</si>
  <si>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</si>
  <si>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</si>
  <si>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</si>
  <si>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</si>
  <si>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Equiv. millones de nuevos soles</t>
  </si>
  <si>
    <t>Equiv. miles de nuevos soles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</si>
  <si>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</si>
  <si>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</si>
  <si>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 xml:space="preserve">1/ Incluye deuda contratada por el Gobierno Nacional y trasladada a las Empresas Públicas con Convenio de 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</si>
  <si>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</si>
  <si>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</si>
  <si>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</si>
  <si>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</si>
  <si>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</si>
  <si>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</si>
  <si>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</si>
  <si>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</si>
  <si>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</si>
  <si>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</si>
  <si>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</si>
  <si>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Banco Latinoamericano de Comercio Exterior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</si>
  <si>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</si>
  <si>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</si>
  <si>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Enero</t>
  </si>
  <si>
    <t>Empresa Regional de Servicio de Electricidad del Electronoroeste</t>
  </si>
  <si>
    <t>Empresa Regional de Servicio Electricidad Electronoroeste</t>
  </si>
  <si>
    <t>Entidad Prestadora de Servicio de Saneamiento Graú</t>
  </si>
  <si>
    <t>Servicio de Agua Potable y Alcantarillado de la Libertad</t>
  </si>
  <si>
    <t>Deutsche Bank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</si>
  <si>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</si>
  <si>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</si>
  <si>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</si>
  <si>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</si>
  <si>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</si>
  <si>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</si>
  <si>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</si>
  <si>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</si>
  <si>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</si>
  <si>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</si>
  <si>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</si>
  <si>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</si>
  <si>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</si>
  <si>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</si>
  <si>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t>Mercantil Commercebank</t>
  </si>
  <si>
    <r>
      <t xml:space="preserve">Bonistas Externos  </t>
    </r>
    <r>
      <rPr>
        <sz val="8"/>
        <rFont val="Arial"/>
        <family val="2"/>
      </rPr>
      <t xml:space="preserve"> 2/</t>
    </r>
  </si>
  <si>
    <t>American Family Life Assurance Company</t>
  </si>
  <si>
    <t>Citibank N.A.</t>
  </si>
  <si>
    <t>Corporacion Andina de Fomento</t>
  </si>
  <si>
    <t>Nordic Investment Bank</t>
  </si>
  <si>
    <t>Corporacion de Fomento de la Producción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</si>
  <si>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</si>
  <si>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</si>
  <si>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</si>
  <si>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</si>
  <si>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</si>
  <si>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Bonistas Internos</t>
  </si>
  <si>
    <t>Corporación Financiera de Desarrollo</t>
  </si>
  <si>
    <t>Banco Internacional del Perú</t>
  </si>
  <si>
    <t xml:space="preserve">Citibank </t>
  </si>
  <si>
    <t>Banco de Crédito del Perú</t>
  </si>
  <si>
    <t>Scotiabank Perú</t>
  </si>
  <si>
    <t>BBVA Banco Continental</t>
  </si>
  <si>
    <t>Emp.Municipal Prestadora de Servicio de Saneamiento de las Provincias Alto Andinas-Sicuani</t>
  </si>
  <si>
    <t xml:space="preserve">  Yen (¥)</t>
  </si>
  <si>
    <t>Empresa Regional de Servicio Electricidad Electricidad del Norte</t>
  </si>
  <si>
    <t xml:space="preserve">  BBVA Banco Continental</t>
  </si>
  <si>
    <t>May</t>
  </si>
  <si>
    <r>
      <t xml:space="preserve">Ministerio de Economía y Finanzas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</si>
  <si>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t>AL 30 DE JUNIO DE 2015</t>
  </si>
  <si>
    <t>Tipo de cambio bancario venta al final del mes de junio de 2015, según la Superintendencia de Banca y Seguros -  SBS.</t>
  </si>
  <si>
    <t>Período: De 2009 al 30 de junio de 2015</t>
  </si>
  <si>
    <t>2/ Incluye: Bonos COFIDE US$ 1 100 millones y Bonos Fondo MIVIVIENDA  US$ 1 083 millones.</t>
  </si>
  <si>
    <t>2/ Incluye: Bonos COFIDE US$ 1 100 millones en deuda externa y Bonos Fondo MIVIVIENDA de 1 083 millones de dólares en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</si>
</sst>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#,##0.00000000000000;[Red]\-#,##0.00000000000000"/>
    <numFmt numFmtId="190" formatCode="0.000000"/>
    <numFmt numFmtId="191" formatCode="0.00000000"/>
    <numFmt numFmtId="192" formatCode="\-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##,###,###"/>
    <numFmt numFmtId="198" formatCode="#,##0.0;[Red]\-#,##0.0"/>
    <numFmt numFmtId="199" formatCode="#;[Red]\-#.#"/>
    <numFmt numFmtId="200" formatCode="#,##0.0"/>
    <numFmt numFmtId="201" formatCode="0.0_ ;[Red]\-0.0\ "/>
    <numFmt numFmtId="202" formatCode="#,##0.00000000000"/>
    <numFmt numFmtId="203" formatCode="#,##0.000000;[Red]\-#,##0.000000"/>
    <numFmt numFmtId="204" formatCode="#,##0.0000000;[Red]\-#,##0.0000000"/>
    <numFmt numFmtId="205" formatCode="###,###,###,###.0000"/>
    <numFmt numFmtId="206" formatCode="0.0000000000E+00"/>
    <numFmt numFmtId="207" formatCode="###,###,###,###,###.000"/>
    <numFmt numFmtId="208" formatCode="#,##0.00000;[Red]\-#,##0.00000"/>
    <numFmt numFmtId="209" formatCode="###,###,###,###,###.00000000000"/>
    <numFmt numFmtId="210" formatCode="#,##0.000;[Red]\-#,##0.000"/>
    <numFmt numFmtId="211" formatCode="_ * #,##0.0_ ;_ * \-#,##0.0_ ;_ * &quot;-&quot;?_ ;_ @_ "/>
    <numFmt numFmtId="212" formatCode="#,##0.00000000"/>
    <numFmt numFmtId="213" formatCode="#,##0_);\(#,##0\)"/>
    <numFmt numFmtId="214" formatCode="#,##0.0000;[Red]\-#,##0.0000"/>
    <numFmt numFmtId="215" formatCode="[$-280A]dddd\,\ dd&quot; de &quot;mmmm&quot; de &quot;yyyy"/>
    <numFmt numFmtId="216" formatCode="[$-280A]hh:mm:ss\ AM/PM"/>
    <numFmt numFmtId="217" formatCode="#,##0.000000000000;[Red]\-#,##0.000000000000"/>
    <numFmt numFmtId="218" formatCode="#,##0.0_ ;[Red]\-#,##0.0\ "/>
    <numFmt numFmtId="219" formatCode="#,##0.0;\-#,##0.0"/>
    <numFmt numFmtId="220" formatCode="#,##0.000;\-#,##0.000"/>
    <numFmt numFmtId="221" formatCode="#,##0.0000;\-#,##0.0000"/>
    <numFmt numFmtId="222" formatCode="#,##0.00000;\-#,##0.00000"/>
    <numFmt numFmtId="223" formatCode="#,##0.000000;\-#,##0.00000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7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7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8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0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7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7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7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7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7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4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3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04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11" fillId="47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0" fontId="40" fillId="47" borderId="0" xfId="289" applyFont="1" applyFill="1" applyAlignment="1" applyProtection="1">
      <alignment vertical="center"/>
      <protection/>
    </xf>
    <xf numFmtId="0" fontId="5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11" fillId="47" borderId="0" xfId="0" applyFont="1" applyFill="1" applyAlignment="1">
      <alignment vertical="center"/>
    </xf>
    <xf numFmtId="14" fontId="40" fillId="47" borderId="0" xfId="289" applyNumberFormat="1" applyFont="1" applyFill="1" applyAlignment="1" applyProtection="1">
      <alignment horizontal="left" vertical="center"/>
      <protection/>
    </xf>
    <xf numFmtId="0" fontId="36" fillId="47" borderId="0" xfId="289" applyFont="1" applyFill="1" applyAlignment="1" applyProtection="1">
      <alignment vertical="center"/>
      <protection/>
    </xf>
    <xf numFmtId="0" fontId="34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19" xfId="300" applyNumberFormat="1" applyFont="1" applyFill="1" applyBorder="1" applyAlignment="1">
      <alignment horizontal="right" vertical="center" indent="3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11" fillId="47" borderId="19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19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3"/>
    </xf>
    <xf numFmtId="0" fontId="0" fillId="47" borderId="0" xfId="0" applyFont="1" applyFill="1" applyAlignment="1" applyProtection="1">
      <alignment/>
      <protection/>
    </xf>
    <xf numFmtId="38" fontId="0" fillId="47" borderId="0" xfId="0" applyNumberFormat="1" applyFont="1" applyFill="1" applyAlignment="1">
      <alignment/>
    </xf>
    <xf numFmtId="0" fontId="11" fillId="47" borderId="21" xfId="0" applyFont="1" applyFill="1" applyBorder="1" applyAlignment="1">
      <alignment horizontal="center" vertical="center" wrapText="1"/>
    </xf>
    <xf numFmtId="0" fontId="11" fillId="47" borderId="23" xfId="0" applyFont="1" applyFill="1" applyBorder="1" applyAlignment="1">
      <alignment horizontal="center" vertical="center" wrapText="1"/>
    </xf>
    <xf numFmtId="38" fontId="6" fillId="47" borderId="19" xfId="300" applyNumberFormat="1" applyFont="1" applyFill="1" applyBorder="1" applyAlignment="1">
      <alignment horizontal="right" vertical="center" indent="4"/>
    </xf>
    <xf numFmtId="38" fontId="33" fillId="47" borderId="19" xfId="300" applyNumberFormat="1" applyFont="1" applyFill="1" applyBorder="1" applyAlignment="1">
      <alignment horizontal="right" vertical="center" indent="4"/>
    </xf>
    <xf numFmtId="0" fontId="2" fillId="47" borderId="0" xfId="0" applyFont="1" applyFill="1" applyAlignment="1">
      <alignment/>
    </xf>
    <xf numFmtId="0" fontId="33" fillId="47" borderId="20" xfId="0" applyFont="1" applyFill="1" applyBorder="1" applyAlignment="1">
      <alignment horizontal="left" vertical="center" indent="3"/>
    </xf>
    <xf numFmtId="38" fontId="33" fillId="47" borderId="24" xfId="300" applyNumberFormat="1" applyFont="1" applyFill="1" applyBorder="1" applyAlignment="1">
      <alignment horizontal="right" vertical="center" indent="3"/>
    </xf>
    <xf numFmtId="0" fontId="8" fillId="47" borderId="25" xfId="0" applyFont="1" applyFill="1" applyBorder="1" applyAlignment="1">
      <alignment horizontal="left" vertical="center" indent="2"/>
    </xf>
    <xf numFmtId="38" fontId="8" fillId="47" borderId="24" xfId="300" applyNumberFormat="1" applyFont="1" applyFill="1" applyBorder="1" applyAlignment="1">
      <alignment horizontal="right" vertical="center" indent="3"/>
    </xf>
    <xf numFmtId="38" fontId="8" fillId="47" borderId="20" xfId="300" applyNumberFormat="1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left" vertical="center" indent="3"/>
    </xf>
    <xf numFmtId="0" fontId="33" fillId="47" borderId="20" xfId="0" applyFont="1" applyFill="1" applyBorder="1" applyAlignment="1">
      <alignment horizontal="left" vertical="center" indent="2"/>
    </xf>
    <xf numFmtId="0" fontId="8" fillId="47" borderId="20" xfId="0" applyFont="1" applyFill="1" applyBorder="1" applyAlignment="1">
      <alignment horizontal="left" vertical="center" indent="2"/>
    </xf>
    <xf numFmtId="38" fontId="8" fillId="47" borderId="20" xfId="300" applyNumberFormat="1" applyFont="1" applyFill="1" applyBorder="1" applyAlignment="1">
      <alignment horizontal="right" vertical="center" indent="3"/>
    </xf>
    <xf numFmtId="0" fontId="6" fillId="47" borderId="20" xfId="0" applyFont="1" applyFill="1" applyBorder="1" applyAlignment="1">
      <alignment horizontal="left" vertical="center" indent="1"/>
    </xf>
    <xf numFmtId="38" fontId="6" fillId="47" borderId="24" xfId="300" applyNumberFormat="1" applyFont="1" applyFill="1" applyBorder="1" applyAlignment="1">
      <alignment horizontal="right" vertical="center" indent="3"/>
    </xf>
    <xf numFmtId="0" fontId="11" fillId="47" borderId="0" xfId="0" applyFont="1" applyFill="1" applyAlignment="1">
      <alignment horizontal="left" vertical="center" wrapText="1"/>
    </xf>
    <xf numFmtId="0" fontId="0" fillId="47" borderId="0" xfId="0" applyFont="1" applyFill="1" applyAlignment="1">
      <alignment horizontal="left"/>
    </xf>
    <xf numFmtId="38" fontId="8" fillId="47" borderId="24" xfId="300" applyNumberFormat="1" applyFont="1" applyFill="1" applyBorder="1" applyAlignment="1">
      <alignment horizontal="center" vertical="center"/>
    </xf>
    <xf numFmtId="38" fontId="8" fillId="47" borderId="23" xfId="300" applyNumberFormat="1" applyFont="1" applyFill="1" applyBorder="1" applyAlignment="1">
      <alignment horizontal="center" vertical="center"/>
    </xf>
    <xf numFmtId="38" fontId="6" fillId="47" borderId="24" xfId="300" applyNumberFormat="1" applyFont="1" applyFill="1" applyBorder="1" applyAlignment="1">
      <alignment horizontal="right" vertical="center" indent="4"/>
    </xf>
    <xf numFmtId="38" fontId="33" fillId="47" borderId="24" xfId="300" applyNumberFormat="1" applyFont="1" applyFill="1" applyBorder="1" applyAlignment="1">
      <alignment horizontal="right" vertical="center" indent="4"/>
    </xf>
    <xf numFmtId="38" fontId="8" fillId="47" borderId="24" xfId="300" applyNumberFormat="1" applyFont="1" applyFill="1" applyBorder="1" applyAlignment="1">
      <alignment horizontal="right" vertical="center" indent="4"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6" fillId="47" borderId="20" xfId="323" applyFont="1" applyFill="1" applyBorder="1" applyAlignment="1">
      <alignment horizontal="center" vertical="center" wrapText="1"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center" vertical="center"/>
      <protection/>
    </xf>
    <xf numFmtId="0" fontId="6" fillId="47" borderId="20" xfId="323" applyFont="1" applyFill="1" applyBorder="1" applyAlignment="1" quotePrefix="1">
      <alignment horizontal="center" vertical="center" wrapText="1"/>
      <protection/>
    </xf>
    <xf numFmtId="0" fontId="6" fillId="47" borderId="0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right" vertical="center" wrapText="1" indent="1"/>
      <protection/>
    </xf>
    <xf numFmtId="0" fontId="33" fillId="47" borderId="19" xfId="323" applyFont="1" applyFill="1" applyBorder="1" applyAlignment="1">
      <alignment horizontal="lef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0" fontId="33" fillId="47" borderId="26" xfId="323" applyFont="1" applyFill="1" applyBorder="1" applyAlignment="1">
      <alignment horizontal="left" vertical="center" wrapText="1" indent="1"/>
      <protection/>
    </xf>
    <xf numFmtId="37" fontId="8" fillId="47" borderId="25" xfId="300" applyNumberFormat="1" applyFont="1" applyFill="1" applyBorder="1" applyAlignment="1">
      <alignment horizontal="right" vertical="center" wrapText="1" indent="2"/>
    </xf>
    <xf numFmtId="37" fontId="8" fillId="47" borderId="27" xfId="300" applyNumberFormat="1" applyFont="1" applyFill="1" applyBorder="1" applyAlignment="1">
      <alignment horizontal="right" vertical="center" wrapText="1" indent="2"/>
    </xf>
    <xf numFmtId="37" fontId="8" fillId="47" borderId="25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4" fillId="47" borderId="0" xfId="289" applyFont="1" applyFill="1" applyAlignment="1" applyProtection="1">
      <alignment vertical="center"/>
      <protection/>
    </xf>
    <xf numFmtId="0" fontId="41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left" vertical="center" wrapText="1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33" fillId="48" borderId="20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192" fontId="33" fillId="47" borderId="24" xfId="300" applyNumberFormat="1" applyFont="1" applyFill="1" applyBorder="1" applyAlignment="1">
      <alignment horizontal="right" vertical="center" indent="4"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175" fontId="0" fillId="47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6" xfId="0" applyFont="1" applyFill="1" applyBorder="1" applyAlignment="1">
      <alignment horizontal="left" vertical="center" indent="1"/>
    </xf>
    <xf numFmtId="0" fontId="8" fillId="48" borderId="25" xfId="0" applyFont="1" applyFill="1" applyBorder="1" applyAlignment="1">
      <alignment horizontal="left" vertical="center" indent="1"/>
    </xf>
    <xf numFmtId="169" fontId="8" fillId="48" borderId="27" xfId="300" applyNumberFormat="1" applyFont="1" applyFill="1" applyBorder="1" applyAlignment="1">
      <alignment horizontal="right" vertical="center" indent="3"/>
    </xf>
    <xf numFmtId="169" fontId="8" fillId="48" borderId="25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2" fontId="33" fillId="47" borderId="20" xfId="300" applyNumberFormat="1" applyFont="1" applyFill="1" applyBorder="1" applyAlignment="1">
      <alignment horizontal="right" vertical="center" indent="4"/>
    </xf>
    <xf numFmtId="38" fontId="8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8" xfId="0" applyFont="1" applyFill="1" applyBorder="1" applyAlignment="1">
      <alignment horizontal="center" vertical="center" wrapText="1"/>
    </xf>
    <xf numFmtId="169" fontId="8" fillId="48" borderId="27" xfId="300" applyNumberFormat="1" applyFont="1" applyFill="1" applyBorder="1" applyAlignment="1">
      <alignment horizontal="right" vertical="center" indent="2"/>
    </xf>
    <xf numFmtId="188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5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3" fontId="0" fillId="48" borderId="0" xfId="0" applyNumberFormat="1" applyFont="1" applyFill="1" applyAlignment="1">
      <alignment/>
    </xf>
    <xf numFmtId="165" fontId="8" fillId="48" borderId="25" xfId="300" applyNumberFormat="1" applyFont="1" applyFill="1" applyBorder="1" applyAlignment="1">
      <alignment horizontal="right" vertical="center" indent="3"/>
    </xf>
    <xf numFmtId="184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5" fontId="0" fillId="48" borderId="0" xfId="0" applyNumberFormat="1" applyFont="1" applyFill="1" applyAlignment="1">
      <alignment/>
    </xf>
    <xf numFmtId="175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38" fontId="11" fillId="48" borderId="24" xfId="300" applyNumberFormat="1" applyFont="1" applyFill="1" applyBorder="1" applyAlignment="1">
      <alignment horizontal="right" vertical="center" indent="3"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86" fontId="0" fillId="48" borderId="0" xfId="0" applyNumberFormat="1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168" fontId="6" fillId="48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vertical="center" wrapText="1"/>
    </xf>
    <xf numFmtId="199" fontId="6" fillId="48" borderId="20" xfId="300" applyNumberFormat="1" applyFont="1" applyFill="1" applyBorder="1" applyAlignment="1">
      <alignment horizontal="right" vertical="center" indent="4"/>
    </xf>
    <xf numFmtId="199" fontId="6" fillId="48" borderId="24" xfId="300" applyNumberFormat="1" applyFont="1" applyFill="1" applyBorder="1" applyAlignment="1">
      <alignment horizontal="right" vertical="center" indent="3"/>
    </xf>
    <xf numFmtId="0" fontId="6" fillId="47" borderId="29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5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6" fillId="47" borderId="31" xfId="323" applyFont="1" applyFill="1" applyBorder="1" applyAlignment="1">
      <alignment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3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 wrapText="1"/>
      <protection/>
    </xf>
    <xf numFmtId="0" fontId="0" fillId="48" borderId="32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3" xfId="349" applyNumberFormat="1" applyFont="1" applyFill="1" applyBorder="1" applyAlignment="1">
      <alignment horizontal="center" vertical="center"/>
    </xf>
    <xf numFmtId="0" fontId="3" fillId="48" borderId="34" xfId="331" applyFont="1" applyFill="1" applyBorder="1" applyAlignment="1">
      <alignment horizontal="center" vertical="center"/>
      <protection/>
    </xf>
    <xf numFmtId="173" fontId="3" fillId="48" borderId="35" xfId="307" applyNumberFormat="1" applyFont="1" applyFill="1" applyBorder="1" applyAlignment="1">
      <alignment vertical="center"/>
    </xf>
    <xf numFmtId="170" fontId="3" fillId="48" borderId="36" xfId="349" applyNumberFormat="1" applyFont="1" applyFill="1" applyBorder="1" applyAlignment="1">
      <alignment horizontal="center"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32" xfId="331" applyFont="1" applyFill="1" applyBorder="1" applyAlignment="1">
      <alignment horizontal="left" vertical="center" indent="1"/>
      <protection/>
    </xf>
    <xf numFmtId="183" fontId="38" fillId="48" borderId="0" xfId="307" applyNumberFormat="1" applyFont="1" applyFill="1" applyBorder="1" applyAlignment="1">
      <alignment vertical="center"/>
    </xf>
    <xf numFmtId="170" fontId="38" fillId="48" borderId="33" xfId="349" applyNumberFormat="1" applyFont="1" applyFill="1" applyBorder="1" applyAlignment="1">
      <alignment horizontal="center" vertical="center"/>
    </xf>
    <xf numFmtId="0" fontId="38" fillId="48" borderId="0" xfId="331" applyFont="1" applyFill="1" applyBorder="1" applyAlignment="1">
      <alignment vertical="center"/>
      <protection/>
    </xf>
    <xf numFmtId="0" fontId="39" fillId="48" borderId="34" xfId="331" applyFont="1" applyFill="1" applyBorder="1" applyAlignment="1">
      <alignment horizontal="center" vertical="center"/>
      <protection/>
    </xf>
    <xf numFmtId="183" fontId="39" fillId="48" borderId="35" xfId="307" applyNumberFormat="1" applyFont="1" applyFill="1" applyBorder="1" applyAlignment="1">
      <alignment vertical="center"/>
    </xf>
    <xf numFmtId="170" fontId="39" fillId="48" borderId="36" xfId="349" applyNumberFormat="1" applyFont="1" applyFill="1" applyBorder="1" applyAlignment="1">
      <alignment horizontal="center" vertical="center"/>
    </xf>
    <xf numFmtId="0" fontId="39" fillId="48" borderId="0" xfId="331" applyFont="1" applyFill="1" applyBorder="1" applyAlignment="1">
      <alignment horizontal="center" vertical="center"/>
      <protection/>
    </xf>
    <xf numFmtId="9" fontId="39" fillId="48" borderId="0" xfId="349" applyNumberFormat="1" applyFont="1" applyFill="1" applyBorder="1" applyAlignment="1">
      <alignment horizontal="center" vertical="center"/>
    </xf>
    <xf numFmtId="0" fontId="39" fillId="48" borderId="32" xfId="331" applyFont="1" applyFill="1" applyBorder="1" applyAlignment="1">
      <alignment horizontal="center" vertical="center" wrapText="1"/>
      <protection/>
    </xf>
    <xf numFmtId="0" fontId="39" fillId="48" borderId="0" xfId="331" applyFont="1" applyFill="1" applyBorder="1" applyAlignment="1">
      <alignment horizontal="right" vertical="center"/>
      <protection/>
    </xf>
    <xf numFmtId="0" fontId="39" fillId="48" borderId="33" xfId="331" applyFont="1" applyFill="1" applyBorder="1" applyAlignment="1">
      <alignment horizontal="center" vertical="center"/>
      <protection/>
    </xf>
    <xf numFmtId="173" fontId="38" fillId="48" borderId="0" xfId="307" applyNumberFormat="1" applyFont="1" applyFill="1" applyBorder="1" applyAlignment="1">
      <alignment vertical="center"/>
    </xf>
    <xf numFmtId="173" fontId="39" fillId="48" borderId="35" xfId="307" applyNumberFormat="1" applyFont="1" applyFill="1" applyBorder="1" applyAlignment="1">
      <alignment vertical="center"/>
    </xf>
    <xf numFmtId="194" fontId="0" fillId="47" borderId="0" xfId="0" applyNumberFormat="1" applyFont="1" applyFill="1" applyAlignment="1">
      <alignment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202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/>
    </xf>
    <xf numFmtId="38" fontId="0" fillId="48" borderId="0" xfId="0" applyNumberFormat="1" applyFont="1" applyFill="1" applyAlignment="1">
      <alignment/>
    </xf>
    <xf numFmtId="19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5" fillId="48" borderId="0" xfId="0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5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3" xfId="0" applyFont="1" applyFill="1" applyBorder="1" applyAlignment="1">
      <alignment horizontal="center" vertical="center"/>
    </xf>
    <xf numFmtId="0" fontId="43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justify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7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left" vertical="center" indent="2"/>
    </xf>
    <xf numFmtId="0" fontId="0" fillId="48" borderId="26" xfId="0" applyFont="1" applyFill="1" applyBorder="1" applyAlignment="1">
      <alignment horizontal="left" vertical="center" indent="2"/>
    </xf>
    <xf numFmtId="0" fontId="6" fillId="48" borderId="37" xfId="0" applyFont="1" applyFill="1" applyBorder="1" applyAlignment="1">
      <alignment horizontal="left" vertical="center"/>
    </xf>
    <xf numFmtId="0" fontId="6" fillId="48" borderId="29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56" fillId="48" borderId="0" xfId="331" applyFill="1">
      <alignment/>
      <protection/>
    </xf>
    <xf numFmtId="173" fontId="3" fillId="48" borderId="0" xfId="307" applyNumberFormat="1" applyFont="1" applyFill="1" applyBorder="1" applyAlignment="1">
      <alignment vertical="center"/>
    </xf>
    <xf numFmtId="180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0" fontId="0" fillId="48" borderId="0" xfId="323" applyFont="1" applyFill="1" applyBorder="1" applyAlignment="1">
      <alignment horizontal="justify" vertical="top" wrapText="1"/>
      <protection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79" fontId="0" fillId="47" borderId="0" xfId="0" applyNumberFormat="1" applyFont="1" applyFill="1" applyAlignment="1">
      <alignment/>
    </xf>
    <xf numFmtId="0" fontId="6" fillId="48" borderId="19" xfId="0" applyFont="1" applyFill="1" applyBorder="1" applyAlignment="1">
      <alignment horizontal="left" vertical="center"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8" xfId="300" applyNumberFormat="1" applyFont="1" applyFill="1" applyBorder="1" applyAlignment="1">
      <alignment horizontal="right" vertical="center" indent="2"/>
    </xf>
    <xf numFmtId="207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0" fontId="3" fillId="48" borderId="0" xfId="0" applyFont="1" applyFill="1" applyBorder="1" applyAlignment="1">
      <alignment horizontal="left" vertical="center"/>
    </xf>
    <xf numFmtId="208" fontId="0" fillId="47" borderId="0" xfId="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4" xfId="300" applyNumberFormat="1" applyFont="1" applyFill="1" applyBorder="1" applyAlignment="1">
      <alignment horizontal="right" vertical="center" indent="3"/>
    </xf>
    <xf numFmtId="38" fontId="6" fillId="48" borderId="20" xfId="300" applyNumberFormat="1" applyFont="1" applyFill="1" applyBorder="1" applyAlignment="1">
      <alignment horizontal="right" vertical="center" indent="3"/>
    </xf>
    <xf numFmtId="0" fontId="0" fillId="48" borderId="35" xfId="331" applyFont="1" applyFill="1" applyBorder="1" applyAlignment="1">
      <alignment horizontal="left" vertical="center" indent="1"/>
      <protection/>
    </xf>
    <xf numFmtId="198" fontId="0" fillId="48" borderId="0" xfId="331" applyNumberFormat="1" applyFont="1" applyFill="1" applyBorder="1" applyAlignment="1">
      <alignment vertical="center"/>
      <protection/>
    </xf>
    <xf numFmtId="203" fontId="0" fillId="48" borderId="0" xfId="0" applyNumberFormat="1" applyFont="1" applyFill="1" applyAlignment="1">
      <alignment/>
    </xf>
    <xf numFmtId="190" fontId="0" fillId="48" borderId="0" xfId="308" applyNumberFormat="1" applyFont="1" applyFill="1" applyAlignment="1">
      <alignment/>
    </xf>
    <xf numFmtId="9" fontId="5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9" fontId="8" fillId="48" borderId="0" xfId="344" applyFont="1" applyFill="1" applyAlignment="1">
      <alignment/>
    </xf>
    <xf numFmtId="190" fontId="0" fillId="48" borderId="0" xfId="0" applyNumberFormat="1" applyFont="1" applyFill="1" applyAlignment="1">
      <alignment/>
    </xf>
    <xf numFmtId="208" fontId="0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7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82" fontId="0" fillId="48" borderId="0" xfId="0" applyNumberFormat="1" applyFont="1" applyFill="1" applyAlignment="1">
      <alignment/>
    </xf>
    <xf numFmtId="0" fontId="76" fillId="48" borderId="0" xfId="0" applyFont="1" applyFill="1" applyAlignment="1">
      <alignment/>
    </xf>
    <xf numFmtId="0" fontId="77" fillId="48" borderId="0" xfId="0" applyFont="1" applyFill="1" applyAlignment="1">
      <alignment/>
    </xf>
    <xf numFmtId="0" fontId="78" fillId="48" borderId="0" xfId="0" applyFont="1" applyFill="1" applyAlignment="1">
      <alignment/>
    </xf>
    <xf numFmtId="9" fontId="7" fillId="48" borderId="0" xfId="344" applyNumberFormat="1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1" fontId="8" fillId="48" borderId="0" xfId="0" applyNumberFormat="1" applyFont="1" applyFill="1" applyAlignment="1">
      <alignment/>
    </xf>
    <xf numFmtId="200" fontId="8" fillId="48" borderId="0" xfId="0" applyNumberFormat="1" applyFont="1" applyFill="1" applyAlignment="1">
      <alignment/>
    </xf>
    <xf numFmtId="204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6" fontId="7" fillId="48" borderId="0" xfId="0" applyNumberFormat="1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77" fontId="8" fillId="48" borderId="0" xfId="323" applyNumberFormat="1" applyFont="1" applyFill="1" applyAlignment="1">
      <alignment horizontal="right"/>
      <protection/>
    </xf>
    <xf numFmtId="21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75" fontId="79" fillId="48" borderId="0" xfId="0" applyNumberFormat="1" applyFont="1" applyFill="1" applyAlignment="1">
      <alignment/>
    </xf>
    <xf numFmtId="208" fontId="79" fillId="48" borderId="0" xfId="0" applyNumberFormat="1" applyFont="1" applyFill="1" applyAlignment="1">
      <alignment/>
    </xf>
    <xf numFmtId="43" fontId="80" fillId="48" borderId="0" xfId="300" applyFont="1" applyFill="1" applyAlignment="1">
      <alignment/>
    </xf>
    <xf numFmtId="173" fontId="0" fillId="48" borderId="0" xfId="331" applyNumberFormat="1" applyFont="1" applyFill="1" applyBorder="1" applyAlignment="1">
      <alignment vertical="center"/>
      <protection/>
    </xf>
    <xf numFmtId="182" fontId="3" fillId="48" borderId="0" xfId="300" applyNumberFormat="1" applyFont="1" applyFill="1" applyBorder="1" applyAlignment="1">
      <alignment vertical="center"/>
    </xf>
    <xf numFmtId="182" fontId="3" fillId="48" borderId="0" xfId="307" applyNumberFormat="1" applyFont="1" applyFill="1" applyBorder="1" applyAlignment="1">
      <alignment vertical="center"/>
    </xf>
    <xf numFmtId="171" fontId="8" fillId="48" borderId="0" xfId="0" applyNumberFormat="1" applyFont="1" applyFill="1" applyAlignment="1">
      <alignment/>
    </xf>
    <xf numFmtId="172" fontId="8" fillId="48" borderId="0" xfId="0" applyNumberFormat="1" applyFont="1" applyFill="1" applyAlignment="1">
      <alignment horizontal="right"/>
    </xf>
    <xf numFmtId="0" fontId="4" fillId="48" borderId="0" xfId="323" applyFont="1" applyFill="1" applyAlignment="1">
      <alignment horizontal="left" vertical="center" wrapText="1"/>
      <protection/>
    </xf>
    <xf numFmtId="0" fontId="5" fillId="48" borderId="0" xfId="0" applyFont="1" applyFill="1" applyBorder="1" applyAlignment="1">
      <alignment horizontal="left" vertical="center"/>
    </xf>
    <xf numFmtId="192" fontId="6" fillId="47" borderId="19" xfId="300" applyNumberFormat="1" applyFont="1" applyFill="1" applyBorder="1" applyAlignment="1">
      <alignment horizontal="right" vertical="center" indent="4"/>
    </xf>
    <xf numFmtId="192" fontId="6" fillId="47" borderId="20" xfId="300" applyNumberFormat="1" applyFont="1" applyFill="1" applyBorder="1" applyAlignment="1">
      <alignment horizontal="right" vertical="center" indent="4"/>
    </xf>
    <xf numFmtId="192" fontId="33" fillId="47" borderId="19" xfId="300" applyNumberFormat="1" applyFont="1" applyFill="1" applyBorder="1" applyAlignment="1">
      <alignment horizontal="right" vertical="center" indent="4"/>
    </xf>
    <xf numFmtId="177" fontId="79" fillId="48" borderId="0" xfId="0" applyNumberFormat="1" applyFont="1" applyFill="1" applyAlignment="1">
      <alignment/>
    </xf>
    <xf numFmtId="192" fontId="5" fillId="48" borderId="20" xfId="300" applyNumberFormat="1" applyFont="1" applyFill="1" applyBorder="1" applyAlignment="1">
      <alignment horizontal="right" vertical="center" indent="4"/>
    </xf>
    <xf numFmtId="192" fontId="8" fillId="48" borderId="20" xfId="300" applyNumberFormat="1" applyFont="1" applyFill="1" applyBorder="1" applyAlignment="1">
      <alignment horizontal="right" vertical="center" indent="4"/>
    </xf>
    <xf numFmtId="185" fontId="0" fillId="48" borderId="0" xfId="300" applyNumberFormat="1" applyFont="1" applyFill="1" applyAlignment="1">
      <alignment/>
    </xf>
    <xf numFmtId="38" fontId="8" fillId="48" borderId="0" xfId="323" applyNumberFormat="1" applyFont="1" applyFill="1" applyAlignment="1">
      <alignment horizontal="left"/>
      <protection/>
    </xf>
    <xf numFmtId="0" fontId="8" fillId="48" borderId="0" xfId="323" applyFont="1" applyFill="1" applyAlignment="1">
      <alignment horizontal="left"/>
      <protection/>
    </xf>
    <xf numFmtId="177" fontId="8" fillId="48" borderId="0" xfId="323" applyNumberFormat="1" applyFont="1" applyFill="1" applyAlignment="1">
      <alignment horizontal="left"/>
      <protection/>
    </xf>
    <xf numFmtId="210" fontId="8" fillId="48" borderId="0" xfId="323" applyNumberFormat="1" applyFont="1" applyFill="1" applyAlignment="1">
      <alignment horizontal="left"/>
      <protection/>
    </xf>
    <xf numFmtId="203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182" fontId="3" fillId="48" borderId="0" xfId="0" applyNumberFormat="1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horizontal="justify" vertical="center" wrapText="1"/>
    </xf>
    <xf numFmtId="191" fontId="0" fillId="48" borderId="0" xfId="0" applyNumberFormat="1" applyFont="1" applyFill="1" applyAlignment="1">
      <alignment vertical="center"/>
    </xf>
    <xf numFmtId="191" fontId="0" fillId="48" borderId="0" xfId="331" applyNumberFormat="1" applyFont="1" applyFill="1" applyBorder="1" applyAlignment="1">
      <alignment vertical="center"/>
      <protection/>
    </xf>
    <xf numFmtId="0" fontId="75" fillId="47" borderId="0" xfId="0" applyFont="1" applyFill="1" applyAlignment="1">
      <alignment/>
    </xf>
    <xf numFmtId="0" fontId="78" fillId="47" borderId="0" xfId="0" applyFont="1" applyFill="1" applyAlignment="1">
      <alignment/>
    </xf>
    <xf numFmtId="0" fontId="77" fillId="47" borderId="0" xfId="0" applyFont="1" applyFill="1" applyAlignment="1">
      <alignment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181" fontId="8" fillId="48" borderId="0" xfId="344" applyNumberFormat="1" applyFont="1" applyFill="1" applyAlignment="1">
      <alignment/>
    </xf>
    <xf numFmtId="0" fontId="0" fillId="48" borderId="0" xfId="323" applyFont="1" applyFill="1" applyBorder="1" applyAlignment="1">
      <alignment vertical="center" wrapText="1"/>
      <protection/>
    </xf>
    <xf numFmtId="185" fontId="0" fillId="48" borderId="0" xfId="323" applyNumberFormat="1" applyFont="1" applyFill="1" applyBorder="1" applyAlignment="1">
      <alignment vertical="center" wrapText="1"/>
      <protection/>
    </xf>
    <xf numFmtId="0" fontId="0" fillId="48" borderId="0" xfId="331" applyFont="1" applyFill="1" applyBorder="1" applyAlignment="1">
      <alignment horizontal="left" vertical="center" indent="1"/>
      <protection/>
    </xf>
    <xf numFmtId="193" fontId="0" fillId="48" borderId="0" xfId="307" applyNumberFormat="1" applyFont="1" applyFill="1" applyBorder="1" applyAlignment="1">
      <alignment vertical="center"/>
    </xf>
    <xf numFmtId="193" fontId="39" fillId="48" borderId="0" xfId="307" applyNumberFormat="1" applyFont="1" applyFill="1" applyBorder="1" applyAlignment="1">
      <alignment vertical="center"/>
    </xf>
    <xf numFmtId="191" fontId="0" fillId="48" borderId="0" xfId="0" applyNumberFormat="1" applyFont="1" applyFill="1" applyAlignment="1">
      <alignment horizontal="right"/>
    </xf>
    <xf numFmtId="0" fontId="76" fillId="47" borderId="0" xfId="0" applyFont="1" applyFill="1" applyAlignment="1">
      <alignment/>
    </xf>
    <xf numFmtId="0" fontId="43" fillId="48" borderId="0" xfId="0" applyFont="1" applyFill="1" applyBorder="1" applyAlignment="1">
      <alignment horizontal="left" vertical="center" wrapText="1"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8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90" fontId="12" fillId="47" borderId="0" xfId="0" applyNumberFormat="1" applyFont="1" applyFill="1" applyAlignment="1">
      <alignment/>
    </xf>
    <xf numFmtId="181" fontId="8" fillId="48" borderId="0" xfId="0" applyNumberFormat="1" applyFont="1" applyFill="1" applyAlignment="1">
      <alignment/>
    </xf>
    <xf numFmtId="182" fontId="8" fillId="48" borderId="0" xfId="0" applyNumberFormat="1" applyFont="1" applyFill="1" applyAlignment="1">
      <alignment/>
    </xf>
    <xf numFmtId="0" fontId="11" fillId="48" borderId="0" xfId="0" applyFont="1" applyFill="1" applyAlignment="1">
      <alignment horizontal="left" vertical="center" wrapText="1"/>
    </xf>
    <xf numFmtId="192" fontId="33" fillId="48" borderId="24" xfId="300" applyNumberFormat="1" applyFont="1" applyFill="1" applyBorder="1" applyAlignment="1">
      <alignment horizontal="right" vertical="center" indent="3"/>
    </xf>
    <xf numFmtId="192" fontId="33" fillId="48" borderId="20" xfId="300" applyNumberFormat="1" applyFont="1" applyFill="1" applyBorder="1" applyAlignment="1">
      <alignment horizontal="right" vertical="center" indent="3"/>
    </xf>
    <xf numFmtId="192" fontId="6" fillId="47" borderId="24" xfId="300" applyNumberFormat="1" applyFont="1" applyFill="1" applyBorder="1" applyAlignment="1">
      <alignment horizontal="right" vertical="center" indent="4"/>
    </xf>
    <xf numFmtId="192" fontId="33" fillId="48" borderId="0" xfId="300" applyNumberFormat="1" applyFont="1" applyFill="1" applyBorder="1" applyAlignment="1">
      <alignment horizontal="right" vertical="center" indent="3"/>
    </xf>
    <xf numFmtId="210" fontId="0" fillId="48" borderId="0" xfId="0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209" fontId="8" fillId="48" borderId="0" xfId="0" applyNumberFormat="1" applyFont="1" applyFill="1" applyAlignment="1">
      <alignment/>
    </xf>
    <xf numFmtId="194" fontId="8" fillId="48" borderId="0" xfId="0" applyNumberFormat="1" applyFont="1" applyFill="1" applyAlignment="1">
      <alignment/>
    </xf>
    <xf numFmtId="0" fontId="0" fillId="48" borderId="0" xfId="0" applyNumberFormat="1" applyFont="1" applyFill="1" applyBorder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192" fontId="8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4"/>
    </xf>
    <xf numFmtId="193" fontId="0" fillId="48" borderId="0" xfId="300" applyNumberFormat="1" applyFont="1" applyFill="1" applyAlignment="1">
      <alignment/>
    </xf>
    <xf numFmtId="192" fontId="0" fillId="48" borderId="20" xfId="300" applyNumberFormat="1" applyFont="1" applyFill="1" applyBorder="1" applyAlignment="1">
      <alignment horizontal="right" vertical="center" indent="2"/>
    </xf>
    <xf numFmtId="194" fontId="35" fillId="48" borderId="0" xfId="0" applyNumberFormat="1" applyFont="1" applyFill="1" applyAlignment="1">
      <alignment vertical="top"/>
    </xf>
    <xf numFmtId="178" fontId="35" fillId="48" borderId="0" xfId="0" applyNumberFormat="1" applyFont="1" applyFill="1" applyAlignment="1">
      <alignment vertical="top"/>
    </xf>
    <xf numFmtId="0" fontId="81" fillId="47" borderId="0" xfId="0" applyFont="1" applyFill="1" applyAlignment="1">
      <alignment/>
    </xf>
    <xf numFmtId="172" fontId="77" fillId="48" borderId="0" xfId="0" applyNumberFormat="1" applyFont="1" applyFill="1" applyAlignment="1">
      <alignment horizontal="right"/>
    </xf>
    <xf numFmtId="191" fontId="81" fillId="47" borderId="0" xfId="0" applyNumberFormat="1" applyFont="1" applyFill="1" applyAlignment="1">
      <alignment/>
    </xf>
    <xf numFmtId="184" fontId="81" fillId="47" borderId="0" xfId="0" applyNumberFormat="1" applyFont="1" applyFill="1" applyAlignment="1">
      <alignment/>
    </xf>
    <xf numFmtId="0" fontId="81" fillId="47" borderId="0" xfId="0" applyFont="1" applyFill="1" applyBorder="1" applyAlignment="1">
      <alignment/>
    </xf>
    <xf numFmtId="181" fontId="81" fillId="47" borderId="0" xfId="0" applyNumberFormat="1" applyFont="1" applyFill="1" applyBorder="1" applyAlignment="1">
      <alignment/>
    </xf>
    <xf numFmtId="38" fontId="81" fillId="47" borderId="0" xfId="0" applyNumberFormat="1" applyFont="1" applyFill="1" applyAlignment="1">
      <alignment/>
    </xf>
    <xf numFmtId="198" fontId="81" fillId="47" borderId="0" xfId="0" applyNumberFormat="1" applyFont="1" applyFill="1" applyAlignment="1">
      <alignment/>
    </xf>
    <xf numFmtId="1" fontId="81" fillId="48" borderId="0" xfId="0" applyNumberFormat="1" applyFont="1" applyFill="1" applyAlignment="1">
      <alignment/>
    </xf>
    <xf numFmtId="182" fontId="80" fillId="48" borderId="0" xfId="30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217" fontId="0" fillId="48" borderId="0" xfId="0" applyNumberFormat="1" applyFont="1" applyFill="1" applyAlignment="1">
      <alignment/>
    </xf>
    <xf numFmtId="180" fontId="81" fillId="47" borderId="0" xfId="0" applyNumberFormat="1" applyFont="1" applyFill="1" applyAlignment="1">
      <alignment/>
    </xf>
    <xf numFmtId="223" fontId="81" fillId="47" borderId="0" xfId="0" applyNumberFormat="1" applyFont="1" applyFill="1" applyAlignment="1">
      <alignment/>
    </xf>
    <xf numFmtId="174" fontId="77" fillId="48" borderId="0" xfId="0" applyNumberFormat="1" applyFont="1" applyFill="1" applyAlignment="1">
      <alignment/>
    </xf>
    <xf numFmtId="198" fontId="78" fillId="47" borderId="0" xfId="0" applyNumberFormat="1" applyFont="1" applyFill="1" applyAlignment="1">
      <alignment/>
    </xf>
    <xf numFmtId="38" fontId="78" fillId="47" borderId="0" xfId="0" applyNumberFormat="1" applyFont="1" applyFill="1" applyAlignment="1">
      <alignment/>
    </xf>
    <xf numFmtId="9" fontId="78" fillId="48" borderId="0" xfId="344" applyFont="1" applyFill="1" applyAlignment="1">
      <alignment/>
    </xf>
    <xf numFmtId="183" fontId="77" fillId="48" borderId="0" xfId="0" applyNumberFormat="1" applyFont="1" applyFill="1" applyAlignment="1">
      <alignment/>
    </xf>
    <xf numFmtId="43" fontId="77" fillId="48" borderId="0" xfId="0" applyNumberFormat="1" applyFont="1" applyFill="1" applyAlignment="1">
      <alignment/>
    </xf>
    <xf numFmtId="191" fontId="77" fillId="48" borderId="0" xfId="0" applyNumberFormat="1" applyFont="1" applyFill="1" applyAlignment="1">
      <alignment/>
    </xf>
    <xf numFmtId="171" fontId="77" fillId="48" borderId="0" xfId="0" applyNumberFormat="1" applyFont="1" applyFill="1" applyAlignment="1">
      <alignment/>
    </xf>
    <xf numFmtId="9" fontId="75" fillId="48" borderId="0" xfId="344" applyFont="1" applyFill="1" applyAlignment="1">
      <alignment/>
    </xf>
    <xf numFmtId="181" fontId="75" fillId="48" borderId="0" xfId="0" applyNumberFormat="1" applyFont="1" applyFill="1" applyAlignment="1">
      <alignment/>
    </xf>
    <xf numFmtId="196" fontId="77" fillId="48" borderId="0" xfId="0" applyNumberFormat="1" applyFont="1" applyFill="1" applyAlignment="1">
      <alignment/>
    </xf>
    <xf numFmtId="9" fontId="77" fillId="48" borderId="0" xfId="344" applyFont="1" applyFill="1" applyAlignment="1">
      <alignment/>
    </xf>
    <xf numFmtId="201" fontId="77" fillId="48" borderId="0" xfId="0" applyNumberFormat="1" applyFont="1" applyFill="1" applyAlignment="1">
      <alignment/>
    </xf>
    <xf numFmtId="0" fontId="82" fillId="48" borderId="0" xfId="0" applyFont="1" applyFill="1" applyAlignment="1">
      <alignment vertical="center" wrapText="1"/>
    </xf>
    <xf numFmtId="172" fontId="75" fillId="48" borderId="0" xfId="0" applyNumberFormat="1" applyFont="1" applyFill="1" applyAlignment="1">
      <alignment/>
    </xf>
    <xf numFmtId="165" fontId="75" fillId="48" borderId="0" xfId="0" applyNumberFormat="1" applyFont="1" applyFill="1" applyAlignment="1">
      <alignment/>
    </xf>
    <xf numFmtId="43" fontId="77" fillId="48" borderId="0" xfId="300" applyFont="1" applyFill="1" applyAlignment="1">
      <alignment/>
    </xf>
    <xf numFmtId="181" fontId="77" fillId="48" borderId="0" xfId="0" applyNumberFormat="1" applyFont="1" applyFill="1" applyAlignment="1">
      <alignment/>
    </xf>
    <xf numFmtId="165" fontId="77" fillId="48" borderId="0" xfId="0" applyNumberFormat="1" applyFont="1" applyFill="1" applyAlignment="1">
      <alignment/>
    </xf>
    <xf numFmtId="0" fontId="4" fillId="47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11" fillId="48" borderId="0" xfId="323" applyFont="1" applyFill="1" applyAlignment="1">
      <alignment horizontal="left" vertical="center" wrapText="1"/>
      <protection/>
    </xf>
    <xf numFmtId="0" fontId="4" fillId="48" borderId="0" xfId="323" applyFont="1" applyFill="1" applyAlignment="1">
      <alignment horizontal="center" vertical="center" wrapText="1"/>
      <protection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9" fillId="48" borderId="39" xfId="331" applyFont="1" applyFill="1" applyBorder="1" applyAlignment="1">
      <alignment horizontal="center" vertical="center"/>
      <protection/>
    </xf>
    <xf numFmtId="0" fontId="39" fillId="48" borderId="40" xfId="331" applyFont="1" applyFill="1" applyBorder="1" applyAlignment="1">
      <alignment horizontal="center" vertical="center"/>
      <protection/>
    </xf>
    <xf numFmtId="0" fontId="39" fillId="48" borderId="41" xfId="331" applyFont="1" applyFill="1" applyBorder="1" applyAlignment="1">
      <alignment horizontal="center" vertical="center"/>
      <protection/>
    </xf>
    <xf numFmtId="0" fontId="42" fillId="47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1"/>
    </xf>
    <xf numFmtId="37" fontId="6" fillId="47" borderId="25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7" borderId="23" xfId="323" applyFont="1" applyFill="1" applyBorder="1" applyAlignment="1">
      <alignment horizontal="left" vertical="center" wrapText="1"/>
      <protection/>
    </xf>
    <xf numFmtId="0" fontId="6" fillId="47" borderId="25" xfId="323" applyFont="1" applyFill="1" applyBorder="1" applyAlignment="1">
      <alignment horizontal="left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2"/>
    </xf>
    <xf numFmtId="37" fontId="6" fillId="47" borderId="28" xfId="300" applyNumberFormat="1" applyFont="1" applyFill="1" applyBorder="1" applyAlignment="1">
      <alignment horizontal="right" vertical="center" wrapText="1" indent="2"/>
    </xf>
    <xf numFmtId="37" fontId="6" fillId="47" borderId="27" xfId="300" applyNumberFormat="1" applyFont="1" applyFill="1" applyBorder="1" applyAlignment="1">
      <alignment horizontal="right" vertical="center" wrapText="1" indent="2"/>
    </xf>
    <xf numFmtId="0" fontId="6" fillId="47" borderId="23" xfId="323" applyFont="1" applyFill="1" applyBorder="1" applyAlignment="1">
      <alignment horizontal="center" vertical="center"/>
      <protection/>
    </xf>
    <xf numFmtId="0" fontId="6" fillId="47" borderId="25" xfId="323" applyFont="1" applyFill="1" applyBorder="1" applyAlignment="1">
      <alignment horizontal="center" vertical="center"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 quotePrefix="1">
      <alignment horizontal="center" vertical="center" wrapText="1"/>
      <protection/>
    </xf>
    <xf numFmtId="0" fontId="6" fillId="47" borderId="25" xfId="323" applyFont="1" applyFill="1" applyBorder="1" applyAlignment="1" quotePrefix="1">
      <alignment horizontal="center" vertical="center" wrapText="1"/>
      <protection/>
    </xf>
    <xf numFmtId="0" fontId="6" fillId="47" borderId="30" xfId="323" applyFont="1" applyFill="1" applyBorder="1" applyAlignment="1">
      <alignment horizontal="center" vertical="center" wrapText="1"/>
      <protection/>
    </xf>
    <xf numFmtId="0" fontId="6" fillId="47" borderId="31" xfId="323" applyFont="1" applyFill="1" applyBorder="1" applyAlignment="1">
      <alignment horizontal="center" vertical="center" wrapText="1"/>
      <protection/>
    </xf>
    <xf numFmtId="0" fontId="6" fillId="47" borderId="42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7" xfId="323" applyFont="1" applyFill="1" applyBorder="1" applyAlignment="1">
      <alignment horizontal="center" vertical="center" wrapText="1"/>
      <protection/>
    </xf>
    <xf numFmtId="0" fontId="11" fillId="48" borderId="43" xfId="0" applyFont="1" applyFill="1" applyBorder="1" applyAlignment="1">
      <alignment horizontal="center" vertical="center" wrapText="1"/>
    </xf>
    <xf numFmtId="0" fontId="11" fillId="48" borderId="44" xfId="0" applyFont="1" applyFill="1" applyBorder="1" applyAlignment="1">
      <alignment horizontal="center" vertical="center" wrapText="1"/>
    </xf>
    <xf numFmtId="38" fontId="6" fillId="47" borderId="23" xfId="300" applyNumberFormat="1" applyFont="1" applyFill="1" applyBorder="1" applyAlignment="1">
      <alignment horizontal="right" vertical="center" indent="3"/>
    </xf>
    <xf numFmtId="38" fontId="6" fillId="47" borderId="25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6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left" vertical="center"/>
    </xf>
    <xf numFmtId="0" fontId="6" fillId="47" borderId="25" xfId="0" applyFont="1" applyFill="1" applyBorder="1" applyAlignment="1">
      <alignment horizontal="left" vertical="center"/>
    </xf>
    <xf numFmtId="38" fontId="6" fillId="47" borderId="23" xfId="300" applyNumberFormat="1" applyFont="1" applyFill="1" applyBorder="1" applyAlignment="1">
      <alignment horizontal="right" vertical="center" indent="4"/>
    </xf>
    <xf numFmtId="38" fontId="6" fillId="47" borderId="25" xfId="300" applyNumberFormat="1" applyFont="1" applyFill="1" applyBorder="1" applyAlignment="1">
      <alignment horizontal="right" vertical="center" indent="4"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justify" vertical="center" wrapText="1"/>
    </xf>
    <xf numFmtId="0" fontId="11" fillId="48" borderId="45" xfId="0" applyFont="1" applyFill="1" applyBorder="1" applyAlignment="1">
      <alignment horizontal="center" vertical="center" wrapText="1"/>
    </xf>
    <xf numFmtId="0" fontId="11" fillId="48" borderId="26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7" borderId="21" xfId="0" applyFont="1" applyFill="1" applyBorder="1" applyAlignment="1">
      <alignment horizontal="left" vertical="center"/>
    </xf>
    <xf numFmtId="0" fontId="6" fillId="47" borderId="26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3" xfId="0" applyFont="1" applyFill="1" applyBorder="1" applyAlignment="1">
      <alignment horizontal="center" vertical="center"/>
    </xf>
    <xf numFmtId="0" fontId="6" fillId="48" borderId="25" xfId="0" applyFont="1" applyFill="1" applyBorder="1" applyAlignment="1">
      <alignment horizontal="center" vertical="center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5" xfId="300" applyNumberFormat="1" applyFont="1" applyFill="1" applyBorder="1" applyAlignment="1">
      <alignment horizontal="right" vertical="center" indent="3"/>
    </xf>
    <xf numFmtId="0" fontId="6" fillId="48" borderId="21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168" fontId="6" fillId="48" borderId="23" xfId="300" applyNumberFormat="1" applyFont="1" applyFill="1" applyBorder="1" applyAlignment="1">
      <alignment horizontal="right" vertical="center" indent="4"/>
    </xf>
    <xf numFmtId="168" fontId="6" fillId="48" borderId="25" xfId="300" applyNumberFormat="1" applyFont="1" applyFill="1" applyBorder="1" applyAlignment="1">
      <alignment horizontal="right" vertical="center" indent="4"/>
    </xf>
    <xf numFmtId="197" fontId="6" fillId="48" borderId="23" xfId="300" applyNumberFormat="1" applyFont="1" applyFill="1" applyBorder="1" applyAlignment="1">
      <alignment horizontal="right" vertical="center" indent="3"/>
    </xf>
    <xf numFmtId="197" fontId="6" fillId="48" borderId="25" xfId="300" applyNumberFormat="1" applyFont="1" applyFill="1" applyBorder="1" applyAlignment="1">
      <alignment horizontal="right" vertical="center" indent="3"/>
    </xf>
    <xf numFmtId="0" fontId="6" fillId="48" borderId="23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10" fillId="48" borderId="0" xfId="0" applyFont="1" applyFill="1" applyBorder="1" applyAlignment="1">
      <alignment horizontal="left" vertical="center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7" fillId="48" borderId="23" xfId="0" applyFont="1" applyFill="1" applyBorder="1" applyAlignment="1">
      <alignment horizontal="center" vertical="center"/>
    </xf>
    <xf numFmtId="0" fontId="7" fillId="48" borderId="25" xfId="0" applyFont="1" applyFill="1" applyBorder="1" applyAlignment="1">
      <alignment horizontal="center" vertical="center"/>
    </xf>
    <xf numFmtId="169" fontId="6" fillId="48" borderId="28" xfId="300" applyNumberFormat="1" applyFont="1" applyFill="1" applyBorder="1" applyAlignment="1">
      <alignment horizontal="right" vertical="center" indent="2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169" fontId="6" fillId="48" borderId="25" xfId="300" applyNumberFormat="1" applyFont="1" applyFill="1" applyBorder="1" applyAlignment="1">
      <alignment horizontal="right" vertical="center" indent="2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3" xfId="300" applyNumberFormat="1" applyFont="1" applyFill="1" applyBorder="1" applyAlignment="1">
      <alignment horizontal="right" vertical="center" indent="3"/>
    </xf>
    <xf numFmtId="169" fontId="6" fillId="48" borderId="25" xfId="300" applyNumberFormat="1" applyFont="1" applyFill="1" applyBorder="1" applyAlignment="1">
      <alignment horizontal="right" vertical="center" indent="3"/>
    </xf>
    <xf numFmtId="169" fontId="6" fillId="48" borderId="28" xfId="300" applyNumberFormat="1" applyFont="1" applyFill="1" applyBorder="1" applyAlignment="1">
      <alignment horizontal="right" vertical="center" indent="3"/>
    </xf>
    <xf numFmtId="169" fontId="6" fillId="48" borderId="27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0" fontId="6" fillId="48" borderId="46" xfId="0" applyFont="1" applyFill="1" applyBorder="1" applyAlignment="1">
      <alignment horizontal="center" vertical="center" wrapText="1"/>
    </xf>
    <xf numFmtId="0" fontId="6" fillId="48" borderId="47" xfId="0" applyFont="1" applyFill="1" applyBorder="1" applyAlignment="1">
      <alignment horizontal="center" vertical="center" wrapText="1"/>
    </xf>
    <xf numFmtId="0" fontId="11" fillId="48" borderId="48" xfId="0" applyFont="1" applyFill="1" applyBorder="1" applyAlignment="1">
      <alignment horizontal="center" vertical="center" wrapText="1"/>
    </xf>
    <xf numFmtId="0" fontId="11" fillId="48" borderId="49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5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5" xfId="300" applyNumberFormat="1" applyFont="1" applyFill="1" applyBorder="1" applyAlignment="1">
      <alignment horizontal="right" vertical="center" indent="2"/>
    </xf>
    <xf numFmtId="165" fontId="6" fillId="48" borderId="23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23" xfId="323" applyFont="1" applyFill="1" applyBorder="1" applyAlignment="1">
      <alignment horizontal="left" vertical="center" indent="1"/>
      <protection/>
    </xf>
    <xf numFmtId="0" fontId="6" fillId="48" borderId="25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5" xfId="323" applyFont="1" applyFill="1" applyBorder="1" applyAlignment="1">
      <alignment horizontal="center" vertical="center" wrapText="1"/>
      <protection/>
    </xf>
    <xf numFmtId="38" fontId="6" fillId="48" borderId="23" xfId="300" applyNumberFormat="1" applyFont="1" applyFill="1" applyBorder="1" applyAlignment="1">
      <alignment horizontal="right" vertical="center" indent="2"/>
    </xf>
    <xf numFmtId="38" fontId="6" fillId="48" borderId="25" xfId="300" applyNumberFormat="1" applyFont="1" applyFill="1" applyBorder="1" applyAlignment="1">
      <alignment horizontal="right" vertical="center" indent="2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3370.36296943</c:v>
                </c:pt>
                <c:pt idx="1">
                  <c:v>1673.48152952</c:v>
                </c:pt>
              </c:numCache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3294.79423057</c:v>
                </c:pt>
                <c:pt idx="1">
                  <c:v>1749.05026838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4950.96268184</c:v>
                </c:pt>
                <c:pt idx="1">
                  <c:v>92.88181711000003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2663.5802649100006</c:v>
                </c:pt>
                <c:pt idx="1">
                  <c:v>2380.2642340400007</c:v>
                </c:pt>
              </c:numCache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Banco Estatal Nacional</c:v>
                </c:pt>
                <c:pt idx="4">
                  <c:v>FONAFE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2380.2642340400007</c:v>
                </c:pt>
                <c:pt idx="1">
                  <c:v>1281.6433985499998</c:v>
                </c:pt>
                <c:pt idx="2">
                  <c:v>1087.0576922500002</c:v>
                </c:pt>
                <c:pt idx="3">
                  <c:v>130.42944715000002</c:v>
                </c:pt>
                <c:pt idx="4">
                  <c:v>121.98600748999998</c:v>
                </c:pt>
                <c:pt idx="5">
                  <c:v>42.46371947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3206.381037559999</c:v>
                </c:pt>
                <c:pt idx="1">
                  <c:v>976.5656580000001</c:v>
                </c:pt>
                <c:pt idx="2">
                  <c:v>532.3802291399999</c:v>
                </c:pt>
                <c:pt idx="3">
                  <c:v>282.55740799</c:v>
                </c:pt>
                <c:pt idx="4">
                  <c:v>45.96016626000001</c:v>
                </c:pt>
              </c:numCache>
            </c:numRef>
          </c:val>
        </c:ser>
        <c:firstSliceAng val="1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"/>
          <c:y val="0.1235"/>
          <c:w val="0.758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Evolucion!$C$12:$Y$13</c:f>
              <c:multiLvlStrCache/>
            </c:multiLvlStrRef>
          </c:cat>
          <c:val>
            <c:numRef>
              <c:f>Evolucion!$C$15:$Y$15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Evolucion!$C$12:$Y$13</c:f>
              <c:multiLvlStrCache/>
            </c:multiLvlStrRef>
          </c:cat>
          <c:val>
            <c:numRef>
              <c:f>Evolucion!$C$16:$Y$16</c:f>
              <c:numCache/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75"/>
          <c:y val="0.49775"/>
          <c:w val="0.193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3</xdr:col>
      <xdr:colOff>581025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724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38100</xdr:rowOff>
    </xdr:from>
    <xdr:to>
      <xdr:col>3</xdr:col>
      <xdr:colOff>1143000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8100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447675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586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47625</xdr:rowOff>
    </xdr:from>
    <xdr:to>
      <xdr:col>5</xdr:col>
      <xdr:colOff>942975</xdr:colOff>
      <xdr:row>1</xdr:row>
      <xdr:rowOff>209550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476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895350</xdr:colOff>
      <xdr:row>20</xdr:row>
      <xdr:rowOff>66675</xdr:rowOff>
    </xdr:from>
    <xdr:to>
      <xdr:col>23</xdr:col>
      <xdr:colOff>190500</xdr:colOff>
      <xdr:row>45</xdr:row>
      <xdr:rowOff>19050</xdr:rowOff>
    </xdr:to>
    <xdr:graphicFrame>
      <xdr:nvGraphicFramePr>
        <xdr:cNvPr id="3" name="7 Gráfico"/>
        <xdr:cNvGraphicFramePr/>
      </xdr:nvGraphicFramePr>
      <xdr:xfrm>
        <a:off x="3552825" y="4067175"/>
        <a:ext cx="83058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50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6200"/>
          <a:ext cx="419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506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2.57421875" style="7" customWidth="1"/>
    <col min="3" max="3" width="1.28515625" style="7" customWidth="1"/>
    <col min="4" max="4" width="78.57421875" style="7" customWidth="1"/>
    <col min="5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4" s="4" customFormat="1" ht="24.75" customHeight="1">
      <c r="B6" s="491" t="str">
        <f>+Portada!$B$6</f>
        <v>DEUDA DE LAS EMPRESAS PÚBLICAS</v>
      </c>
      <c r="C6" s="491"/>
      <c r="D6" s="491"/>
    </row>
    <row r="7" spans="2:4" s="4" customFormat="1" ht="24.75" customHeight="1">
      <c r="B7" s="492" t="s">
        <v>282</v>
      </c>
      <c r="C7" s="492"/>
      <c r="D7" s="492"/>
    </row>
    <row r="8" spans="2:4" s="4" customFormat="1" ht="15.75" customHeight="1">
      <c r="B8" s="6"/>
      <c r="C8" s="6"/>
      <c r="D8" s="6"/>
    </row>
    <row r="9" ht="19.5" customHeight="1">
      <c r="D9" s="8" t="s">
        <v>94</v>
      </c>
    </row>
    <row r="10" spans="2:4" s="10" customFormat="1" ht="19.5" customHeight="1">
      <c r="B10" s="9"/>
      <c r="C10" s="9"/>
      <c r="D10" s="8" t="s">
        <v>31</v>
      </c>
    </row>
    <row r="11" spans="2:4" s="10" customFormat="1" ht="19.5" customHeight="1">
      <c r="B11" s="11"/>
      <c r="C11" s="9"/>
      <c r="D11" s="8" t="s">
        <v>32</v>
      </c>
    </row>
    <row r="12" spans="2:4" s="10" customFormat="1" ht="9.75" customHeight="1">
      <c r="B12" s="11"/>
      <c r="C12" s="9"/>
      <c r="D12" s="8"/>
    </row>
    <row r="13" spans="2:4" s="10" customFormat="1" ht="19.5" customHeight="1">
      <c r="B13" s="11" t="s">
        <v>11</v>
      </c>
      <c r="C13" s="9" t="s">
        <v>8</v>
      </c>
      <c r="D13" s="12" t="s">
        <v>173</v>
      </c>
    </row>
    <row r="14" spans="2:4" s="10" customFormat="1" ht="19.5" customHeight="1">
      <c r="B14" s="11" t="s">
        <v>12</v>
      </c>
      <c r="C14" s="9" t="s">
        <v>8</v>
      </c>
      <c r="D14" s="12" t="s">
        <v>252</v>
      </c>
    </row>
    <row r="15" spans="2:4" s="10" customFormat="1" ht="19.5" customHeight="1">
      <c r="B15" s="11" t="s">
        <v>13</v>
      </c>
      <c r="C15" s="9" t="s">
        <v>8</v>
      </c>
      <c r="D15" s="8" t="s">
        <v>42</v>
      </c>
    </row>
    <row r="16" spans="2:4" s="10" customFormat="1" ht="19.5" customHeight="1">
      <c r="B16" s="11" t="s">
        <v>14</v>
      </c>
      <c r="C16" s="9" t="s">
        <v>8</v>
      </c>
      <c r="D16" s="8" t="s">
        <v>36</v>
      </c>
    </row>
    <row r="17" spans="2:4" s="10" customFormat="1" ht="19.5" customHeight="1">
      <c r="B17" s="11" t="s">
        <v>144</v>
      </c>
      <c r="C17" s="9" t="s">
        <v>8</v>
      </c>
      <c r="D17" s="8" t="s">
        <v>1</v>
      </c>
    </row>
    <row r="18" spans="2:4" s="10" customFormat="1" ht="19.5" customHeight="1">
      <c r="B18" s="11" t="s">
        <v>83</v>
      </c>
      <c r="C18" s="9" t="s">
        <v>8</v>
      </c>
      <c r="D18" s="8" t="s">
        <v>81</v>
      </c>
    </row>
    <row r="19" spans="2:4" s="10" customFormat="1" ht="19.5" customHeight="1">
      <c r="B19" s="11" t="s">
        <v>15</v>
      </c>
      <c r="C19" s="9" t="s">
        <v>8</v>
      </c>
      <c r="D19" s="8" t="s">
        <v>158</v>
      </c>
    </row>
    <row r="20" spans="2:4" s="10" customFormat="1" ht="19.5" customHeight="1">
      <c r="B20" s="11" t="s">
        <v>16</v>
      </c>
      <c r="C20" s="9" t="s">
        <v>8</v>
      </c>
      <c r="D20" s="8" t="s">
        <v>82</v>
      </c>
    </row>
    <row r="21" ht="15">
      <c r="D21" s="13"/>
    </row>
    <row r="22" ht="12.75">
      <c r="D22" s="14"/>
    </row>
    <row r="23" ht="12.75">
      <c r="D23" s="14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03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81" customWidth="1"/>
    <col min="2" max="2" width="0.71875" style="181" customWidth="1"/>
    <col min="3" max="3" width="99.421875" style="181" customWidth="1"/>
    <col min="4" max="4" width="18.57421875" style="181" customWidth="1"/>
    <col min="5" max="6" width="20.7109375" style="181" customWidth="1"/>
    <col min="7" max="7" width="0.5625" style="181" customWidth="1"/>
    <col min="8" max="8" width="11.421875" style="180" customWidth="1"/>
    <col min="9" max="16384" width="11.421875" style="181" customWidth="1"/>
  </cols>
  <sheetData>
    <row r="1" spans="2:4" ht="12.75">
      <c r="B1" s="217"/>
      <c r="C1" s="217"/>
      <c r="D1" s="217"/>
    </row>
    <row r="2" spans="2:4" ht="12.75">
      <c r="B2" s="217"/>
      <c r="C2" s="217"/>
      <c r="D2" s="217"/>
    </row>
    <row r="3" spans="2:4" ht="12.75">
      <c r="B3" s="217"/>
      <c r="C3" s="217"/>
      <c r="D3" s="217"/>
    </row>
    <row r="4" spans="2:6" ht="19.5" customHeight="1">
      <c r="B4" s="217"/>
      <c r="C4" s="217"/>
      <c r="D4" s="217"/>
      <c r="F4" s="459">
        <v>3.179</v>
      </c>
    </row>
    <row r="5" spans="2:7" ht="18">
      <c r="B5" s="529" t="s">
        <v>83</v>
      </c>
      <c r="C5" s="529"/>
      <c r="D5" s="529"/>
      <c r="E5" s="529"/>
      <c r="F5" s="529"/>
      <c r="G5" s="305"/>
    </row>
    <row r="6" spans="2:8" s="183" customFormat="1" ht="18" customHeight="1">
      <c r="B6" s="544" t="s">
        <v>203</v>
      </c>
      <c r="C6" s="544"/>
      <c r="D6" s="544"/>
      <c r="E6" s="544"/>
      <c r="F6" s="544"/>
      <c r="G6" s="290"/>
      <c r="H6" s="182"/>
    </row>
    <row r="7" spans="2:8" s="183" customFormat="1" ht="18" customHeight="1">
      <c r="B7" s="544" t="s">
        <v>202</v>
      </c>
      <c r="C7" s="544"/>
      <c r="D7" s="544"/>
      <c r="E7" s="544"/>
      <c r="F7" s="438"/>
      <c r="G7" s="290"/>
      <c r="H7" s="182"/>
    </row>
    <row r="8" spans="2:8" s="183" customFormat="1" ht="20.25" customHeight="1">
      <c r="B8" s="582" t="s">
        <v>81</v>
      </c>
      <c r="C8" s="582"/>
      <c r="D8" s="582"/>
      <c r="E8" s="582"/>
      <c r="F8" s="582"/>
      <c r="G8" s="582"/>
      <c r="H8" s="182"/>
    </row>
    <row r="9" spans="2:8" s="183" customFormat="1" ht="18" customHeight="1">
      <c r="B9" s="451"/>
      <c r="C9" s="581" t="str">
        <f>+GrupoDeudor!C38</f>
        <v>AL 30 DE JUNIO DE 2015</v>
      </c>
      <c r="D9" s="581"/>
      <c r="E9" s="451"/>
      <c r="F9" s="451"/>
      <c r="G9" s="451"/>
      <c r="H9" s="182"/>
    </row>
    <row r="10" spans="2:7" ht="9.75" customHeight="1">
      <c r="B10" s="537"/>
      <c r="C10" s="537"/>
      <c r="D10" s="537"/>
      <c r="E10" s="537"/>
      <c r="F10" s="537"/>
      <c r="G10" s="439"/>
    </row>
    <row r="11" spans="3:6" ht="18" customHeight="1">
      <c r="C11" s="552" t="s">
        <v>149</v>
      </c>
      <c r="D11" s="552" t="s">
        <v>27</v>
      </c>
      <c r="E11" s="573" t="s">
        <v>127</v>
      </c>
      <c r="F11" s="579" t="s">
        <v>219</v>
      </c>
    </row>
    <row r="12" spans="3:8" s="163" customFormat="1" ht="18" customHeight="1">
      <c r="C12" s="553"/>
      <c r="D12" s="553"/>
      <c r="E12" s="547"/>
      <c r="F12" s="580"/>
      <c r="H12" s="184"/>
    </row>
    <row r="13" spans="3:8" s="163" customFormat="1" ht="9.75" customHeight="1">
      <c r="C13" s="230"/>
      <c r="D13" s="295"/>
      <c r="E13" s="193"/>
      <c r="F13" s="440"/>
      <c r="H13" s="184"/>
    </row>
    <row r="14" spans="3:8" s="113" customFormat="1" ht="22.5" customHeight="1">
      <c r="C14" s="298" t="s">
        <v>124</v>
      </c>
      <c r="D14" s="127"/>
      <c r="E14" s="128">
        <f>SUM(E15:E28)</f>
        <v>4225304.933660001</v>
      </c>
      <c r="F14" s="129">
        <f>SUM(F15:F28)</f>
        <v>13432244.384105144</v>
      </c>
      <c r="H14" s="134"/>
    </row>
    <row r="15" spans="3:8" s="113" customFormat="1" ht="19.5" customHeight="1">
      <c r="C15" s="130" t="s">
        <v>161</v>
      </c>
      <c r="D15" s="131" t="s">
        <v>145</v>
      </c>
      <c r="E15" s="132">
        <v>1814758.5062700005</v>
      </c>
      <c r="F15" s="133">
        <f aca="true" t="shared" si="0" ref="F15:F28">+E15*$F$4</f>
        <v>5769117.291432331</v>
      </c>
      <c r="H15" s="185"/>
    </row>
    <row r="16" spans="3:8" s="113" customFormat="1" ht="19.5" customHeight="1">
      <c r="C16" s="130" t="s">
        <v>163</v>
      </c>
      <c r="D16" s="131" t="s">
        <v>145</v>
      </c>
      <c r="E16" s="132">
        <v>1161198.49009</v>
      </c>
      <c r="F16" s="133">
        <f t="shared" si="0"/>
        <v>3691449.99999611</v>
      </c>
      <c r="H16" s="134"/>
    </row>
    <row r="17" spans="3:8" s="113" customFormat="1" ht="19.5" customHeight="1">
      <c r="C17" s="130" t="s">
        <v>162</v>
      </c>
      <c r="D17" s="135" t="s">
        <v>146</v>
      </c>
      <c r="E17" s="132">
        <v>719583.34926</v>
      </c>
      <c r="F17" s="133">
        <f t="shared" si="0"/>
        <v>2287555.46729754</v>
      </c>
      <c r="H17" s="134"/>
    </row>
    <row r="18" spans="3:8" s="113" customFormat="1" ht="19.5" customHeight="1">
      <c r="C18" s="130" t="s">
        <v>186</v>
      </c>
      <c r="D18" s="131" t="s">
        <v>145</v>
      </c>
      <c r="E18" s="132">
        <v>318837.23421</v>
      </c>
      <c r="F18" s="133">
        <f t="shared" si="0"/>
        <v>1013583.56755359</v>
      </c>
      <c r="H18" s="134"/>
    </row>
    <row r="19" spans="3:8" s="113" customFormat="1" ht="19.5" customHeight="1">
      <c r="C19" s="130" t="s">
        <v>43</v>
      </c>
      <c r="D19" s="135" t="s">
        <v>146</v>
      </c>
      <c r="E19" s="132">
        <v>88941.34634000002</v>
      </c>
      <c r="F19" s="133">
        <f t="shared" si="0"/>
        <v>282744.54001486005</v>
      </c>
      <c r="H19" s="134"/>
    </row>
    <row r="20" spans="3:8" s="113" customFormat="1" ht="19.5" customHeight="1">
      <c r="C20" s="130" t="s">
        <v>48</v>
      </c>
      <c r="D20" s="135" t="s">
        <v>146</v>
      </c>
      <c r="E20" s="132">
        <v>27765.42948</v>
      </c>
      <c r="F20" s="133">
        <f t="shared" si="0"/>
        <v>88266.30031692</v>
      </c>
      <c r="H20" s="134"/>
    </row>
    <row r="21" spans="3:8" s="113" customFormat="1" ht="19.5" customHeight="1">
      <c r="C21" s="130" t="s">
        <v>96</v>
      </c>
      <c r="D21" s="135" t="s">
        <v>146</v>
      </c>
      <c r="E21" s="132">
        <v>27243.858519999998</v>
      </c>
      <c r="F21" s="133">
        <f t="shared" si="0"/>
        <v>86608.22623507999</v>
      </c>
      <c r="H21" s="134"/>
    </row>
    <row r="22" spans="3:8" s="113" customFormat="1" ht="19.5" customHeight="1">
      <c r="C22" s="130" t="s">
        <v>46</v>
      </c>
      <c r="D22" s="135" t="s">
        <v>146</v>
      </c>
      <c r="E22" s="132">
        <v>23366.03407</v>
      </c>
      <c r="F22" s="133">
        <f t="shared" si="0"/>
        <v>74280.62230853</v>
      </c>
      <c r="H22" s="134"/>
    </row>
    <row r="23" spans="3:8" s="113" customFormat="1" ht="19.5" customHeight="1">
      <c r="C23" s="130" t="s">
        <v>238</v>
      </c>
      <c r="D23" s="135" t="s">
        <v>146</v>
      </c>
      <c r="E23" s="132">
        <v>15947.19513</v>
      </c>
      <c r="F23" s="133">
        <f t="shared" si="0"/>
        <v>50696.13331827</v>
      </c>
      <c r="H23" s="134"/>
    </row>
    <row r="24" spans="3:8" s="113" customFormat="1" ht="19.5" customHeight="1">
      <c r="C24" s="130" t="s">
        <v>47</v>
      </c>
      <c r="D24" s="135" t="s">
        <v>146</v>
      </c>
      <c r="E24" s="132">
        <v>8053.84135</v>
      </c>
      <c r="F24" s="133">
        <f t="shared" si="0"/>
        <v>25603.161651649996</v>
      </c>
      <c r="H24" s="134"/>
    </row>
    <row r="25" spans="3:8" s="113" customFormat="1" ht="19.5" customHeight="1">
      <c r="C25" s="130" t="s">
        <v>256</v>
      </c>
      <c r="D25" s="135" t="s">
        <v>146</v>
      </c>
      <c r="E25" s="132">
        <v>7887.67863</v>
      </c>
      <c r="F25" s="133">
        <f t="shared" si="0"/>
        <v>25074.93036477</v>
      </c>
      <c r="H25" s="134"/>
    </row>
    <row r="26" spans="3:8" s="113" customFormat="1" ht="19.5" customHeight="1">
      <c r="C26" s="130" t="s">
        <v>44</v>
      </c>
      <c r="D26" s="135" t="s">
        <v>146</v>
      </c>
      <c r="E26" s="132">
        <v>7802.77646</v>
      </c>
      <c r="F26" s="133">
        <f t="shared" si="0"/>
        <v>24805.02636634</v>
      </c>
      <c r="H26" s="134"/>
    </row>
    <row r="27" spans="3:8" s="113" customFormat="1" ht="19.5" customHeight="1">
      <c r="C27" s="130" t="s">
        <v>231</v>
      </c>
      <c r="D27" s="135" t="s">
        <v>146</v>
      </c>
      <c r="E27" s="132">
        <v>3706.9950099999996</v>
      </c>
      <c r="F27" s="133">
        <f t="shared" si="0"/>
        <v>11784.537136789999</v>
      </c>
      <c r="H27" s="134"/>
    </row>
    <row r="28" spans="3:8" s="113" customFormat="1" ht="19.5" customHeight="1">
      <c r="C28" s="130" t="s">
        <v>49</v>
      </c>
      <c r="D28" s="135" t="s">
        <v>146</v>
      </c>
      <c r="E28" s="132">
        <v>212.19884</v>
      </c>
      <c r="F28" s="133">
        <f t="shared" si="0"/>
        <v>674.5801123599999</v>
      </c>
      <c r="H28" s="134"/>
    </row>
    <row r="29" spans="3:8" s="113" customFormat="1" ht="10.5" customHeight="1">
      <c r="C29" s="191"/>
      <c r="D29" s="169"/>
      <c r="E29" s="338"/>
      <c r="F29" s="339"/>
      <c r="H29" s="134"/>
    </row>
    <row r="30" spans="3:8" s="113" customFormat="1" ht="22.5" customHeight="1">
      <c r="C30" s="298" t="s">
        <v>174</v>
      </c>
      <c r="D30" s="127"/>
      <c r="E30" s="128">
        <f>SUM(E31:E65)</f>
        <v>225657.74818</v>
      </c>
      <c r="F30" s="129">
        <f>SUM(F31:F65)</f>
        <v>717365.9814642199</v>
      </c>
      <c r="H30" s="134"/>
    </row>
    <row r="31" spans="3:8" s="187" customFormat="1" ht="19.5" customHeight="1">
      <c r="C31" s="130" t="s">
        <v>240</v>
      </c>
      <c r="D31" s="135" t="s">
        <v>146</v>
      </c>
      <c r="E31" s="132">
        <v>51811.434969999995</v>
      </c>
      <c r="F31" s="133">
        <f aca="true" t="shared" si="1" ref="F31:F65">+E31*$F$4</f>
        <v>164708.55176962996</v>
      </c>
      <c r="H31" s="186"/>
    </row>
    <row r="32" spans="3:8" s="187" customFormat="1" ht="19.5" customHeight="1">
      <c r="C32" s="130" t="s">
        <v>50</v>
      </c>
      <c r="D32" s="135" t="s">
        <v>146</v>
      </c>
      <c r="E32" s="132">
        <v>27300.802969999997</v>
      </c>
      <c r="F32" s="133">
        <f t="shared" si="1"/>
        <v>86789.25264162998</v>
      </c>
      <c r="H32" s="186"/>
    </row>
    <row r="33" spans="3:8" s="187" customFormat="1" ht="19.5" customHeight="1">
      <c r="C33" s="130" t="s">
        <v>51</v>
      </c>
      <c r="D33" s="135" t="s">
        <v>146</v>
      </c>
      <c r="E33" s="132">
        <v>21039.854819999997</v>
      </c>
      <c r="F33" s="133">
        <f t="shared" si="1"/>
        <v>66885.69847277999</v>
      </c>
      <c r="H33" s="186"/>
    </row>
    <row r="34" spans="3:8" s="187" customFormat="1" ht="19.5" customHeight="1">
      <c r="C34" s="130" t="s">
        <v>241</v>
      </c>
      <c r="D34" s="135" t="s">
        <v>146</v>
      </c>
      <c r="E34" s="132">
        <v>16240.35025</v>
      </c>
      <c r="F34" s="133">
        <f t="shared" si="1"/>
        <v>51628.07344474999</v>
      </c>
      <c r="H34" s="186"/>
    </row>
    <row r="35" spans="3:8" s="187" customFormat="1" ht="19.5" customHeight="1">
      <c r="C35" s="130" t="s">
        <v>54</v>
      </c>
      <c r="D35" s="135" t="s">
        <v>146</v>
      </c>
      <c r="E35" s="132">
        <v>14521.23844</v>
      </c>
      <c r="F35" s="133">
        <f t="shared" si="1"/>
        <v>46163.017000759995</v>
      </c>
      <c r="H35" s="186"/>
    </row>
    <row r="36" spans="3:8" s="187" customFormat="1" ht="19.5" customHeight="1">
      <c r="C36" s="130" t="s">
        <v>53</v>
      </c>
      <c r="D36" s="135" t="s">
        <v>146</v>
      </c>
      <c r="E36" s="132">
        <v>14058.40055</v>
      </c>
      <c r="F36" s="133">
        <f t="shared" si="1"/>
        <v>44691.65534845</v>
      </c>
      <c r="H36" s="186"/>
    </row>
    <row r="37" spans="3:8" s="187" customFormat="1" ht="19.5" customHeight="1">
      <c r="C37" s="130" t="s">
        <v>52</v>
      </c>
      <c r="D37" s="135" t="s">
        <v>146</v>
      </c>
      <c r="E37" s="132">
        <v>13643.72405</v>
      </c>
      <c r="F37" s="133">
        <f t="shared" si="1"/>
        <v>43373.39875495</v>
      </c>
      <c r="H37" s="186"/>
    </row>
    <row r="38" spans="3:8" s="187" customFormat="1" ht="19.5" customHeight="1">
      <c r="C38" s="130" t="s">
        <v>55</v>
      </c>
      <c r="D38" s="135" t="s">
        <v>146</v>
      </c>
      <c r="E38" s="132">
        <v>8501.65926</v>
      </c>
      <c r="F38" s="133">
        <f t="shared" si="1"/>
        <v>27026.77478754</v>
      </c>
      <c r="H38" s="186"/>
    </row>
    <row r="39" spans="3:8" s="187" customFormat="1" ht="19.5" customHeight="1">
      <c r="C39" s="130" t="s">
        <v>56</v>
      </c>
      <c r="D39" s="135" t="s">
        <v>146</v>
      </c>
      <c r="E39" s="132">
        <v>7227.481010000001</v>
      </c>
      <c r="F39" s="133">
        <f t="shared" si="1"/>
        <v>22976.162130790002</v>
      </c>
      <c r="H39" s="186"/>
    </row>
    <row r="40" spans="3:8" s="187" customFormat="1" ht="19.5" customHeight="1">
      <c r="C40" s="130" t="s">
        <v>58</v>
      </c>
      <c r="D40" s="135" t="s">
        <v>146</v>
      </c>
      <c r="E40" s="132">
        <v>6585.274309999999</v>
      </c>
      <c r="F40" s="133">
        <f t="shared" si="1"/>
        <v>20934.587031489995</v>
      </c>
      <c r="H40" s="186"/>
    </row>
    <row r="41" spans="3:8" s="187" customFormat="1" ht="19.5" customHeight="1">
      <c r="C41" s="130" t="s">
        <v>57</v>
      </c>
      <c r="D41" s="135" t="s">
        <v>146</v>
      </c>
      <c r="E41" s="132">
        <v>6083.293360000001</v>
      </c>
      <c r="F41" s="133">
        <f t="shared" si="1"/>
        <v>19338.78959144</v>
      </c>
      <c r="H41" s="186"/>
    </row>
    <row r="42" spans="3:8" s="187" customFormat="1" ht="19.5" customHeight="1">
      <c r="C42" s="130" t="s">
        <v>99</v>
      </c>
      <c r="D42" s="135" t="s">
        <v>146</v>
      </c>
      <c r="E42" s="132">
        <v>4480.76</v>
      </c>
      <c r="F42" s="133">
        <f t="shared" si="1"/>
        <v>14244.33604</v>
      </c>
      <c r="H42" s="186"/>
    </row>
    <row r="43" spans="3:8" s="187" customFormat="1" ht="19.5" customHeight="1">
      <c r="C43" s="130" t="s">
        <v>59</v>
      </c>
      <c r="D43" s="135" t="s">
        <v>146</v>
      </c>
      <c r="E43" s="132">
        <v>4352.71096</v>
      </c>
      <c r="F43" s="133">
        <f t="shared" si="1"/>
        <v>13837.26814184</v>
      </c>
      <c r="H43" s="186"/>
    </row>
    <row r="44" spans="3:8" s="187" customFormat="1" ht="19.5" customHeight="1">
      <c r="C44" s="130" t="s">
        <v>60</v>
      </c>
      <c r="D44" s="135" t="s">
        <v>146</v>
      </c>
      <c r="E44" s="132">
        <v>3919.0975199999993</v>
      </c>
      <c r="F44" s="133">
        <f t="shared" si="1"/>
        <v>12458.811016079997</v>
      </c>
      <c r="H44" s="186"/>
    </row>
    <row r="45" spans="3:8" s="187" customFormat="1" ht="19.5" customHeight="1">
      <c r="C45" s="130" t="s">
        <v>65</v>
      </c>
      <c r="D45" s="135" t="s">
        <v>146</v>
      </c>
      <c r="E45" s="132">
        <v>3801.3135300000004</v>
      </c>
      <c r="F45" s="133">
        <f t="shared" si="1"/>
        <v>12084.37571187</v>
      </c>
      <c r="H45" s="186"/>
    </row>
    <row r="46" spans="3:8" s="187" customFormat="1" ht="19.5" customHeight="1">
      <c r="C46" s="130" t="s">
        <v>61</v>
      </c>
      <c r="D46" s="135" t="s">
        <v>146</v>
      </c>
      <c r="E46" s="132">
        <v>3619.13743</v>
      </c>
      <c r="F46" s="133">
        <f t="shared" si="1"/>
        <v>11505.23788997</v>
      </c>
      <c r="H46" s="186"/>
    </row>
    <row r="47" spans="3:8" s="187" customFormat="1" ht="19.5" customHeight="1">
      <c r="C47" s="130" t="s">
        <v>62</v>
      </c>
      <c r="D47" s="135" t="s">
        <v>146</v>
      </c>
      <c r="E47" s="132">
        <v>2363.04395</v>
      </c>
      <c r="F47" s="133">
        <f t="shared" si="1"/>
        <v>7512.11671705</v>
      </c>
      <c r="H47" s="186"/>
    </row>
    <row r="48" spans="3:8" s="187" customFormat="1" ht="19.5" customHeight="1">
      <c r="C48" s="130" t="s">
        <v>63</v>
      </c>
      <c r="D48" s="135" t="s">
        <v>146</v>
      </c>
      <c r="E48" s="132">
        <v>2355.34712</v>
      </c>
      <c r="F48" s="133">
        <f t="shared" si="1"/>
        <v>7487.6484944799995</v>
      </c>
      <c r="H48" s="186"/>
    </row>
    <row r="49" spans="3:8" s="187" customFormat="1" ht="19.5" customHeight="1">
      <c r="C49" s="130" t="s">
        <v>64</v>
      </c>
      <c r="D49" s="135" t="s">
        <v>146</v>
      </c>
      <c r="E49" s="132">
        <v>2304.9326</v>
      </c>
      <c r="F49" s="133">
        <f t="shared" si="1"/>
        <v>7327.3807354</v>
      </c>
      <c r="H49" s="186"/>
    </row>
    <row r="50" spans="3:8" s="187" customFormat="1" ht="19.5" customHeight="1">
      <c r="C50" s="130" t="s">
        <v>66</v>
      </c>
      <c r="D50" s="135" t="s">
        <v>146</v>
      </c>
      <c r="E50" s="132">
        <v>1929.1881199999998</v>
      </c>
      <c r="F50" s="133">
        <f t="shared" si="1"/>
        <v>6132.889033479999</v>
      </c>
      <c r="H50" s="186"/>
    </row>
    <row r="51" spans="3:8" s="187" customFormat="1" ht="19.5" customHeight="1">
      <c r="C51" s="130" t="s">
        <v>67</v>
      </c>
      <c r="D51" s="135" t="s">
        <v>146</v>
      </c>
      <c r="E51" s="132">
        <v>1853.6438699999999</v>
      </c>
      <c r="F51" s="133">
        <f t="shared" si="1"/>
        <v>5892.73386273</v>
      </c>
      <c r="H51" s="186"/>
    </row>
    <row r="52" spans="3:8" s="187" customFormat="1" ht="19.5" customHeight="1">
      <c r="C52" s="130" t="s">
        <v>68</v>
      </c>
      <c r="D52" s="135" t="s">
        <v>146</v>
      </c>
      <c r="E52" s="132">
        <v>1633.9071999999999</v>
      </c>
      <c r="F52" s="133">
        <f t="shared" si="1"/>
        <v>5194.190988799999</v>
      </c>
      <c r="H52" s="186"/>
    </row>
    <row r="53" spans="3:8" s="187" customFormat="1" ht="19.5" customHeight="1">
      <c r="C53" s="130" t="s">
        <v>69</v>
      </c>
      <c r="D53" s="135" t="s">
        <v>146</v>
      </c>
      <c r="E53" s="132">
        <v>1077.37162</v>
      </c>
      <c r="F53" s="133">
        <f t="shared" si="1"/>
        <v>3424.9643799799996</v>
      </c>
      <c r="H53" s="186"/>
    </row>
    <row r="54" spans="3:8" s="187" customFormat="1" ht="19.5" customHeight="1">
      <c r="C54" s="130" t="s">
        <v>70</v>
      </c>
      <c r="D54" s="135" t="s">
        <v>146</v>
      </c>
      <c r="E54" s="132">
        <v>1019.6698</v>
      </c>
      <c r="F54" s="133">
        <f t="shared" si="1"/>
        <v>3241.5302942</v>
      </c>
      <c r="H54" s="186"/>
    </row>
    <row r="55" spans="3:8" s="187" customFormat="1" ht="19.5" customHeight="1">
      <c r="C55" s="130" t="s">
        <v>276</v>
      </c>
      <c r="D55" s="135" t="s">
        <v>146</v>
      </c>
      <c r="E55" s="132">
        <v>803.23089</v>
      </c>
      <c r="F55" s="133">
        <f t="shared" si="1"/>
        <v>2553.47099931</v>
      </c>
      <c r="H55" s="186"/>
    </row>
    <row r="56" spans="3:8" s="187" customFormat="1" ht="19.5" customHeight="1">
      <c r="C56" s="130" t="s">
        <v>75</v>
      </c>
      <c r="D56" s="135" t="s">
        <v>146</v>
      </c>
      <c r="E56" s="132">
        <v>658.66362</v>
      </c>
      <c r="F56" s="133">
        <f t="shared" si="1"/>
        <v>2093.89164798</v>
      </c>
      <c r="H56" s="186"/>
    </row>
    <row r="57" spans="3:8" s="187" customFormat="1" ht="19.5" customHeight="1">
      <c r="C57" s="130" t="s">
        <v>72</v>
      </c>
      <c r="D57" s="135" t="s">
        <v>146</v>
      </c>
      <c r="E57" s="132">
        <v>537.47129</v>
      </c>
      <c r="F57" s="133">
        <f t="shared" si="1"/>
        <v>1708.6212309099997</v>
      </c>
      <c r="H57" s="186"/>
    </row>
    <row r="58" spans="3:8" s="187" customFormat="1" ht="19.5" customHeight="1">
      <c r="C58" s="130" t="s">
        <v>73</v>
      </c>
      <c r="D58" s="135" t="s">
        <v>146</v>
      </c>
      <c r="E58" s="132">
        <v>482.34885999999995</v>
      </c>
      <c r="F58" s="133">
        <f t="shared" si="1"/>
        <v>1533.3870259399998</v>
      </c>
      <c r="H58" s="186"/>
    </row>
    <row r="59" spans="3:8" s="187" customFormat="1" ht="19.5" customHeight="1">
      <c r="C59" s="130" t="s">
        <v>74</v>
      </c>
      <c r="D59" s="135" t="s">
        <v>146</v>
      </c>
      <c r="E59" s="132">
        <v>370.3238</v>
      </c>
      <c r="F59" s="133">
        <f t="shared" si="1"/>
        <v>1177.2593602</v>
      </c>
      <c r="H59" s="186"/>
    </row>
    <row r="60" spans="3:8" s="187" customFormat="1" ht="19.5" customHeight="1">
      <c r="C60" s="130" t="s">
        <v>98</v>
      </c>
      <c r="D60" s="135" t="s">
        <v>146</v>
      </c>
      <c r="E60" s="132">
        <v>243.14823</v>
      </c>
      <c r="F60" s="133">
        <f t="shared" si="1"/>
        <v>772.96822317</v>
      </c>
      <c r="H60" s="186"/>
    </row>
    <row r="61" spans="3:8" s="187" customFormat="1" ht="19.5" customHeight="1">
      <c r="C61" s="130" t="s">
        <v>77</v>
      </c>
      <c r="D61" s="135" t="s">
        <v>146</v>
      </c>
      <c r="E61" s="132">
        <v>212.31175</v>
      </c>
      <c r="F61" s="133">
        <f t="shared" si="1"/>
        <v>674.9390532499999</v>
      </c>
      <c r="H61" s="186"/>
    </row>
    <row r="62" spans="3:8" s="187" customFormat="1" ht="19.5" customHeight="1">
      <c r="C62" s="130" t="s">
        <v>76</v>
      </c>
      <c r="D62" s="135" t="s">
        <v>146</v>
      </c>
      <c r="E62" s="132">
        <v>211.47187</v>
      </c>
      <c r="F62" s="133">
        <f t="shared" si="1"/>
        <v>672.2690747299999</v>
      </c>
      <c r="H62" s="186"/>
    </row>
    <row r="63" spans="3:8" s="187" customFormat="1" ht="19.5" customHeight="1">
      <c r="C63" s="130" t="s">
        <v>80</v>
      </c>
      <c r="D63" s="135" t="s">
        <v>146</v>
      </c>
      <c r="E63" s="132">
        <v>199.29595999999998</v>
      </c>
      <c r="F63" s="133">
        <f t="shared" si="1"/>
        <v>633.5618568399999</v>
      </c>
      <c r="H63" s="186"/>
    </row>
    <row r="64" spans="3:8" s="187" customFormat="1" ht="19.5" customHeight="1">
      <c r="C64" s="130" t="s">
        <v>78</v>
      </c>
      <c r="D64" s="135" t="s">
        <v>146</v>
      </c>
      <c r="E64" s="132">
        <v>136.45705999999998</v>
      </c>
      <c r="F64" s="133">
        <f t="shared" si="1"/>
        <v>433.79699373999995</v>
      </c>
      <c r="H64" s="186"/>
    </row>
    <row r="65" spans="3:8" s="187" customFormat="1" ht="19.5" customHeight="1">
      <c r="C65" s="130" t="s">
        <v>79</v>
      </c>
      <c r="D65" s="135" t="s">
        <v>146</v>
      </c>
      <c r="E65" s="132">
        <v>79.38714</v>
      </c>
      <c r="F65" s="133">
        <f t="shared" si="1"/>
        <v>252.37171806</v>
      </c>
      <c r="H65" s="186"/>
    </row>
    <row r="66" spans="3:8" s="113" customFormat="1" ht="14.25" customHeight="1">
      <c r="C66" s="191"/>
      <c r="D66" s="114"/>
      <c r="E66" s="189"/>
      <c r="F66" s="339"/>
      <c r="G66" s="157"/>
      <c r="H66" s="134"/>
    </row>
    <row r="67" spans="3:8" s="187" customFormat="1" ht="19.5" customHeight="1">
      <c r="C67" s="337" t="s">
        <v>125</v>
      </c>
      <c r="D67" s="127"/>
      <c r="E67" s="128">
        <f>+E68</f>
        <v>500000</v>
      </c>
      <c r="F67" s="340">
        <f>+F68</f>
        <v>1589500</v>
      </c>
      <c r="H67" s="186"/>
    </row>
    <row r="68" spans="3:8" s="187" customFormat="1" ht="19.5" customHeight="1">
      <c r="C68" s="130" t="s">
        <v>123</v>
      </c>
      <c r="D68" s="135" t="s">
        <v>146</v>
      </c>
      <c r="E68" s="132">
        <v>500000</v>
      </c>
      <c r="F68" s="133">
        <f>+E68*$F$4</f>
        <v>1589500</v>
      </c>
      <c r="H68" s="186"/>
    </row>
    <row r="69" spans="3:8" s="113" customFormat="1" ht="6.75" customHeight="1">
      <c r="C69" s="172"/>
      <c r="D69" s="173"/>
      <c r="E69" s="194"/>
      <c r="F69" s="231"/>
      <c r="H69" s="134"/>
    </row>
    <row r="70" spans="3:8" s="163" customFormat="1" ht="15" customHeight="1">
      <c r="C70" s="556" t="s">
        <v>84</v>
      </c>
      <c r="D70" s="567"/>
      <c r="E70" s="569">
        <f>+E30+E14+E67</f>
        <v>4950962.681840001</v>
      </c>
      <c r="F70" s="571">
        <f>+F30+F14+F67</f>
        <v>15739110.365569364</v>
      </c>
      <c r="H70" s="184"/>
    </row>
    <row r="71" spans="3:8" s="163" customFormat="1" ht="15" customHeight="1">
      <c r="C71" s="557"/>
      <c r="D71" s="568"/>
      <c r="E71" s="570"/>
      <c r="F71" s="572"/>
      <c r="H71" s="184"/>
    </row>
    <row r="73" spans="5:7" ht="12.75">
      <c r="E73" s="454"/>
      <c r="F73" s="454"/>
      <c r="G73" s="454">
        <v>-4950962.681839998</v>
      </c>
    </row>
    <row r="74" spans="5:6" ht="12.75">
      <c r="E74" s="399"/>
      <c r="F74" s="285"/>
    </row>
    <row r="75" spans="5:6" ht="12.75">
      <c r="E75" s="285"/>
      <c r="F75" s="285"/>
    </row>
    <row r="76" spans="5:6" ht="12.75">
      <c r="E76" s="195"/>
      <c r="F76" s="195"/>
    </row>
    <row r="77" spans="2:7" ht="18">
      <c r="B77" s="564" t="s">
        <v>181</v>
      </c>
      <c r="C77" s="564"/>
      <c r="D77" s="564"/>
      <c r="E77" s="564"/>
      <c r="F77" s="564"/>
      <c r="G77" s="306"/>
    </row>
    <row r="78" spans="2:8" s="183" customFormat="1" ht="18" customHeight="1">
      <c r="B78" s="566" t="s">
        <v>203</v>
      </c>
      <c r="C78" s="566"/>
      <c r="D78" s="566"/>
      <c r="E78" s="566"/>
      <c r="F78" s="566"/>
      <c r="G78" s="307"/>
      <c r="H78" s="182"/>
    </row>
    <row r="79" spans="2:8" s="183" customFormat="1" ht="18" customHeight="1">
      <c r="B79" s="566" t="s">
        <v>204</v>
      </c>
      <c r="C79" s="566"/>
      <c r="D79" s="566"/>
      <c r="E79" s="566"/>
      <c r="F79" s="443"/>
      <c r="G79" s="307"/>
      <c r="H79" s="182"/>
    </row>
    <row r="80" spans="2:8" s="183" customFormat="1" ht="21.75" customHeight="1">
      <c r="B80" s="565" t="s">
        <v>81</v>
      </c>
      <c r="C80" s="565"/>
      <c r="D80" s="565"/>
      <c r="E80" s="565"/>
      <c r="F80" s="565"/>
      <c r="G80" s="565"/>
      <c r="H80" s="182"/>
    </row>
    <row r="81" spans="2:8" s="183" customFormat="1" ht="18" customHeight="1">
      <c r="B81" s="296"/>
      <c r="C81" s="581" t="str">
        <f>+C9</f>
        <v>AL 30 DE JUNIO DE 2015</v>
      </c>
      <c r="D81" s="581"/>
      <c r="E81" s="424"/>
      <c r="F81" s="442"/>
      <c r="G81" s="442"/>
      <c r="H81" s="182"/>
    </row>
    <row r="82" spans="2:7" ht="6" customHeight="1">
      <c r="B82" s="578"/>
      <c r="C82" s="578"/>
      <c r="D82" s="578"/>
      <c r="E82" s="578"/>
      <c r="F82" s="578"/>
      <c r="G82" s="441"/>
    </row>
    <row r="83" spans="2:7" ht="18" customHeight="1">
      <c r="B83" s="308"/>
      <c r="C83" s="552" t="s">
        <v>149</v>
      </c>
      <c r="D83" s="552" t="s">
        <v>27</v>
      </c>
      <c r="E83" s="573" t="s">
        <v>127</v>
      </c>
      <c r="F83" s="579" t="s">
        <v>219</v>
      </c>
      <c r="G83" s="308"/>
    </row>
    <row r="84" spans="2:8" s="163" customFormat="1" ht="18" customHeight="1">
      <c r="B84" s="309"/>
      <c r="C84" s="553"/>
      <c r="D84" s="553"/>
      <c r="E84" s="547"/>
      <c r="F84" s="580"/>
      <c r="G84" s="309"/>
      <c r="H84" s="184"/>
    </row>
    <row r="85" spans="2:8" s="163" customFormat="1" ht="9.75" customHeight="1">
      <c r="B85" s="309"/>
      <c r="C85" s="230"/>
      <c r="D85" s="295"/>
      <c r="E85" s="193"/>
      <c r="F85" s="440"/>
      <c r="G85" s="309"/>
      <c r="H85" s="184"/>
    </row>
    <row r="86" spans="2:8" s="113" customFormat="1" ht="19.5" customHeight="1">
      <c r="B86" s="157"/>
      <c r="C86" s="298" t="s">
        <v>124</v>
      </c>
      <c r="D86" s="127"/>
      <c r="E86" s="189">
        <f>SUM(E87:E92)</f>
        <v>92865.85298000003</v>
      </c>
      <c r="F86" s="190">
        <f>SUM(F87:F92)</f>
        <v>295220.54662342</v>
      </c>
      <c r="G86" s="157"/>
      <c r="H86" s="134"/>
    </row>
    <row r="87" spans="2:8" s="113" customFormat="1" ht="19.5" customHeight="1">
      <c r="B87" s="157"/>
      <c r="C87" s="130" t="s">
        <v>45</v>
      </c>
      <c r="D87" s="135" t="s">
        <v>146</v>
      </c>
      <c r="E87" s="136">
        <v>31324.8296</v>
      </c>
      <c r="F87" s="137">
        <f aca="true" t="shared" si="2" ref="F87:F92">+E87*$F$4</f>
        <v>99581.6332984</v>
      </c>
      <c r="G87" s="157"/>
      <c r="H87" s="134"/>
    </row>
    <row r="88" spans="2:8" s="113" customFormat="1" ht="19.5" customHeight="1">
      <c r="B88" s="157"/>
      <c r="C88" s="130" t="s">
        <v>239</v>
      </c>
      <c r="D88" s="135" t="s">
        <v>146</v>
      </c>
      <c r="E88" s="136">
        <v>26845.967460000007</v>
      </c>
      <c r="F88" s="137">
        <f t="shared" si="2"/>
        <v>85343.33055534001</v>
      </c>
      <c r="G88" s="157"/>
      <c r="H88" s="134"/>
    </row>
    <row r="89" spans="2:8" s="113" customFormat="1" ht="19.5" customHeight="1">
      <c r="B89" s="157"/>
      <c r="C89" s="130" t="s">
        <v>48</v>
      </c>
      <c r="D89" s="135" t="s">
        <v>146</v>
      </c>
      <c r="E89" s="136">
        <v>17434.18103</v>
      </c>
      <c r="F89" s="137">
        <f t="shared" si="2"/>
        <v>55423.261494369995</v>
      </c>
      <c r="G89" s="157"/>
      <c r="H89" s="134"/>
    </row>
    <row r="90" spans="2:8" s="113" customFormat="1" ht="19.5" customHeight="1">
      <c r="B90" s="157"/>
      <c r="C90" s="130" t="s">
        <v>46</v>
      </c>
      <c r="D90" s="135" t="s">
        <v>146</v>
      </c>
      <c r="E90" s="136">
        <v>17260.87489</v>
      </c>
      <c r="F90" s="137">
        <f t="shared" si="2"/>
        <v>54872.321275309994</v>
      </c>
      <c r="G90" s="157"/>
      <c r="H90" s="134"/>
    </row>
    <row r="91" spans="2:8" s="113" customFormat="1" ht="19.5" customHeight="1" hidden="1">
      <c r="B91" s="157"/>
      <c r="C91" s="130" t="s">
        <v>96</v>
      </c>
      <c r="D91" s="135" t="s">
        <v>146</v>
      </c>
      <c r="E91" s="436">
        <v>0</v>
      </c>
      <c r="F91" s="434">
        <f t="shared" si="2"/>
        <v>0</v>
      </c>
      <c r="G91" s="157"/>
      <c r="H91" s="134"/>
    </row>
    <row r="92" spans="2:8" s="113" customFormat="1" ht="19.5" customHeight="1" hidden="1">
      <c r="B92" s="157"/>
      <c r="C92" s="130" t="s">
        <v>231</v>
      </c>
      <c r="D92" s="135" t="s">
        <v>146</v>
      </c>
      <c r="E92" s="436">
        <v>0</v>
      </c>
      <c r="F92" s="434">
        <f t="shared" si="2"/>
        <v>0</v>
      </c>
      <c r="G92" s="157"/>
      <c r="H92" s="134"/>
    </row>
    <row r="93" spans="2:8" s="113" customFormat="1" ht="16.5" customHeight="1">
      <c r="B93" s="157"/>
      <c r="C93" s="191"/>
      <c r="D93" s="114"/>
      <c r="E93" s="170"/>
      <c r="F93" s="171"/>
      <c r="G93" s="157"/>
      <c r="H93" s="134"/>
    </row>
    <row r="94" spans="2:8" s="113" customFormat="1" ht="19.5" customHeight="1">
      <c r="B94" s="157"/>
      <c r="C94" s="298" t="s">
        <v>174</v>
      </c>
      <c r="D94" s="127"/>
      <c r="E94" s="189">
        <f>SUM(E95:E95)</f>
        <v>15.964129999999999</v>
      </c>
      <c r="F94" s="190">
        <f>SUM(F95:F95)</f>
        <v>50.749969269999994</v>
      </c>
      <c r="G94" s="157"/>
      <c r="H94" s="134"/>
    </row>
    <row r="95" spans="2:8" s="187" customFormat="1" ht="19.5" customHeight="1">
      <c r="B95" s="158"/>
      <c r="C95" s="130" t="s">
        <v>160</v>
      </c>
      <c r="D95" s="135" t="s">
        <v>146</v>
      </c>
      <c r="E95" s="136">
        <v>15.964129999999999</v>
      </c>
      <c r="F95" s="137">
        <f>+E95*$F$4</f>
        <v>50.749969269999994</v>
      </c>
      <c r="G95" s="158"/>
      <c r="H95" s="186"/>
    </row>
    <row r="96" spans="2:8" s="113" customFormat="1" ht="9.75" customHeight="1">
      <c r="B96" s="157"/>
      <c r="C96" s="172"/>
      <c r="D96" s="173"/>
      <c r="E96" s="174"/>
      <c r="F96" s="175"/>
      <c r="G96" s="157"/>
      <c r="H96" s="134"/>
    </row>
    <row r="97" spans="2:8" s="163" customFormat="1" ht="15" customHeight="1">
      <c r="B97" s="309"/>
      <c r="C97" s="556" t="s">
        <v>84</v>
      </c>
      <c r="D97" s="567"/>
      <c r="E97" s="576">
        <f>+E94+E86</f>
        <v>92881.81711000002</v>
      </c>
      <c r="F97" s="574">
        <f>+F94+F86</f>
        <v>295271.29659269005</v>
      </c>
      <c r="G97" s="309"/>
      <c r="H97" s="184"/>
    </row>
    <row r="98" spans="2:8" s="163" customFormat="1" ht="15" customHeight="1">
      <c r="B98" s="309"/>
      <c r="C98" s="557"/>
      <c r="D98" s="568"/>
      <c r="E98" s="577"/>
      <c r="F98" s="575"/>
      <c r="G98" s="309"/>
      <c r="H98" s="184"/>
    </row>
    <row r="100" spans="3:6" ht="15">
      <c r="C100" s="289"/>
      <c r="E100" s="203"/>
      <c r="F100" s="282"/>
    </row>
    <row r="101" spans="5:6" ht="12.75">
      <c r="E101" s="221"/>
      <c r="F101" s="221"/>
    </row>
    <row r="102" spans="5:6" ht="12.75">
      <c r="E102" s="196"/>
      <c r="F102" s="196"/>
    </row>
    <row r="103" spans="5:7" ht="12.75">
      <c r="E103" s="197"/>
      <c r="F103" s="197"/>
      <c r="G103" s="197"/>
    </row>
  </sheetData>
  <sheetProtection/>
  <mergeCells count="28">
    <mergeCell ref="B7:E7"/>
    <mergeCell ref="C81:D81"/>
    <mergeCell ref="B5:F5"/>
    <mergeCell ref="B8:G8"/>
    <mergeCell ref="B10:F10"/>
    <mergeCell ref="C11:C12"/>
    <mergeCell ref="D11:D12"/>
    <mergeCell ref="F11:F12"/>
    <mergeCell ref="B6:F6"/>
    <mergeCell ref="C9:D9"/>
    <mergeCell ref="E11:E12"/>
    <mergeCell ref="F97:F98"/>
    <mergeCell ref="C97:C98"/>
    <mergeCell ref="D97:D98"/>
    <mergeCell ref="E97:E98"/>
    <mergeCell ref="B82:F82"/>
    <mergeCell ref="C83:C84"/>
    <mergeCell ref="D83:D84"/>
    <mergeCell ref="E83:E84"/>
    <mergeCell ref="F83:F84"/>
    <mergeCell ref="B77:F77"/>
    <mergeCell ref="B80:G80"/>
    <mergeCell ref="B78:F78"/>
    <mergeCell ref="B79:E79"/>
    <mergeCell ref="C70:C71"/>
    <mergeCell ref="D70:D71"/>
    <mergeCell ref="E70:E71"/>
    <mergeCell ref="F70:F71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81" customWidth="1"/>
    <col min="2" max="2" width="54.421875" style="181" customWidth="1"/>
    <col min="3" max="3" width="11.7109375" style="181" customWidth="1"/>
    <col min="4" max="5" width="19.7109375" style="181" customWidth="1"/>
    <col min="6" max="6" width="3.57421875" style="181" customWidth="1"/>
    <col min="7" max="7" width="8.421875" style="181" customWidth="1"/>
    <col min="8" max="9" width="25.00390625" style="181" customWidth="1"/>
    <col min="10" max="10" width="15.00390625" style="181" customWidth="1"/>
    <col min="11" max="11" width="11.421875" style="181" customWidth="1"/>
    <col min="12" max="12" width="15.8515625" style="181" customWidth="1"/>
    <col min="13" max="13" width="14.28125" style="181" bestFit="1" customWidth="1"/>
    <col min="14" max="14" width="11.421875" style="181" customWidth="1"/>
    <col min="15" max="15" width="11.421875" style="286" customWidth="1"/>
    <col min="16" max="16384" width="11.421875" style="181" customWidth="1"/>
  </cols>
  <sheetData>
    <row r="1" spans="2:15" s="291" customFormat="1" ht="18.75" customHeight="1">
      <c r="B1" s="595"/>
      <c r="C1" s="595"/>
      <c r="D1" s="595"/>
      <c r="E1" s="595"/>
      <c r="F1" s="595"/>
      <c r="O1" s="365"/>
    </row>
    <row r="2" spans="2:15" s="291" customFormat="1" ht="18.75" customHeight="1">
      <c r="B2" s="595"/>
      <c r="C2" s="595"/>
      <c r="D2" s="595"/>
      <c r="E2" s="595"/>
      <c r="F2" s="595"/>
      <c r="O2" s="365"/>
    </row>
    <row r="3" spans="2:15" s="291" customFormat="1" ht="11.25" customHeight="1">
      <c r="B3" s="595"/>
      <c r="C3" s="595"/>
      <c r="D3" s="595"/>
      <c r="E3" s="595"/>
      <c r="F3" s="595"/>
      <c r="O3" s="365"/>
    </row>
    <row r="4" spans="2:15" s="291" customFormat="1" ht="15" customHeight="1">
      <c r="B4" s="595"/>
      <c r="C4" s="595"/>
      <c r="D4" s="595"/>
      <c r="E4" s="595"/>
      <c r="F4" s="595"/>
      <c r="O4" s="365"/>
    </row>
    <row r="5" spans="2:6" ht="18">
      <c r="B5" s="198" t="s">
        <v>15</v>
      </c>
      <c r="C5" s="198"/>
      <c r="D5" s="198"/>
      <c r="E5" s="198"/>
      <c r="F5" s="198"/>
    </row>
    <row r="6" spans="2:14" ht="18" customHeight="1">
      <c r="B6" s="544" t="s">
        <v>203</v>
      </c>
      <c r="C6" s="544"/>
      <c r="D6" s="544"/>
      <c r="E6" s="544"/>
      <c r="F6" s="544"/>
      <c r="G6" s="485"/>
      <c r="H6" s="286"/>
      <c r="I6" s="286"/>
      <c r="J6" s="286"/>
      <c r="K6" s="286"/>
      <c r="L6" s="286"/>
      <c r="M6" s="286"/>
      <c r="N6" s="286"/>
    </row>
    <row r="7" spans="2:14" ht="18" customHeight="1">
      <c r="B7" s="544" t="s">
        <v>202</v>
      </c>
      <c r="C7" s="544"/>
      <c r="D7" s="544"/>
      <c r="E7" s="544"/>
      <c r="F7" s="438"/>
      <c r="G7" s="485"/>
      <c r="H7" s="286"/>
      <c r="I7" s="286"/>
      <c r="J7" s="286"/>
      <c r="K7" s="286"/>
      <c r="L7" s="286"/>
      <c r="M7" s="286"/>
      <c r="N7" s="286"/>
    </row>
    <row r="8" spans="2:14" ht="15.75">
      <c r="B8" s="537" t="s">
        <v>158</v>
      </c>
      <c r="C8" s="537"/>
      <c r="D8" s="537"/>
      <c r="E8" s="537"/>
      <c r="F8" s="224"/>
      <c r="G8" s="286"/>
      <c r="H8" s="286"/>
      <c r="I8" s="459">
        <v>3.179</v>
      </c>
      <c r="J8" s="286"/>
      <c r="K8" s="286"/>
      <c r="L8" s="486"/>
      <c r="M8" s="286"/>
      <c r="N8" s="286"/>
    </row>
    <row r="9" spans="2:14" ht="15.75">
      <c r="B9" s="548" t="str">
        <f>+Deudor!C81</f>
        <v>AL 30 DE JUNIO DE 2015</v>
      </c>
      <c r="C9" s="548"/>
      <c r="D9" s="548"/>
      <c r="E9" s="449"/>
      <c r="F9" s="224"/>
      <c r="G9" s="286"/>
      <c r="H9" s="286"/>
      <c r="I9" s="286"/>
      <c r="J9" s="286"/>
      <c r="K9" s="286"/>
      <c r="L9" s="286"/>
      <c r="M9" s="286"/>
      <c r="N9" s="286"/>
    </row>
    <row r="10" spans="2:14" ht="9" customHeight="1">
      <c r="B10" s="537"/>
      <c r="C10" s="537"/>
      <c r="D10" s="537"/>
      <c r="E10" s="537"/>
      <c r="F10" s="537"/>
      <c r="G10" s="286"/>
      <c r="H10" s="286"/>
      <c r="I10" s="286"/>
      <c r="J10" s="286"/>
      <c r="K10" s="286"/>
      <c r="L10" s="286"/>
      <c r="M10" s="286"/>
      <c r="N10" s="286"/>
    </row>
    <row r="11" spans="2:14" ht="18.75" customHeight="1">
      <c r="B11" s="583" t="s">
        <v>193</v>
      </c>
      <c r="C11" s="587" t="s">
        <v>154</v>
      </c>
      <c r="D11" s="585" t="s">
        <v>127</v>
      </c>
      <c r="E11" s="533" t="s">
        <v>219</v>
      </c>
      <c r="G11" s="286"/>
      <c r="H11" s="286"/>
      <c r="I11" s="487">
        <f>+D14+D69</f>
        <v>1749050.26838</v>
      </c>
      <c r="J11" s="487">
        <f>+E14+E69</f>
        <v>5560230.80318002</v>
      </c>
      <c r="K11" s="286"/>
      <c r="L11" s="286"/>
      <c r="M11" s="286"/>
      <c r="N11" s="286"/>
    </row>
    <row r="12" spans="2:15" s="163" customFormat="1" ht="18.75" customHeight="1">
      <c r="B12" s="584"/>
      <c r="C12" s="588"/>
      <c r="D12" s="586"/>
      <c r="E12" s="534"/>
      <c r="G12" s="367"/>
      <c r="H12" s="367"/>
      <c r="I12" s="367"/>
      <c r="J12" s="367"/>
      <c r="K12" s="367"/>
      <c r="L12" s="367"/>
      <c r="M12" s="367"/>
      <c r="N12" s="367"/>
      <c r="O12" s="367"/>
    </row>
    <row r="13" spans="2:15" s="163" customFormat="1" ht="6" customHeight="1">
      <c r="B13" s="300"/>
      <c r="C13" s="310"/>
      <c r="D13" s="199"/>
      <c r="E13" s="199"/>
      <c r="G13" s="367"/>
      <c r="H13" s="367"/>
      <c r="I13" s="367"/>
      <c r="J13" s="367"/>
      <c r="K13" s="367"/>
      <c r="L13" s="367"/>
      <c r="M13" s="367"/>
      <c r="N13" s="367"/>
      <c r="O13" s="367"/>
    </row>
    <row r="14" spans="2:15" s="113" customFormat="1" ht="21.75" customHeight="1">
      <c r="B14" s="143" t="s">
        <v>134</v>
      </c>
      <c r="C14" s="143"/>
      <c r="D14" s="140">
        <f>+D15+D18+D19+D21+D23</f>
        <v>1656168.45127</v>
      </c>
      <c r="E14" s="140">
        <f>+E15+E18+E19+E21+E23</f>
        <v>5264959.50658733</v>
      </c>
      <c r="G14" s="366"/>
      <c r="H14" s="488"/>
      <c r="I14" s="489"/>
      <c r="J14" s="366"/>
      <c r="K14" s="366"/>
      <c r="L14" s="366"/>
      <c r="M14" s="366"/>
      <c r="N14" s="366"/>
      <c r="O14" s="366"/>
    </row>
    <row r="15" spans="2:15" s="113" customFormat="1" ht="21.75" customHeight="1">
      <c r="B15" s="138" t="s">
        <v>133</v>
      </c>
      <c r="C15" s="138"/>
      <c r="D15" s="140">
        <f>+D16+D17</f>
        <v>1031262.6283200001</v>
      </c>
      <c r="E15" s="140">
        <f>+E16+E17</f>
        <v>3278383.8954292806</v>
      </c>
      <c r="G15" s="366"/>
      <c r="H15" s="366" t="s">
        <v>166</v>
      </c>
      <c r="I15" s="490">
        <f>+D15+D40</f>
        <v>1087057.69225</v>
      </c>
      <c r="J15" s="490">
        <f>+E15+E40</f>
        <v>3455756.4036627505</v>
      </c>
      <c r="K15" s="366"/>
      <c r="L15" s="479">
        <f>+I15/1000</f>
        <v>1087.0576922500002</v>
      </c>
      <c r="M15" s="479">
        <f>+J15/1000</f>
        <v>3455.7564036627505</v>
      </c>
      <c r="N15" s="366"/>
      <c r="O15" s="366"/>
    </row>
    <row r="16" spans="2:15" s="113" customFormat="1" ht="21.75" customHeight="1">
      <c r="B16" s="139" t="s">
        <v>208</v>
      </c>
      <c r="C16" s="139" t="s">
        <v>155</v>
      </c>
      <c r="D16" s="141">
        <v>681402.1439400002</v>
      </c>
      <c r="E16" s="141">
        <f>+D16*$I$8</f>
        <v>2166177.4155852604</v>
      </c>
      <c r="G16" s="366"/>
      <c r="H16" s="490" t="s">
        <v>41</v>
      </c>
      <c r="I16" s="490">
        <f>+D29</f>
        <v>2380264.2340400005</v>
      </c>
      <c r="J16" s="490">
        <f>+E29</f>
        <v>7566860.0000131605</v>
      </c>
      <c r="K16" s="366"/>
      <c r="L16" s="479">
        <f aca="true" t="shared" si="0" ref="L16:M24">+I16/1000</f>
        <v>2380.2642340400007</v>
      </c>
      <c r="M16" s="479">
        <f t="shared" si="0"/>
        <v>7566.860000013161</v>
      </c>
      <c r="N16" s="366"/>
      <c r="O16" s="366"/>
    </row>
    <row r="17" spans="2:15" s="113" customFormat="1" ht="21.75" customHeight="1">
      <c r="B17" s="139" t="s">
        <v>136</v>
      </c>
      <c r="C17" s="139" t="s">
        <v>155</v>
      </c>
      <c r="D17" s="141">
        <v>349860.48438</v>
      </c>
      <c r="E17" s="141">
        <f>+D17*$I$8</f>
        <v>1112206.47984402</v>
      </c>
      <c r="G17" s="366"/>
      <c r="H17" s="366" t="s">
        <v>167</v>
      </c>
      <c r="I17" s="490">
        <f>+D32+D21+D70</f>
        <v>1281643.3985499998</v>
      </c>
      <c r="J17" s="490">
        <f>+E32+E21+E70</f>
        <v>4074344.36399045</v>
      </c>
      <c r="K17" s="366"/>
      <c r="L17" s="479">
        <f t="shared" si="0"/>
        <v>1281.6433985499998</v>
      </c>
      <c r="M17" s="479">
        <f t="shared" si="0"/>
        <v>4074.34436399045</v>
      </c>
      <c r="N17" s="366"/>
      <c r="O17" s="366"/>
    </row>
    <row r="18" spans="2:15" s="113" customFormat="1" ht="21.75" customHeight="1">
      <c r="B18" s="138" t="s">
        <v>0</v>
      </c>
      <c r="C18" s="139" t="s">
        <v>155</v>
      </c>
      <c r="D18" s="140">
        <v>121986.00748999997</v>
      </c>
      <c r="E18" s="140">
        <f>+D18*$I$8</f>
        <v>387793.5178107099</v>
      </c>
      <c r="G18" s="366"/>
      <c r="H18" s="366" t="s">
        <v>0</v>
      </c>
      <c r="I18" s="490">
        <f>+D18+D74</f>
        <v>121986.00748999997</v>
      </c>
      <c r="J18" s="490">
        <f>+E18+E74</f>
        <v>387793.5178107099</v>
      </c>
      <c r="K18" s="366"/>
      <c r="L18" s="479">
        <f t="shared" si="0"/>
        <v>121.98600748999998</v>
      </c>
      <c r="M18" s="479">
        <f t="shared" si="0"/>
        <v>387.7935178107099</v>
      </c>
      <c r="N18" s="366"/>
      <c r="O18" s="366"/>
    </row>
    <row r="19" spans="2:15" s="113" customFormat="1" ht="21.75" customHeight="1">
      <c r="B19" s="138" t="s">
        <v>189</v>
      </c>
      <c r="C19" s="139"/>
      <c r="D19" s="140">
        <f>+D20</f>
        <v>2469.1126099999997</v>
      </c>
      <c r="E19" s="140">
        <f>+E20</f>
        <v>7849.308987189998</v>
      </c>
      <c r="G19" s="366"/>
      <c r="H19" s="366"/>
      <c r="I19" s="490"/>
      <c r="J19" s="490"/>
      <c r="K19" s="366"/>
      <c r="L19" s="479"/>
      <c r="M19" s="479"/>
      <c r="N19" s="366"/>
      <c r="O19" s="366"/>
    </row>
    <row r="20" spans="2:15" s="113" customFormat="1" ht="21.75" customHeight="1">
      <c r="B20" s="139" t="s">
        <v>188</v>
      </c>
      <c r="C20" s="139" t="s">
        <v>155</v>
      </c>
      <c r="D20" s="141">
        <v>2469.1126099999997</v>
      </c>
      <c r="E20" s="141">
        <f>+D20*$I$8</f>
        <v>7849.308987189998</v>
      </c>
      <c r="G20" s="366"/>
      <c r="H20" s="366" t="s">
        <v>192</v>
      </c>
      <c r="I20" s="490">
        <f>+D20+D41</f>
        <v>130429.44715</v>
      </c>
      <c r="J20" s="490">
        <f>+E20+E41</f>
        <v>414635.21248985</v>
      </c>
      <c r="K20" s="366"/>
      <c r="L20" s="479">
        <f t="shared" si="0"/>
        <v>130.42944715000002</v>
      </c>
      <c r="M20" s="479">
        <f t="shared" si="0"/>
        <v>414.63521248985</v>
      </c>
      <c r="N20" s="366"/>
      <c r="O20" s="366"/>
    </row>
    <row r="21" spans="2:15" s="113" customFormat="1" ht="21.75" customHeight="1">
      <c r="B21" s="138" t="s">
        <v>39</v>
      </c>
      <c r="C21" s="139"/>
      <c r="D21" s="140">
        <f>+D22</f>
        <v>500000</v>
      </c>
      <c r="E21" s="140">
        <f>+E22</f>
        <v>1589500</v>
      </c>
      <c r="G21" s="366"/>
      <c r="H21" s="366"/>
      <c r="I21" s="490"/>
      <c r="J21" s="490"/>
      <c r="K21" s="366"/>
      <c r="L21" s="479"/>
      <c r="M21" s="479"/>
      <c r="N21" s="366"/>
      <c r="O21" s="366"/>
    </row>
    <row r="22" spans="2:15" s="113" customFormat="1" ht="21.75" customHeight="1">
      <c r="B22" s="139" t="s">
        <v>249</v>
      </c>
      <c r="C22" s="139" t="s">
        <v>156</v>
      </c>
      <c r="D22" s="141">
        <v>500000</v>
      </c>
      <c r="E22" s="141">
        <f>+D22*$I$8</f>
        <v>1589500</v>
      </c>
      <c r="G22" s="366"/>
      <c r="H22" s="366"/>
      <c r="I22" s="490"/>
      <c r="J22" s="490"/>
      <c r="K22" s="366"/>
      <c r="L22" s="479"/>
      <c r="M22" s="479"/>
      <c r="N22" s="366"/>
      <c r="O22" s="366"/>
    </row>
    <row r="23" spans="2:15" s="113" customFormat="1" ht="21.75" customHeight="1">
      <c r="B23" s="138" t="s">
        <v>40</v>
      </c>
      <c r="C23" s="139"/>
      <c r="D23" s="140">
        <f>SUM(D24:D26)</f>
        <v>450.70285000000007</v>
      </c>
      <c r="E23" s="140">
        <f>SUM(E24:E26)</f>
        <v>1432.7843601499999</v>
      </c>
      <c r="G23" s="366"/>
      <c r="H23" s="366" t="s">
        <v>168</v>
      </c>
      <c r="I23" s="490">
        <f>+D23+D44</f>
        <v>42463.719470000004</v>
      </c>
      <c r="J23" s="490">
        <f>+E23+E44</f>
        <v>134992.16419513</v>
      </c>
      <c r="K23" s="366"/>
      <c r="L23" s="479">
        <f t="shared" si="0"/>
        <v>42.46371947</v>
      </c>
      <c r="M23" s="479">
        <f t="shared" si="0"/>
        <v>134.99216419513</v>
      </c>
      <c r="N23" s="366"/>
      <c r="O23" s="366"/>
    </row>
    <row r="24" spans="2:15" s="113" customFormat="1" ht="21.75" customHeight="1">
      <c r="B24" s="142" t="s">
        <v>137</v>
      </c>
      <c r="C24" s="142" t="s">
        <v>155</v>
      </c>
      <c r="D24" s="141">
        <v>243.14823</v>
      </c>
      <c r="E24" s="141">
        <f>+D24*$I$8</f>
        <v>772.96822317</v>
      </c>
      <c r="G24" s="366"/>
      <c r="H24" s="366"/>
      <c r="I24" s="490">
        <f>+I23+I20+I18+I17+I16+I15</f>
        <v>5043844.498950001</v>
      </c>
      <c r="J24" s="490">
        <f>+J23+J20+J18+J17+J16+J15</f>
        <v>16034381.66216205</v>
      </c>
      <c r="K24" s="366"/>
      <c r="L24" s="479">
        <f t="shared" si="0"/>
        <v>5043.844498950001</v>
      </c>
      <c r="M24" s="479">
        <f t="shared" si="0"/>
        <v>16034.38166216205</v>
      </c>
      <c r="N24" s="366"/>
      <c r="O24" s="366"/>
    </row>
    <row r="25" spans="2:15" s="113" customFormat="1" ht="21.75" customHeight="1">
      <c r="B25" s="139" t="s">
        <v>138</v>
      </c>
      <c r="C25" s="139" t="s">
        <v>155</v>
      </c>
      <c r="D25" s="141">
        <v>200.52043</v>
      </c>
      <c r="E25" s="141">
        <f>+D25*$I$8</f>
        <v>637.4544469699999</v>
      </c>
      <c r="G25" s="366"/>
      <c r="H25" s="366"/>
      <c r="I25" s="366"/>
      <c r="J25" s="366"/>
      <c r="K25" s="366"/>
      <c r="L25" s="366"/>
      <c r="M25" s="366"/>
      <c r="N25" s="366"/>
      <c r="O25" s="366"/>
    </row>
    <row r="26" spans="2:15" s="113" customFormat="1" ht="21.75" customHeight="1">
      <c r="B26" s="139" t="s">
        <v>139</v>
      </c>
      <c r="C26" s="139" t="s">
        <v>155</v>
      </c>
      <c r="D26" s="141">
        <v>7.03419</v>
      </c>
      <c r="E26" s="141">
        <f>+D26*$I$8</f>
        <v>22.361690009999997</v>
      </c>
      <c r="I26" s="430"/>
      <c r="J26" s="430"/>
      <c r="O26" s="366"/>
    </row>
    <row r="27" spans="2:15" s="113" customFormat="1" ht="9.75" customHeight="1">
      <c r="B27" s="121"/>
      <c r="C27" s="139"/>
      <c r="D27" s="144"/>
      <c r="E27" s="144"/>
      <c r="O27" s="366"/>
    </row>
    <row r="28" spans="2:15" s="113" customFormat="1" ht="21.75" customHeight="1">
      <c r="B28" s="143" t="s">
        <v>135</v>
      </c>
      <c r="C28" s="139"/>
      <c r="D28" s="140">
        <f>+D29+D32+D40+D41+D44</f>
        <v>3294794.2305700006</v>
      </c>
      <c r="E28" s="140">
        <f>+E29+E32+E40+E41+E44</f>
        <v>10474150.85898203</v>
      </c>
      <c r="H28" s="382"/>
      <c r="I28" s="431"/>
      <c r="J28" s="431"/>
      <c r="K28" s="374"/>
      <c r="O28" s="366"/>
    </row>
    <row r="29" spans="2:15" s="113" customFormat="1" ht="21.75" customHeight="1">
      <c r="B29" s="138" t="s">
        <v>175</v>
      </c>
      <c r="C29" s="139"/>
      <c r="D29" s="140">
        <f>+D30+D31</f>
        <v>2380264.2340400005</v>
      </c>
      <c r="E29" s="140">
        <f>+E30+E31</f>
        <v>7566860.0000131605</v>
      </c>
      <c r="O29" s="366"/>
    </row>
    <row r="30" spans="2:15" s="113" customFormat="1" ht="21.75" customHeight="1">
      <c r="B30" s="142" t="s">
        <v>207</v>
      </c>
      <c r="C30" s="139" t="s">
        <v>156</v>
      </c>
      <c r="D30" s="141">
        <v>2182557.40799</v>
      </c>
      <c r="E30" s="141">
        <f>+D30*I8</f>
        <v>6938350.0000002105</v>
      </c>
      <c r="I30" s="389"/>
      <c r="J30" s="389"/>
      <c r="O30" s="366"/>
    </row>
    <row r="31" spans="2:15" s="113" customFormat="1" ht="21.75" customHeight="1">
      <c r="B31" s="142" t="s">
        <v>165</v>
      </c>
      <c r="C31" s="139" t="s">
        <v>155</v>
      </c>
      <c r="D31" s="141">
        <v>197706.82605000003</v>
      </c>
      <c r="E31" s="141">
        <f>+D31*I8</f>
        <v>628510.00001295</v>
      </c>
      <c r="I31" s="371"/>
      <c r="J31" s="371"/>
      <c r="O31" s="366"/>
    </row>
    <row r="32" spans="2:15" s="113" customFormat="1" ht="21.75" customHeight="1">
      <c r="B32" s="138" t="s">
        <v>39</v>
      </c>
      <c r="C32" s="139"/>
      <c r="D32" s="140">
        <f>SUM(D33:D39)</f>
        <v>688761.5814399999</v>
      </c>
      <c r="E32" s="140">
        <f>SUM(E33:E39)</f>
        <v>2189573.0673977598</v>
      </c>
      <c r="G32" s="382"/>
      <c r="H32" s="374"/>
      <c r="O32" s="366"/>
    </row>
    <row r="33" spans="2:15" s="113" customFormat="1" ht="21.75" customHeight="1">
      <c r="B33" s="139" t="s">
        <v>187</v>
      </c>
      <c r="C33" s="139" t="s">
        <v>156</v>
      </c>
      <c r="D33" s="141">
        <v>300000</v>
      </c>
      <c r="E33" s="141">
        <f aca="true" t="shared" si="1" ref="E33:E40">+D33*$I$8</f>
        <v>953700</v>
      </c>
      <c r="G33" s="374"/>
      <c r="O33" s="366"/>
    </row>
    <row r="34" spans="2:15" s="113" customFormat="1" ht="21.75" customHeight="1">
      <c r="B34" s="139" t="s">
        <v>243</v>
      </c>
      <c r="C34" s="139" t="s">
        <v>156</v>
      </c>
      <c r="D34" s="141">
        <v>200000</v>
      </c>
      <c r="E34" s="141">
        <f t="shared" si="1"/>
        <v>635800</v>
      </c>
      <c r="G34" s="374"/>
      <c r="O34" s="366"/>
    </row>
    <row r="35" spans="2:15" s="113" customFormat="1" ht="21.75" customHeight="1">
      <c r="B35" s="139" t="s">
        <v>140</v>
      </c>
      <c r="C35" s="139" t="s">
        <v>156</v>
      </c>
      <c r="D35" s="141">
        <v>76439.1318</v>
      </c>
      <c r="E35" s="141">
        <f t="shared" si="1"/>
        <v>242999.9999922</v>
      </c>
      <c r="G35" s="374"/>
      <c r="O35" s="366"/>
    </row>
    <row r="36" spans="2:15" s="113" customFormat="1" ht="21.75" customHeight="1">
      <c r="B36" s="139" t="s">
        <v>217</v>
      </c>
      <c r="C36" s="139" t="s">
        <v>156</v>
      </c>
      <c r="D36" s="141">
        <v>39353.41302</v>
      </c>
      <c r="E36" s="141">
        <f t="shared" si="1"/>
        <v>125104.49999057999</v>
      </c>
      <c r="G36" s="374"/>
      <c r="O36" s="366"/>
    </row>
    <row r="37" spans="2:15" s="113" customFormat="1" ht="21.75" customHeight="1">
      <c r="B37" s="139" t="s">
        <v>279</v>
      </c>
      <c r="C37" s="139" t="s">
        <v>155</v>
      </c>
      <c r="D37" s="141">
        <v>37433.15508</v>
      </c>
      <c r="E37" s="141">
        <f>+D37*$I$8</f>
        <v>118999.99999931999</v>
      </c>
      <c r="G37" s="374"/>
      <c r="O37" s="366"/>
    </row>
    <row r="38" spans="2:15" s="113" customFormat="1" ht="21.75" customHeight="1">
      <c r="B38" s="139" t="s">
        <v>244</v>
      </c>
      <c r="C38" s="139" t="s">
        <v>156</v>
      </c>
      <c r="D38" s="141">
        <v>30000</v>
      </c>
      <c r="E38" s="141">
        <f t="shared" si="1"/>
        <v>95370</v>
      </c>
      <c r="G38" s="374"/>
      <c r="O38" s="366"/>
    </row>
    <row r="39" spans="2:15" s="113" customFormat="1" ht="21.75" customHeight="1">
      <c r="B39" s="139" t="s">
        <v>141</v>
      </c>
      <c r="C39" s="139" t="s">
        <v>155</v>
      </c>
      <c r="D39" s="141">
        <v>5535.88154</v>
      </c>
      <c r="E39" s="141">
        <f t="shared" si="1"/>
        <v>17598.56741566</v>
      </c>
      <c r="G39" s="374"/>
      <c r="O39" s="366"/>
    </row>
    <row r="40" spans="2:15" s="113" customFormat="1" ht="21.75" customHeight="1">
      <c r="B40" s="138" t="s">
        <v>206</v>
      </c>
      <c r="C40" s="139" t="s">
        <v>155</v>
      </c>
      <c r="D40" s="140">
        <v>55795.063930000004</v>
      </c>
      <c r="E40" s="140">
        <f t="shared" si="1"/>
        <v>177372.50823347</v>
      </c>
      <c r="O40" s="366"/>
    </row>
    <row r="41" spans="2:15" s="113" customFormat="1" ht="21.75" customHeight="1">
      <c r="B41" s="138" t="s">
        <v>189</v>
      </c>
      <c r="C41" s="139"/>
      <c r="D41" s="140">
        <f>+D43+D42</f>
        <v>127960.33454000001</v>
      </c>
      <c r="E41" s="140">
        <f>+E43+E42</f>
        <v>406785.90350266</v>
      </c>
      <c r="O41" s="366"/>
    </row>
    <row r="42" spans="2:15" s="113" customFormat="1" ht="21.75" customHeight="1">
      <c r="B42" s="139" t="s">
        <v>129</v>
      </c>
      <c r="C42" s="139" t="s">
        <v>155</v>
      </c>
      <c r="D42" s="141">
        <v>80920.16469</v>
      </c>
      <c r="E42" s="141">
        <f>+D42*$I$8</f>
        <v>257245.20354951</v>
      </c>
      <c r="O42" s="366"/>
    </row>
    <row r="43" spans="2:15" s="113" customFormat="1" ht="21.75" customHeight="1">
      <c r="B43" s="139" t="s">
        <v>191</v>
      </c>
      <c r="C43" s="139" t="s">
        <v>155</v>
      </c>
      <c r="D43" s="141">
        <v>47040.16985</v>
      </c>
      <c r="E43" s="141">
        <f>+D43*$I$8</f>
        <v>149540.69995314998</v>
      </c>
      <c r="O43" s="366"/>
    </row>
    <row r="44" spans="2:15" s="113" customFormat="1" ht="21.75" customHeight="1">
      <c r="B44" s="138" t="s">
        <v>40</v>
      </c>
      <c r="C44" s="139"/>
      <c r="D44" s="140">
        <f>+D45+D47+D46</f>
        <v>42013.01662</v>
      </c>
      <c r="E44" s="140">
        <f>+E45+E47+E46</f>
        <v>133559.37983498</v>
      </c>
      <c r="O44" s="366"/>
    </row>
    <row r="45" spans="2:15" s="113" customFormat="1" ht="21.75" customHeight="1">
      <c r="B45" s="139" t="s">
        <v>131</v>
      </c>
      <c r="C45" s="139" t="s">
        <v>156</v>
      </c>
      <c r="D45" s="141">
        <v>38263.01662</v>
      </c>
      <c r="E45" s="141">
        <f>+D45*$I$8</f>
        <v>121638.12983498</v>
      </c>
      <c r="O45" s="366"/>
    </row>
    <row r="46" spans="2:15" s="113" customFormat="1" ht="21.75" customHeight="1">
      <c r="B46" s="139" t="s">
        <v>130</v>
      </c>
      <c r="C46" s="139" t="s">
        <v>156</v>
      </c>
      <c r="D46" s="141">
        <v>3750</v>
      </c>
      <c r="E46" s="141">
        <f>+D46*$I$8</f>
        <v>11921.25</v>
      </c>
      <c r="O46" s="366"/>
    </row>
    <row r="47" spans="2:15" s="113" customFormat="1" ht="21.75" customHeight="1">
      <c r="B47" s="139" t="s">
        <v>190</v>
      </c>
      <c r="C47" s="139" t="s">
        <v>156</v>
      </c>
      <c r="D47" s="455">
        <v>0</v>
      </c>
      <c r="E47" s="455">
        <f>+D47*$I$8</f>
        <v>0</v>
      </c>
      <c r="O47" s="366"/>
    </row>
    <row r="48" spans="2:15" s="113" customFormat="1" ht="7.5" customHeight="1">
      <c r="B48" s="311"/>
      <c r="C48" s="312"/>
      <c r="D48" s="200"/>
      <c r="E48" s="200"/>
      <c r="O48" s="366"/>
    </row>
    <row r="49" spans="2:15" s="163" customFormat="1" ht="15" customHeight="1">
      <c r="B49" s="589" t="s">
        <v>153</v>
      </c>
      <c r="C49" s="313"/>
      <c r="D49" s="592">
        <f>+D28+D14</f>
        <v>4950962.681840001</v>
      </c>
      <c r="E49" s="594">
        <f>+E28+E14</f>
        <v>15739110.36556936</v>
      </c>
      <c r="O49" s="367"/>
    </row>
    <row r="50" spans="2:15" s="163" customFormat="1" ht="15" customHeight="1">
      <c r="B50" s="557"/>
      <c r="C50" s="314"/>
      <c r="D50" s="593"/>
      <c r="E50" s="593"/>
      <c r="O50" s="367"/>
    </row>
    <row r="51" spans="2:5" ht="6" customHeight="1">
      <c r="B51" s="315"/>
      <c r="C51" s="315"/>
      <c r="D51" s="201"/>
      <c r="E51" s="201"/>
    </row>
    <row r="52" spans="2:6" ht="14.25">
      <c r="B52" s="180" t="s">
        <v>223</v>
      </c>
      <c r="C52" s="180"/>
      <c r="D52" s="382"/>
      <c r="E52" s="113"/>
      <c r="F52" s="113"/>
    </row>
    <row r="53" spans="2:8" ht="14.25">
      <c r="B53" s="180" t="s">
        <v>286</v>
      </c>
      <c r="C53" s="180"/>
      <c r="D53" s="382"/>
      <c r="E53" s="113"/>
      <c r="F53" s="113"/>
      <c r="H53" s="202"/>
    </row>
    <row r="54" spans="2:5" ht="12.75">
      <c r="B54" s="181" t="s">
        <v>176</v>
      </c>
      <c r="D54" s="203"/>
      <c r="E54" s="203"/>
    </row>
    <row r="55" spans="4:6" ht="12.75">
      <c r="D55" s="364"/>
      <c r="E55" s="196"/>
      <c r="F55" s="196"/>
    </row>
    <row r="56" spans="4:6" ht="12.75">
      <c r="D56" s="359"/>
      <c r="E56" s="359"/>
      <c r="F56" s="221"/>
    </row>
    <row r="57" ht="12.75">
      <c r="D57" s="203"/>
    </row>
    <row r="58" spans="4:5" ht="12.75">
      <c r="D58" s="202"/>
      <c r="E58" s="202"/>
    </row>
    <row r="59" ht="12.75">
      <c r="D59" s="203"/>
    </row>
    <row r="60" spans="2:15" s="291" customFormat="1" ht="18.75" customHeight="1">
      <c r="B60" s="198" t="s">
        <v>182</v>
      </c>
      <c r="C60" s="198"/>
      <c r="D60" s="198"/>
      <c r="E60" s="198"/>
      <c r="F60" s="198"/>
      <c r="O60" s="365"/>
    </row>
    <row r="61" spans="2:15" s="291" customFormat="1" ht="18.75" customHeight="1">
      <c r="B61" s="544" t="s">
        <v>203</v>
      </c>
      <c r="C61" s="544"/>
      <c r="D61" s="544"/>
      <c r="E61" s="544"/>
      <c r="F61" s="544"/>
      <c r="G61" s="290"/>
      <c r="O61" s="365"/>
    </row>
    <row r="62" spans="2:15" s="291" customFormat="1" ht="18.75" customHeight="1">
      <c r="B62" s="544" t="s">
        <v>204</v>
      </c>
      <c r="C62" s="544"/>
      <c r="D62" s="544"/>
      <c r="E62" s="544"/>
      <c r="F62" s="438"/>
      <c r="G62" s="290"/>
      <c r="O62" s="365"/>
    </row>
    <row r="63" spans="2:6" ht="15.75">
      <c r="B63" s="537" t="s">
        <v>158</v>
      </c>
      <c r="C63" s="537"/>
      <c r="D63" s="537"/>
      <c r="E63" s="537"/>
      <c r="F63" s="224"/>
    </row>
    <row r="64" spans="2:6" ht="15.75">
      <c r="B64" s="548" t="str">
        <f>+B9</f>
        <v>AL 30 DE JUNIO DE 2015</v>
      </c>
      <c r="C64" s="548"/>
      <c r="D64" s="548"/>
      <c r="E64" s="439"/>
      <c r="F64" s="224"/>
    </row>
    <row r="65" spans="2:6" ht="9.75" customHeight="1">
      <c r="B65" s="537"/>
      <c r="C65" s="537"/>
      <c r="D65" s="537"/>
      <c r="E65" s="537"/>
      <c r="F65" s="537"/>
    </row>
    <row r="66" spans="2:5" ht="18.75" customHeight="1">
      <c r="B66" s="583" t="s">
        <v>193</v>
      </c>
      <c r="C66" s="587" t="s">
        <v>154</v>
      </c>
      <c r="D66" s="585" t="s">
        <v>127</v>
      </c>
      <c r="E66" s="533" t="s">
        <v>219</v>
      </c>
    </row>
    <row r="67" spans="2:15" s="163" customFormat="1" ht="18.75" customHeight="1">
      <c r="B67" s="584"/>
      <c r="C67" s="588"/>
      <c r="D67" s="586"/>
      <c r="E67" s="534"/>
      <c r="O67" s="367"/>
    </row>
    <row r="68" spans="2:15" s="163" customFormat="1" ht="6" customHeight="1">
      <c r="B68" s="300"/>
      <c r="C68" s="310"/>
      <c r="D68" s="199"/>
      <c r="E68" s="199"/>
      <c r="O68" s="367"/>
    </row>
    <row r="69" spans="2:15" s="113" customFormat="1" ht="21.75" customHeight="1">
      <c r="B69" s="143" t="s">
        <v>214</v>
      </c>
      <c r="C69" s="143"/>
      <c r="D69" s="146">
        <f>+D70+D74</f>
        <v>92881.81711000002</v>
      </c>
      <c r="E69" s="140">
        <f>+E70+E74</f>
        <v>295271.29659269005</v>
      </c>
      <c r="O69" s="366"/>
    </row>
    <row r="70" spans="2:15" s="113" customFormat="1" ht="21.75" customHeight="1">
      <c r="B70" s="138" t="s">
        <v>39</v>
      </c>
      <c r="C70" s="138"/>
      <c r="D70" s="146">
        <f>SUM(D71:D73)</f>
        <v>92881.81711000002</v>
      </c>
      <c r="E70" s="140">
        <f>SUM(E71:E73)</f>
        <v>295271.29659269005</v>
      </c>
      <c r="O70" s="366"/>
    </row>
    <row r="71" spans="2:15" s="113" customFormat="1" ht="21.75" customHeight="1">
      <c r="B71" s="139" t="s">
        <v>132</v>
      </c>
      <c r="C71" s="142" t="s">
        <v>155</v>
      </c>
      <c r="D71" s="145">
        <v>61477.38307000002</v>
      </c>
      <c r="E71" s="141">
        <f>+D71*$I$8</f>
        <v>195436.60077953004</v>
      </c>
      <c r="O71" s="366"/>
    </row>
    <row r="72" spans="2:15" s="113" customFormat="1" ht="21.75" customHeight="1">
      <c r="B72" s="139" t="s">
        <v>142</v>
      </c>
      <c r="C72" s="139" t="s">
        <v>155</v>
      </c>
      <c r="D72" s="145">
        <v>31021.478180000006</v>
      </c>
      <c r="E72" s="141">
        <f>+D72*$I$8</f>
        <v>98617.27913422</v>
      </c>
      <c r="H72" s="374"/>
      <c r="O72" s="366"/>
    </row>
    <row r="73" spans="2:15" s="113" customFormat="1" ht="21.75" customHeight="1">
      <c r="B73" s="139" t="s">
        <v>143</v>
      </c>
      <c r="C73" s="139" t="s">
        <v>155</v>
      </c>
      <c r="D73" s="145">
        <v>382.95586</v>
      </c>
      <c r="E73" s="141">
        <f>+D73*$I$8</f>
        <v>1217.4166789399999</v>
      </c>
      <c r="O73" s="366"/>
    </row>
    <row r="74" spans="2:15" s="113" customFormat="1" ht="21.75" customHeight="1" hidden="1">
      <c r="B74" s="138" t="s">
        <v>0</v>
      </c>
      <c r="C74" s="139" t="s">
        <v>155</v>
      </c>
      <c r="D74" s="146">
        <v>0</v>
      </c>
      <c r="E74" s="140">
        <f>+D74*$I$8</f>
        <v>0</v>
      </c>
      <c r="O74" s="366"/>
    </row>
    <row r="75" spans="2:15" s="113" customFormat="1" ht="7.5" customHeight="1">
      <c r="B75" s="311"/>
      <c r="C75" s="311"/>
      <c r="D75" s="204"/>
      <c r="E75" s="200"/>
      <c r="O75" s="366"/>
    </row>
    <row r="76" spans="2:15" s="163" customFormat="1" ht="15" customHeight="1">
      <c r="B76" s="589" t="s">
        <v>153</v>
      </c>
      <c r="C76" s="313"/>
      <c r="D76" s="590">
        <f>+D69</f>
        <v>92881.81711000002</v>
      </c>
      <c r="E76" s="592">
        <f>+E69</f>
        <v>295271.29659269005</v>
      </c>
      <c r="H76" s="375"/>
      <c r="O76" s="367"/>
    </row>
    <row r="77" spans="2:15" s="163" customFormat="1" ht="15" customHeight="1">
      <c r="B77" s="557"/>
      <c r="C77" s="314"/>
      <c r="D77" s="591"/>
      <c r="E77" s="593"/>
      <c r="O77" s="367"/>
    </row>
    <row r="78" spans="2:5" ht="7.5" customHeight="1">
      <c r="B78" s="315"/>
      <c r="C78" s="315"/>
      <c r="D78" s="201"/>
      <c r="E78" s="201"/>
    </row>
    <row r="79" spans="4:5" ht="12.75">
      <c r="D79" s="468"/>
      <c r="E79" s="196"/>
    </row>
    <row r="80" spans="4:5" ht="12.75">
      <c r="D80" s="355"/>
      <c r="E80" s="355"/>
    </row>
    <row r="81" ht="12.75">
      <c r="D81" s="205"/>
    </row>
    <row r="82" spans="4:6" ht="12.75">
      <c r="D82" s="203"/>
      <c r="E82" s="203"/>
      <c r="F82" s="203"/>
    </row>
  </sheetData>
  <sheetProtection/>
  <mergeCells count="28">
    <mergeCell ref="B9:D9"/>
    <mergeCell ref="B8:E8"/>
    <mergeCell ref="B1:F1"/>
    <mergeCell ref="B2:F2"/>
    <mergeCell ref="B3:F3"/>
    <mergeCell ref="B4:F4"/>
    <mergeCell ref="B6:F6"/>
    <mergeCell ref="B7:E7"/>
    <mergeCell ref="B76:B77"/>
    <mergeCell ref="D76:D77"/>
    <mergeCell ref="E76:E77"/>
    <mergeCell ref="B10:F10"/>
    <mergeCell ref="B11:B12"/>
    <mergeCell ref="B49:B50"/>
    <mergeCell ref="D49:D50"/>
    <mergeCell ref="E49:E50"/>
    <mergeCell ref="D11:D12"/>
    <mergeCell ref="C11:C12"/>
    <mergeCell ref="B63:E63"/>
    <mergeCell ref="B65:F65"/>
    <mergeCell ref="B66:B67"/>
    <mergeCell ref="E11:E12"/>
    <mergeCell ref="D66:D67"/>
    <mergeCell ref="E66:E67"/>
    <mergeCell ref="B64:D64"/>
    <mergeCell ref="C66:C67"/>
    <mergeCell ref="B61:F61"/>
    <mergeCell ref="B62:E62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81" customWidth="1"/>
    <col min="2" max="2" width="0.5625" style="181" customWidth="1"/>
    <col min="3" max="3" width="91.00390625" style="181" customWidth="1"/>
    <col min="4" max="5" width="19.7109375" style="181" customWidth="1"/>
    <col min="6" max="6" width="0.85546875" style="181" customWidth="1"/>
    <col min="7" max="7" width="15.140625" style="377" customWidth="1"/>
    <col min="8" max="16384" width="11.421875" style="181" customWidth="1"/>
  </cols>
  <sheetData>
    <row r="1" spans="2:7" s="206" customFormat="1" ht="12.75">
      <c r="B1" s="316"/>
      <c r="C1" s="316"/>
      <c r="G1" s="376"/>
    </row>
    <row r="2" spans="2:7" s="206" customFormat="1" ht="12.75">
      <c r="B2" s="316"/>
      <c r="C2" s="316"/>
      <c r="G2" s="376"/>
    </row>
    <row r="3" spans="2:7" s="206" customFormat="1" ht="12.75">
      <c r="B3" s="316"/>
      <c r="C3" s="316"/>
      <c r="G3" s="376"/>
    </row>
    <row r="4" spans="2:7" s="206" customFormat="1" ht="12.75">
      <c r="B4" s="316"/>
      <c r="C4" s="316"/>
      <c r="G4" s="376"/>
    </row>
    <row r="5" spans="2:7" s="206" customFormat="1" ht="18">
      <c r="B5" s="602" t="s">
        <v>16</v>
      </c>
      <c r="C5" s="602"/>
      <c r="D5" s="602"/>
      <c r="E5" s="602"/>
      <c r="F5" s="232"/>
      <c r="G5" s="459">
        <v>3.179</v>
      </c>
    </row>
    <row r="6" spans="2:7" s="206" customFormat="1" ht="19.5" customHeight="1">
      <c r="B6" s="544" t="s">
        <v>203</v>
      </c>
      <c r="C6" s="544"/>
      <c r="D6" s="544"/>
      <c r="E6" s="544"/>
      <c r="F6" s="544"/>
      <c r="G6" s="376"/>
    </row>
    <row r="7" spans="2:7" s="206" customFormat="1" ht="19.5" customHeight="1">
      <c r="B7" s="544" t="s">
        <v>202</v>
      </c>
      <c r="C7" s="544"/>
      <c r="D7" s="544"/>
      <c r="E7" s="544"/>
      <c r="F7" s="438"/>
      <c r="G7" s="390"/>
    </row>
    <row r="8" spans="2:7" s="206" customFormat="1" ht="19.5" customHeight="1">
      <c r="B8" s="603" t="s">
        <v>82</v>
      </c>
      <c r="C8" s="603"/>
      <c r="D8" s="603"/>
      <c r="E8" s="603"/>
      <c r="F8" s="603"/>
      <c r="G8" s="376"/>
    </row>
    <row r="9" spans="2:7" ht="15.75">
      <c r="B9" s="548" t="str">
        <f>+'Grupo Acreedor'!B64:D64</f>
        <v>AL 30 DE JUNIO DE 2015</v>
      </c>
      <c r="C9" s="548"/>
      <c r="D9" s="548"/>
      <c r="E9" s="224"/>
      <c r="G9" s="422"/>
    </row>
    <row r="10" spans="2:7" s="149" customFormat="1" ht="9" customHeight="1">
      <c r="B10" s="497"/>
      <c r="C10" s="497"/>
      <c r="D10" s="497"/>
      <c r="E10" s="497"/>
      <c r="F10" s="233"/>
      <c r="G10" s="378"/>
    </row>
    <row r="11" spans="3:7" s="206" customFormat="1" ht="18.75" customHeight="1">
      <c r="C11" s="598" t="s">
        <v>150</v>
      </c>
      <c r="D11" s="573" t="s">
        <v>127</v>
      </c>
      <c r="E11" s="579" t="s">
        <v>219</v>
      </c>
      <c r="G11" s="376"/>
    </row>
    <row r="12" spans="3:7" s="234" customFormat="1" ht="18.75" customHeight="1">
      <c r="C12" s="599"/>
      <c r="D12" s="547"/>
      <c r="E12" s="580"/>
      <c r="G12" s="379"/>
    </row>
    <row r="13" spans="3:7" s="234" customFormat="1" ht="11.25" customHeight="1">
      <c r="C13" s="317"/>
      <c r="D13" s="207"/>
      <c r="E13" s="235"/>
      <c r="G13" s="379"/>
    </row>
    <row r="14" spans="3:9" s="149" customFormat="1" ht="21.75" customHeight="1">
      <c r="C14" s="154" t="s">
        <v>209</v>
      </c>
      <c r="D14" s="155">
        <f>+D15+D58</f>
        <v>4218297.96605</v>
      </c>
      <c r="E14" s="155">
        <f>+E15+E58</f>
        <v>13409969.234072953</v>
      </c>
      <c r="G14" s="380"/>
      <c r="I14" s="416"/>
    </row>
    <row r="15" spans="3:7" s="149" customFormat="1" ht="21.75" customHeight="1">
      <c r="C15" s="152" t="s">
        <v>89</v>
      </c>
      <c r="D15" s="153">
        <f>SUM(D16:D56)</f>
        <v>979298.7994099999</v>
      </c>
      <c r="E15" s="153">
        <f>SUM(E16:E56)</f>
        <v>3113190.883324391</v>
      </c>
      <c r="G15" s="380"/>
    </row>
    <row r="16" spans="3:7" s="149" customFormat="1" ht="21.75" customHeight="1">
      <c r="C16" s="150" t="s">
        <v>123</v>
      </c>
      <c r="D16" s="151">
        <v>500000</v>
      </c>
      <c r="E16" s="151">
        <f aca="true" t="shared" si="0" ref="E16:E56">+D16*$G$5</f>
        <v>1589500</v>
      </c>
      <c r="G16" s="400"/>
    </row>
    <row r="17" spans="3:7" s="149" customFormat="1" ht="21.75" customHeight="1">
      <c r="C17" s="150" t="s">
        <v>162</v>
      </c>
      <c r="D17" s="151">
        <v>214510.23862</v>
      </c>
      <c r="E17" s="151">
        <f t="shared" si="0"/>
        <v>681928.04857298</v>
      </c>
      <c r="G17" s="400"/>
    </row>
    <row r="18" spans="3:7" s="149" customFormat="1" ht="21.75" customHeight="1">
      <c r="C18" s="150" t="s">
        <v>240</v>
      </c>
      <c r="D18" s="151">
        <v>51811.434969999995</v>
      </c>
      <c r="E18" s="151">
        <f t="shared" si="0"/>
        <v>164708.55176962996</v>
      </c>
      <c r="G18" s="401"/>
    </row>
    <row r="19" spans="3:7" s="149" customFormat="1" ht="21.75" customHeight="1">
      <c r="C19" s="150" t="s">
        <v>48</v>
      </c>
      <c r="D19" s="151">
        <v>27765.42948</v>
      </c>
      <c r="E19" s="151">
        <f t="shared" si="0"/>
        <v>88266.30031692</v>
      </c>
      <c r="G19" s="401"/>
    </row>
    <row r="20" spans="3:7" s="149" customFormat="1" ht="21.75" customHeight="1">
      <c r="C20" s="150" t="s">
        <v>96</v>
      </c>
      <c r="D20" s="151">
        <v>27243.858519999998</v>
      </c>
      <c r="E20" s="151">
        <f t="shared" si="0"/>
        <v>86608.22623507999</v>
      </c>
      <c r="G20" s="401"/>
    </row>
    <row r="21" spans="3:7" s="149" customFormat="1" ht="21.75" customHeight="1">
      <c r="C21" s="150" t="s">
        <v>278</v>
      </c>
      <c r="D21" s="151">
        <v>23366.03407</v>
      </c>
      <c r="E21" s="151">
        <f t="shared" si="0"/>
        <v>74280.62230853</v>
      </c>
      <c r="G21" s="401"/>
    </row>
    <row r="22" spans="3:7" s="149" customFormat="1" ht="21.75" customHeight="1">
      <c r="C22" s="150" t="s">
        <v>239</v>
      </c>
      <c r="D22" s="151">
        <v>15947.19513</v>
      </c>
      <c r="E22" s="151">
        <f t="shared" si="0"/>
        <v>50696.13331827</v>
      </c>
      <c r="G22" s="401"/>
    </row>
    <row r="23" spans="3:7" s="149" customFormat="1" ht="21.75" customHeight="1">
      <c r="C23" s="150" t="s">
        <v>54</v>
      </c>
      <c r="D23" s="151">
        <v>14521.23844</v>
      </c>
      <c r="E23" s="151">
        <f t="shared" si="0"/>
        <v>46163.017000759995</v>
      </c>
      <c r="G23" s="401"/>
    </row>
    <row r="24" spans="3:7" s="149" customFormat="1" ht="21.75" customHeight="1">
      <c r="C24" s="150" t="s">
        <v>51</v>
      </c>
      <c r="D24" s="151">
        <v>13715.711169999999</v>
      </c>
      <c r="E24" s="151">
        <f t="shared" si="0"/>
        <v>43602.245809429995</v>
      </c>
      <c r="G24" s="401"/>
    </row>
    <row r="25" spans="3:7" s="149" customFormat="1" ht="21.75" customHeight="1">
      <c r="C25" s="150" t="s">
        <v>53</v>
      </c>
      <c r="D25" s="151">
        <v>9781.29463</v>
      </c>
      <c r="E25" s="151">
        <f t="shared" si="0"/>
        <v>31094.73562877</v>
      </c>
      <c r="G25" s="401"/>
    </row>
    <row r="26" spans="3:7" s="149" customFormat="1" ht="21.75" customHeight="1">
      <c r="C26" s="150" t="s">
        <v>55</v>
      </c>
      <c r="D26" s="151">
        <v>8501.65926</v>
      </c>
      <c r="E26" s="151">
        <f t="shared" si="0"/>
        <v>27026.77478754</v>
      </c>
      <c r="G26" s="401"/>
    </row>
    <row r="27" spans="3:7" s="149" customFormat="1" ht="21.75" customHeight="1">
      <c r="C27" s="150" t="s">
        <v>47</v>
      </c>
      <c r="D27" s="151">
        <v>8053.84135</v>
      </c>
      <c r="E27" s="151">
        <f t="shared" si="0"/>
        <v>25603.161651649996</v>
      </c>
      <c r="G27" s="401"/>
    </row>
    <row r="28" spans="3:7" s="149" customFormat="1" ht="21.75" customHeight="1">
      <c r="C28" s="150" t="s">
        <v>256</v>
      </c>
      <c r="D28" s="151">
        <v>7887.67863</v>
      </c>
      <c r="E28" s="151">
        <f t="shared" si="0"/>
        <v>25074.93036477</v>
      </c>
      <c r="G28" s="401"/>
    </row>
    <row r="29" spans="3:7" s="149" customFormat="1" ht="21.75" customHeight="1">
      <c r="C29" s="150" t="s">
        <v>44</v>
      </c>
      <c r="D29" s="151">
        <v>7802.77646</v>
      </c>
      <c r="E29" s="151">
        <f t="shared" si="0"/>
        <v>24805.02636634</v>
      </c>
      <c r="G29" s="401"/>
    </row>
    <row r="30" spans="3:7" s="149" customFormat="1" ht="21.75" customHeight="1">
      <c r="C30" s="150" t="s">
        <v>241</v>
      </c>
      <c r="D30" s="151">
        <v>6876.26927</v>
      </c>
      <c r="E30" s="151">
        <f t="shared" si="0"/>
        <v>21859.660009329997</v>
      </c>
      <c r="G30" s="401"/>
    </row>
    <row r="31" spans="3:7" s="149" customFormat="1" ht="21.75" customHeight="1">
      <c r="C31" s="150" t="s">
        <v>58</v>
      </c>
      <c r="D31" s="151">
        <v>6090.505389999999</v>
      </c>
      <c r="E31" s="151">
        <f t="shared" si="0"/>
        <v>19361.716634809996</v>
      </c>
      <c r="G31" s="401"/>
    </row>
    <row r="32" spans="3:7" s="149" customFormat="1" ht="21.75" customHeight="1">
      <c r="C32" s="150" t="s">
        <v>56</v>
      </c>
      <c r="D32" s="151">
        <v>3718.0831200000007</v>
      </c>
      <c r="E32" s="151">
        <f t="shared" si="0"/>
        <v>11819.786238480001</v>
      </c>
      <c r="G32" s="401"/>
    </row>
    <row r="33" spans="3:7" s="149" customFormat="1" ht="21.75" customHeight="1">
      <c r="C33" s="150" t="s">
        <v>231</v>
      </c>
      <c r="D33" s="151">
        <v>3706.9950099999996</v>
      </c>
      <c r="E33" s="151">
        <f t="shared" si="0"/>
        <v>11784.537136789999</v>
      </c>
      <c r="G33" s="401"/>
    </row>
    <row r="34" spans="3:7" s="149" customFormat="1" ht="21.75" customHeight="1">
      <c r="C34" s="150" t="s">
        <v>61</v>
      </c>
      <c r="D34" s="151">
        <v>3619.13743</v>
      </c>
      <c r="E34" s="151">
        <f t="shared" si="0"/>
        <v>11505.23788997</v>
      </c>
      <c r="G34" s="401"/>
    </row>
    <row r="35" spans="3:7" s="149" customFormat="1" ht="21.75" customHeight="1">
      <c r="C35" s="150" t="s">
        <v>52</v>
      </c>
      <c r="D35" s="151">
        <v>3241.96335</v>
      </c>
      <c r="E35" s="151">
        <f t="shared" si="0"/>
        <v>10306.201489649999</v>
      </c>
      <c r="G35" s="401"/>
    </row>
    <row r="36" spans="3:7" s="149" customFormat="1" ht="21.75" customHeight="1">
      <c r="C36" s="150" t="s">
        <v>62</v>
      </c>
      <c r="D36" s="151">
        <v>2363.04395</v>
      </c>
      <c r="E36" s="151">
        <f t="shared" si="0"/>
        <v>7512.11671705</v>
      </c>
      <c r="G36" s="401"/>
    </row>
    <row r="37" spans="3:7" s="149" customFormat="1" ht="21.75" customHeight="1">
      <c r="C37" s="150" t="s">
        <v>64</v>
      </c>
      <c r="D37" s="151">
        <v>2304.9326</v>
      </c>
      <c r="E37" s="151">
        <f t="shared" si="0"/>
        <v>7327.3807354</v>
      </c>
      <c r="G37" s="401"/>
    </row>
    <row r="38" spans="3:7" s="149" customFormat="1" ht="21.75" customHeight="1">
      <c r="C38" s="150" t="s">
        <v>65</v>
      </c>
      <c r="D38" s="151">
        <v>2095.83973</v>
      </c>
      <c r="E38" s="151">
        <f t="shared" si="0"/>
        <v>6662.67450167</v>
      </c>
      <c r="G38" s="401"/>
    </row>
    <row r="39" spans="3:7" s="149" customFormat="1" ht="21.75" customHeight="1">
      <c r="C39" s="150" t="s">
        <v>63</v>
      </c>
      <c r="D39" s="151">
        <v>1961.29691</v>
      </c>
      <c r="E39" s="151">
        <f t="shared" si="0"/>
        <v>6234.96287689</v>
      </c>
      <c r="G39" s="401"/>
    </row>
    <row r="40" spans="3:7" s="149" customFormat="1" ht="21.75" customHeight="1">
      <c r="C40" s="150" t="s">
        <v>66</v>
      </c>
      <c r="D40" s="151">
        <v>1929.1881199999998</v>
      </c>
      <c r="E40" s="151">
        <f t="shared" si="0"/>
        <v>6132.889033479999</v>
      </c>
      <c r="G40" s="401"/>
    </row>
    <row r="41" spans="3:7" s="149" customFormat="1" ht="21.75" customHeight="1">
      <c r="C41" s="150" t="s">
        <v>67</v>
      </c>
      <c r="D41" s="151">
        <v>1853.6438699999999</v>
      </c>
      <c r="E41" s="151">
        <f t="shared" si="0"/>
        <v>5892.73386273</v>
      </c>
      <c r="G41" s="401"/>
    </row>
    <row r="42" spans="3:7" s="149" customFormat="1" ht="21.75" customHeight="1">
      <c r="C42" s="150" t="s">
        <v>68</v>
      </c>
      <c r="D42" s="151">
        <v>1633.9071999999999</v>
      </c>
      <c r="E42" s="151">
        <f t="shared" si="0"/>
        <v>5194.190988799999</v>
      </c>
      <c r="G42" s="401"/>
    </row>
    <row r="43" spans="3:7" s="149" customFormat="1" ht="21.75" customHeight="1">
      <c r="C43" s="150" t="s">
        <v>50</v>
      </c>
      <c r="D43" s="151">
        <v>1317.11219</v>
      </c>
      <c r="E43" s="151">
        <f t="shared" si="0"/>
        <v>4187.09965201</v>
      </c>
      <c r="G43" s="401"/>
    </row>
    <row r="44" spans="3:7" s="149" customFormat="1" ht="21.75" customHeight="1">
      <c r="C44" s="150" t="s">
        <v>60</v>
      </c>
      <c r="D44" s="151">
        <v>1281.77926</v>
      </c>
      <c r="E44" s="151">
        <f t="shared" si="0"/>
        <v>4074.77626754</v>
      </c>
      <c r="G44" s="401"/>
    </row>
    <row r="45" spans="3:7" s="149" customFormat="1" ht="21.75" customHeight="1">
      <c r="C45" s="150" t="s">
        <v>69</v>
      </c>
      <c r="D45" s="151">
        <v>1077.37162</v>
      </c>
      <c r="E45" s="151">
        <f t="shared" si="0"/>
        <v>3424.9643799799996</v>
      </c>
      <c r="G45" s="401"/>
    </row>
    <row r="46" spans="3:7" s="149" customFormat="1" ht="21.75" customHeight="1">
      <c r="C46" s="150" t="s">
        <v>70</v>
      </c>
      <c r="D46" s="151">
        <v>933.69458</v>
      </c>
      <c r="E46" s="151">
        <f t="shared" si="0"/>
        <v>2968.21506982</v>
      </c>
      <c r="G46" s="401"/>
    </row>
    <row r="47" spans="3:7" s="149" customFormat="1" ht="21.75" customHeight="1">
      <c r="C47" s="150" t="s">
        <v>72</v>
      </c>
      <c r="D47" s="151">
        <v>537.47129</v>
      </c>
      <c r="E47" s="151">
        <f t="shared" si="0"/>
        <v>1708.6212309099997</v>
      </c>
      <c r="G47" s="401"/>
    </row>
    <row r="48" spans="3:7" s="149" customFormat="1" ht="21.75" customHeight="1">
      <c r="C48" s="150" t="s">
        <v>73</v>
      </c>
      <c r="D48" s="151">
        <v>482.34885999999995</v>
      </c>
      <c r="E48" s="151">
        <f t="shared" si="0"/>
        <v>1533.3870259399998</v>
      </c>
      <c r="G48" s="401"/>
    </row>
    <row r="49" spans="3:7" s="149" customFormat="1" ht="21.75" customHeight="1">
      <c r="C49" s="150" t="s">
        <v>74</v>
      </c>
      <c r="D49" s="151">
        <v>292.33249</v>
      </c>
      <c r="E49" s="151">
        <f t="shared" si="0"/>
        <v>929.32498571</v>
      </c>
      <c r="G49" s="401"/>
    </row>
    <row r="50" spans="3:7" s="149" customFormat="1" ht="21.75" customHeight="1">
      <c r="C50" s="150" t="s">
        <v>98</v>
      </c>
      <c r="D50" s="151">
        <v>243.14823</v>
      </c>
      <c r="E50" s="151">
        <f t="shared" si="0"/>
        <v>772.96822317</v>
      </c>
      <c r="G50" s="401"/>
    </row>
    <row r="51" spans="3:7" s="149" customFormat="1" ht="21.75" customHeight="1">
      <c r="C51" s="150" t="s">
        <v>49</v>
      </c>
      <c r="D51" s="151">
        <v>212.19884</v>
      </c>
      <c r="E51" s="151">
        <f t="shared" si="0"/>
        <v>674.5801123599999</v>
      </c>
      <c r="G51" s="401"/>
    </row>
    <row r="52" spans="3:7" s="149" customFormat="1" ht="21.75" customHeight="1">
      <c r="C52" s="150" t="s">
        <v>76</v>
      </c>
      <c r="D52" s="151">
        <v>211.47187</v>
      </c>
      <c r="E52" s="151">
        <f t="shared" si="0"/>
        <v>672.2690747299999</v>
      </c>
      <c r="G52" s="401"/>
    </row>
    <row r="53" spans="3:7" s="149" customFormat="1" ht="21.75" customHeight="1">
      <c r="C53" s="150" t="s">
        <v>77</v>
      </c>
      <c r="D53" s="151">
        <v>183.79511</v>
      </c>
      <c r="E53" s="151">
        <f t="shared" si="0"/>
        <v>584.2846546899999</v>
      </c>
      <c r="G53" s="401"/>
    </row>
    <row r="54" spans="3:7" s="149" customFormat="1" ht="21.75" customHeight="1">
      <c r="C54" s="150" t="s">
        <v>78</v>
      </c>
      <c r="D54" s="151">
        <v>136.45705999999998</v>
      </c>
      <c r="E54" s="151">
        <f t="shared" si="0"/>
        <v>433.79699373999995</v>
      </c>
      <c r="G54" s="401"/>
    </row>
    <row r="55" spans="3:7" s="149" customFormat="1" ht="21.75" customHeight="1">
      <c r="C55" s="150" t="s">
        <v>79</v>
      </c>
      <c r="D55" s="151">
        <v>79.38714</v>
      </c>
      <c r="E55" s="151">
        <f t="shared" si="0"/>
        <v>252.37171806</v>
      </c>
      <c r="G55" s="400"/>
    </row>
    <row r="56" spans="3:7" s="149" customFormat="1" ht="21.75" customHeight="1">
      <c r="C56" s="150" t="s">
        <v>75</v>
      </c>
      <c r="D56" s="151">
        <v>7.03419</v>
      </c>
      <c r="E56" s="151">
        <f t="shared" si="0"/>
        <v>22.361690009999997</v>
      </c>
      <c r="G56" s="400"/>
    </row>
    <row r="57" spans="3:7" s="149" customFormat="1" ht="10.5" customHeight="1">
      <c r="C57" s="147"/>
      <c r="D57" s="148"/>
      <c r="E57" s="148"/>
      <c r="G57" s="401"/>
    </row>
    <row r="58" spans="3:7" s="149" customFormat="1" ht="21.75" customHeight="1">
      <c r="C58" s="152" t="s">
        <v>26</v>
      </c>
      <c r="D58" s="153">
        <f>+D59+D60+D61</f>
        <v>3238999.16664</v>
      </c>
      <c r="E58" s="153">
        <f>+E59+E60+E61</f>
        <v>10296778.350748561</v>
      </c>
      <c r="G58" s="402"/>
    </row>
    <row r="59" spans="3:7" s="149" customFormat="1" ht="21.75" customHeight="1">
      <c r="C59" s="150" t="s">
        <v>161</v>
      </c>
      <c r="D59" s="151">
        <v>1758963.4423400003</v>
      </c>
      <c r="E59" s="151">
        <f>+D59*$G$5</f>
        <v>5591744.7831988605</v>
      </c>
      <c r="G59" s="400"/>
    </row>
    <row r="60" spans="3:7" s="149" customFormat="1" ht="21.75" customHeight="1">
      <c r="C60" s="150" t="s">
        <v>163</v>
      </c>
      <c r="D60" s="151">
        <v>1161198.49009</v>
      </c>
      <c r="E60" s="151">
        <f>+D60*$G$5</f>
        <v>3691449.99999611</v>
      </c>
      <c r="G60" s="401"/>
    </row>
    <row r="61" spans="3:7" s="149" customFormat="1" ht="18" customHeight="1">
      <c r="C61" s="150" t="s">
        <v>186</v>
      </c>
      <c r="D61" s="151">
        <v>318837.23421</v>
      </c>
      <c r="E61" s="151">
        <f>+D61*$G$5</f>
        <v>1013583.56755359</v>
      </c>
      <c r="G61" s="401"/>
    </row>
    <row r="62" spans="3:7" s="149" customFormat="1" ht="18" customHeight="1">
      <c r="C62" s="318"/>
      <c r="D62" s="192"/>
      <c r="E62" s="192"/>
      <c r="G62" s="401"/>
    </row>
    <row r="63" spans="3:9" s="149" customFormat="1" ht="21.75" customHeight="1" hidden="1">
      <c r="C63" s="154" t="s">
        <v>171</v>
      </c>
      <c r="D63" s="155">
        <f>+D64</f>
        <v>0</v>
      </c>
      <c r="E63" s="155">
        <f>+E64</f>
        <v>0</v>
      </c>
      <c r="G63" s="401"/>
      <c r="I63" s="358"/>
    </row>
    <row r="64" spans="3:9" s="149" customFormat="1" ht="21.75" customHeight="1" hidden="1">
      <c r="C64" s="147" t="s">
        <v>89</v>
      </c>
      <c r="D64" s="148">
        <f>+D65</f>
        <v>0</v>
      </c>
      <c r="E64" s="148">
        <f>+E65</f>
        <v>0</v>
      </c>
      <c r="G64" s="401"/>
      <c r="I64" s="358"/>
    </row>
    <row r="65" spans="3:9" s="149" customFormat="1" ht="21.75" customHeight="1" hidden="1">
      <c r="C65" s="150" t="s">
        <v>164</v>
      </c>
      <c r="D65" s="151">
        <v>0</v>
      </c>
      <c r="E65" s="151">
        <f>+D65*$G$5</f>
        <v>0</v>
      </c>
      <c r="G65" s="401"/>
      <c r="I65" s="358"/>
    </row>
    <row r="66" spans="3:7" s="149" customFormat="1" ht="19.5" customHeight="1" hidden="1">
      <c r="C66" s="318"/>
      <c r="D66" s="208"/>
      <c r="E66" s="208"/>
      <c r="G66" s="401"/>
    </row>
    <row r="67" spans="3:7" s="149" customFormat="1" ht="21.75" customHeight="1">
      <c r="C67" s="154" t="s">
        <v>210</v>
      </c>
      <c r="D67" s="155">
        <f>+D68+D91</f>
        <v>732664.71579</v>
      </c>
      <c r="E67" s="155">
        <f>+E68+E91</f>
        <v>2329141.1314964094</v>
      </c>
      <c r="G67" s="401"/>
    </row>
    <row r="68" spans="3:7" s="149" customFormat="1" ht="21.75" customHeight="1">
      <c r="C68" s="152" t="s">
        <v>25</v>
      </c>
      <c r="D68" s="153">
        <f>SUM(D69:D89)</f>
        <v>676869.65186</v>
      </c>
      <c r="E68" s="153">
        <f>SUM(E69:E89)</f>
        <v>2151768.6232629395</v>
      </c>
      <c r="G68" s="403"/>
    </row>
    <row r="69" spans="3:7" s="149" customFormat="1" ht="21.75" customHeight="1">
      <c r="C69" s="150" t="s">
        <v>162</v>
      </c>
      <c r="D69" s="151">
        <v>505073.11063999997</v>
      </c>
      <c r="E69" s="151">
        <f aca="true" t="shared" si="1" ref="E69:E89">+D69*$G$5</f>
        <v>1605627.4187245597</v>
      </c>
      <c r="G69" s="401"/>
    </row>
    <row r="70" spans="3:7" s="149" customFormat="1" ht="21.75" customHeight="1">
      <c r="C70" s="150" t="s">
        <v>43</v>
      </c>
      <c r="D70" s="151">
        <v>88941.34634000002</v>
      </c>
      <c r="E70" s="151">
        <f t="shared" si="1"/>
        <v>282744.54001486005</v>
      </c>
      <c r="G70" s="401"/>
    </row>
    <row r="71" spans="3:7" s="149" customFormat="1" ht="21.75" customHeight="1">
      <c r="C71" s="150" t="s">
        <v>50</v>
      </c>
      <c r="D71" s="151">
        <v>25983.690779999997</v>
      </c>
      <c r="E71" s="151">
        <f t="shared" si="1"/>
        <v>82602.15298962</v>
      </c>
      <c r="G71" s="401"/>
    </row>
    <row r="72" spans="3:7" s="149" customFormat="1" ht="21.75" customHeight="1">
      <c r="C72" s="150" t="s">
        <v>52</v>
      </c>
      <c r="D72" s="151">
        <v>10401.7607</v>
      </c>
      <c r="E72" s="151">
        <f t="shared" si="1"/>
        <v>33067.1972653</v>
      </c>
      <c r="G72" s="401"/>
    </row>
    <row r="73" spans="3:7" s="149" customFormat="1" ht="21.75" customHeight="1">
      <c r="C73" s="150" t="s">
        <v>224</v>
      </c>
      <c r="D73" s="151">
        <v>9364.08098</v>
      </c>
      <c r="E73" s="151">
        <f t="shared" si="1"/>
        <v>29768.41343542</v>
      </c>
      <c r="G73" s="401"/>
    </row>
    <row r="74" spans="3:7" s="149" customFormat="1" ht="21.75" customHeight="1">
      <c r="C74" s="150" t="s">
        <v>51</v>
      </c>
      <c r="D74" s="151">
        <v>7324.14365</v>
      </c>
      <c r="E74" s="151">
        <f t="shared" si="1"/>
        <v>23283.45266335</v>
      </c>
      <c r="G74" s="401"/>
    </row>
    <row r="75" spans="3:7" s="149" customFormat="1" ht="21.75" customHeight="1">
      <c r="C75" s="150" t="s">
        <v>57</v>
      </c>
      <c r="D75" s="151">
        <v>6083.293360000001</v>
      </c>
      <c r="E75" s="151">
        <f t="shared" si="1"/>
        <v>19338.78959144</v>
      </c>
      <c r="G75" s="401"/>
    </row>
    <row r="76" spans="3:7" s="149" customFormat="1" ht="21.75" customHeight="1">
      <c r="C76" s="150" t="s">
        <v>99</v>
      </c>
      <c r="D76" s="151">
        <v>4480.76</v>
      </c>
      <c r="E76" s="151">
        <f t="shared" si="1"/>
        <v>14244.33604</v>
      </c>
      <c r="G76" s="400"/>
    </row>
    <row r="77" spans="3:7" s="149" customFormat="1" ht="21.75" customHeight="1">
      <c r="C77" s="150" t="s">
        <v>59</v>
      </c>
      <c r="D77" s="151">
        <v>4352.71096</v>
      </c>
      <c r="E77" s="151">
        <f t="shared" si="1"/>
        <v>13837.26814184</v>
      </c>
      <c r="G77" s="401"/>
    </row>
    <row r="78" spans="3:7" s="149" customFormat="1" ht="21.75" customHeight="1">
      <c r="C78" s="150" t="s">
        <v>53</v>
      </c>
      <c r="D78" s="151">
        <v>4277.10592</v>
      </c>
      <c r="E78" s="151">
        <f t="shared" si="1"/>
        <v>13596.91971968</v>
      </c>
      <c r="G78" s="401"/>
    </row>
    <row r="79" spans="3:7" s="149" customFormat="1" ht="21.75" customHeight="1">
      <c r="C79" s="150" t="s">
        <v>56</v>
      </c>
      <c r="D79" s="151">
        <v>3509.39789</v>
      </c>
      <c r="E79" s="151">
        <f t="shared" si="1"/>
        <v>11156.37589231</v>
      </c>
      <c r="G79" s="400"/>
    </row>
    <row r="80" spans="3:7" s="149" customFormat="1" ht="21.75" customHeight="1">
      <c r="C80" s="150" t="s">
        <v>60</v>
      </c>
      <c r="D80" s="151">
        <v>2637.3182599999996</v>
      </c>
      <c r="E80" s="151">
        <f t="shared" si="1"/>
        <v>8384.034748539998</v>
      </c>
      <c r="G80" s="400"/>
    </row>
    <row r="81" spans="3:7" s="149" customFormat="1" ht="21.75" customHeight="1">
      <c r="C81" s="150" t="s">
        <v>65</v>
      </c>
      <c r="D81" s="151">
        <v>1705.4738</v>
      </c>
      <c r="E81" s="151">
        <f t="shared" si="1"/>
        <v>5421.7012102</v>
      </c>
      <c r="G81" s="401"/>
    </row>
    <row r="82" spans="3:7" s="149" customFormat="1" ht="21.75" customHeight="1">
      <c r="C82" s="150" t="s">
        <v>71</v>
      </c>
      <c r="D82" s="151">
        <v>803.23089</v>
      </c>
      <c r="E82" s="151">
        <f t="shared" si="1"/>
        <v>2553.47099931</v>
      </c>
      <c r="G82" s="401"/>
    </row>
    <row r="83" spans="3:7" s="149" customFormat="1" ht="21.75" customHeight="1">
      <c r="C83" s="150" t="s">
        <v>75</v>
      </c>
      <c r="D83" s="151">
        <v>651.6294300000001</v>
      </c>
      <c r="E83" s="151">
        <f t="shared" si="1"/>
        <v>2071.52995797</v>
      </c>
      <c r="G83" s="400"/>
    </row>
    <row r="84" spans="3:7" s="149" customFormat="1" ht="21.75" customHeight="1">
      <c r="C84" s="150" t="s">
        <v>58</v>
      </c>
      <c r="D84" s="151">
        <v>494.76892</v>
      </c>
      <c r="E84" s="151">
        <f t="shared" si="1"/>
        <v>1572.8703966799999</v>
      </c>
      <c r="G84" s="400"/>
    </row>
    <row r="85" spans="3:7" s="149" customFormat="1" ht="21.75" customHeight="1">
      <c r="C85" s="150" t="s">
        <v>63</v>
      </c>
      <c r="D85" s="151">
        <v>394.05021</v>
      </c>
      <c r="E85" s="151">
        <f t="shared" si="1"/>
        <v>1252.68561759</v>
      </c>
      <c r="G85" s="401"/>
    </row>
    <row r="86" spans="3:7" s="149" customFormat="1" ht="21.75" customHeight="1">
      <c r="C86" s="150" t="s">
        <v>80</v>
      </c>
      <c r="D86" s="151">
        <v>199.29595999999998</v>
      </c>
      <c r="E86" s="151">
        <f t="shared" si="1"/>
        <v>633.5618568399999</v>
      </c>
      <c r="G86" s="401"/>
    </row>
    <row r="87" spans="3:7" s="149" customFormat="1" ht="21.75" customHeight="1">
      <c r="C87" s="150" t="s">
        <v>70</v>
      </c>
      <c r="D87" s="151">
        <v>85.97522000000001</v>
      </c>
      <c r="E87" s="151">
        <f t="shared" si="1"/>
        <v>273.31522438</v>
      </c>
      <c r="G87" s="401"/>
    </row>
    <row r="88" spans="3:7" s="149" customFormat="1" ht="21.75" customHeight="1">
      <c r="C88" s="150" t="s">
        <v>74</v>
      </c>
      <c r="D88" s="151">
        <v>77.99131</v>
      </c>
      <c r="E88" s="151">
        <f t="shared" si="1"/>
        <v>247.93437448999998</v>
      </c>
      <c r="G88" s="401"/>
    </row>
    <row r="89" spans="3:7" s="149" customFormat="1" ht="21.75" customHeight="1">
      <c r="C89" s="150" t="s">
        <v>77</v>
      </c>
      <c r="D89" s="151">
        <v>28.51664</v>
      </c>
      <c r="E89" s="151">
        <f t="shared" si="1"/>
        <v>90.65439855999999</v>
      </c>
      <c r="G89" s="400"/>
    </row>
    <row r="90" spans="3:7" s="149" customFormat="1" ht="9.75" customHeight="1">
      <c r="C90" s="147"/>
      <c r="D90" s="148"/>
      <c r="E90" s="148"/>
      <c r="G90" s="401"/>
    </row>
    <row r="91" spans="3:7" s="149" customFormat="1" ht="21.75" customHeight="1">
      <c r="C91" s="152" t="s">
        <v>26</v>
      </c>
      <c r="D91" s="153">
        <f>+D92</f>
        <v>55795.063930000004</v>
      </c>
      <c r="E91" s="153">
        <f>+E92</f>
        <v>177372.50823347</v>
      </c>
      <c r="G91" s="404"/>
    </row>
    <row r="92" spans="3:7" s="149" customFormat="1" ht="21.75" customHeight="1">
      <c r="C92" s="150" t="s">
        <v>161</v>
      </c>
      <c r="D92" s="151">
        <v>55795.063930000004</v>
      </c>
      <c r="E92" s="151">
        <f>+D92*$G$5</f>
        <v>177372.50823347</v>
      </c>
      <c r="G92" s="401"/>
    </row>
    <row r="93" spans="3:7" s="149" customFormat="1" ht="4.5" customHeight="1">
      <c r="C93" s="318"/>
      <c r="D93" s="208"/>
      <c r="E93" s="208"/>
      <c r="G93" s="401"/>
    </row>
    <row r="94" spans="3:7" s="149" customFormat="1" ht="15" customHeight="1">
      <c r="C94" s="596" t="s">
        <v>29</v>
      </c>
      <c r="D94" s="600">
        <f>+D67+D14+D63</f>
        <v>4950962.68184</v>
      </c>
      <c r="E94" s="600">
        <f>+E67+E14+E63</f>
        <v>15739110.365569362</v>
      </c>
      <c r="G94" s="401"/>
    </row>
    <row r="95" spans="3:7" s="234" customFormat="1" ht="15" customHeight="1">
      <c r="C95" s="597"/>
      <c r="D95" s="601"/>
      <c r="E95" s="601"/>
      <c r="G95" s="405"/>
    </row>
    <row r="96" spans="3:7" s="149" customFormat="1" ht="7.5" customHeight="1">
      <c r="C96" s="319"/>
      <c r="D96" s="209"/>
      <c r="E96" s="209"/>
      <c r="G96" s="401"/>
    </row>
    <row r="97" spans="1:5" ht="14.25" customHeight="1">
      <c r="A97" s="308"/>
      <c r="B97" s="308"/>
      <c r="C97" s="320" t="s">
        <v>102</v>
      </c>
      <c r="D97" s="210"/>
      <c r="E97" s="236"/>
    </row>
    <row r="98" spans="1:5" ht="14.25" customHeight="1">
      <c r="A98" s="308"/>
      <c r="B98" s="308"/>
      <c r="C98" s="320" t="s">
        <v>235</v>
      </c>
      <c r="D98" s="457"/>
      <c r="E98" s="469"/>
    </row>
    <row r="99" spans="4:5" ht="12.75">
      <c r="D99" s="437"/>
      <c r="E99" s="437"/>
    </row>
    <row r="100" spans="4:5" ht="12.75">
      <c r="D100" s="281"/>
      <c r="E100" s="280"/>
    </row>
    <row r="101" spans="4:6" ht="12.75">
      <c r="D101" s="285"/>
      <c r="E101" s="285"/>
      <c r="F101" s="285"/>
    </row>
    <row r="102" spans="4:5" ht="12.75">
      <c r="D102" s="211"/>
      <c r="E102" s="211"/>
    </row>
    <row r="103" spans="4:6" ht="12.75">
      <c r="D103" s="212"/>
      <c r="E103" s="212"/>
      <c r="F103" s="212"/>
    </row>
    <row r="104" spans="2:7" s="206" customFormat="1" ht="18">
      <c r="B104" s="602" t="s">
        <v>183</v>
      </c>
      <c r="C104" s="602"/>
      <c r="D104" s="602"/>
      <c r="E104" s="602"/>
      <c r="F104" s="232"/>
      <c r="G104" s="376"/>
    </row>
    <row r="105" spans="2:7" s="206" customFormat="1" ht="19.5" customHeight="1">
      <c r="B105" s="544" t="s">
        <v>203</v>
      </c>
      <c r="C105" s="544"/>
      <c r="D105" s="544"/>
      <c r="E105" s="544"/>
      <c r="F105" s="544"/>
      <c r="G105" s="376"/>
    </row>
    <row r="106" spans="2:7" s="206" customFormat="1" ht="19.5" customHeight="1">
      <c r="B106" s="544" t="s">
        <v>204</v>
      </c>
      <c r="C106" s="544"/>
      <c r="D106" s="544"/>
      <c r="E106" s="544"/>
      <c r="F106" s="438"/>
      <c r="G106" s="376"/>
    </row>
    <row r="107" spans="2:7" s="206" customFormat="1" ht="19.5" customHeight="1">
      <c r="B107" s="603" t="s">
        <v>82</v>
      </c>
      <c r="C107" s="603"/>
      <c r="D107" s="603"/>
      <c r="E107" s="603"/>
      <c r="F107" s="603"/>
      <c r="G107" s="376"/>
    </row>
    <row r="108" spans="2:5" ht="15.75">
      <c r="B108" s="548" t="str">
        <f>+B9</f>
        <v>AL 30 DE JUNIO DE 2015</v>
      </c>
      <c r="C108" s="548"/>
      <c r="D108" s="548"/>
      <c r="E108" s="224"/>
    </row>
    <row r="109" spans="2:7" s="149" customFormat="1" ht="6.75" customHeight="1">
      <c r="B109" s="497"/>
      <c r="C109" s="497"/>
      <c r="D109" s="497"/>
      <c r="E109" s="497"/>
      <c r="F109" s="233"/>
      <c r="G109" s="378"/>
    </row>
    <row r="110" spans="3:7" s="206" customFormat="1" ht="18.75" customHeight="1">
      <c r="C110" s="598" t="s">
        <v>150</v>
      </c>
      <c r="D110" s="573" t="s">
        <v>127</v>
      </c>
      <c r="E110" s="579" t="s">
        <v>219</v>
      </c>
      <c r="G110" s="376"/>
    </row>
    <row r="111" spans="3:7" s="234" customFormat="1" ht="18.75" customHeight="1">
      <c r="C111" s="599"/>
      <c r="D111" s="547"/>
      <c r="E111" s="580"/>
      <c r="G111" s="379"/>
    </row>
    <row r="112" spans="3:7" s="234" customFormat="1" ht="11.25" customHeight="1">
      <c r="C112" s="317"/>
      <c r="D112" s="207"/>
      <c r="E112" s="235"/>
      <c r="G112" s="379"/>
    </row>
    <row r="113" spans="3:9" s="149" customFormat="1" ht="21.75" customHeight="1">
      <c r="C113" s="156" t="s">
        <v>211</v>
      </c>
      <c r="D113" s="155">
        <f>+D114</f>
        <v>92881.81711000002</v>
      </c>
      <c r="E113" s="155">
        <f>+E114</f>
        <v>295271.29659269005</v>
      </c>
      <c r="G113" s="378"/>
      <c r="I113" s="358"/>
    </row>
    <row r="114" spans="3:7" s="149" customFormat="1" ht="21.75" customHeight="1">
      <c r="C114" s="152" t="s">
        <v>25</v>
      </c>
      <c r="D114" s="153">
        <f>SUM(D115:D119)</f>
        <v>92881.81711000002</v>
      </c>
      <c r="E114" s="153">
        <f>SUM(E115:E119)</f>
        <v>295271.29659269005</v>
      </c>
      <c r="G114" s="378"/>
    </row>
    <row r="115" spans="2:7" s="149" customFormat="1" ht="21.75" customHeight="1">
      <c r="B115" s="446">
        <v>14095.97915</v>
      </c>
      <c r="C115" s="150" t="s">
        <v>45</v>
      </c>
      <c r="D115" s="151">
        <v>31324.8296</v>
      </c>
      <c r="E115" s="151">
        <f>+D115*$G$5</f>
        <v>99581.6332984</v>
      </c>
      <c r="G115" s="378"/>
    </row>
    <row r="116" spans="3:7" s="149" customFormat="1" ht="21.75" customHeight="1">
      <c r="C116" s="150" t="s">
        <v>239</v>
      </c>
      <c r="D116" s="151">
        <v>26845.967460000007</v>
      </c>
      <c r="E116" s="151">
        <f>+D116*$G$5</f>
        <v>85343.33055534001</v>
      </c>
      <c r="G116" s="378"/>
    </row>
    <row r="117" spans="3:7" s="149" customFormat="1" ht="21.75" customHeight="1">
      <c r="C117" s="150" t="s">
        <v>48</v>
      </c>
      <c r="D117" s="151">
        <v>17434.18103</v>
      </c>
      <c r="E117" s="151">
        <f>+D117*$G$5</f>
        <v>55423.261494369995</v>
      </c>
      <c r="G117" s="378"/>
    </row>
    <row r="118" spans="3:7" s="149" customFormat="1" ht="21.75" customHeight="1">
      <c r="C118" s="150" t="s">
        <v>46</v>
      </c>
      <c r="D118" s="151">
        <v>17260.87489</v>
      </c>
      <c r="E118" s="151">
        <f>+D118*$G$5</f>
        <v>54872.321275309994</v>
      </c>
      <c r="G118" s="378"/>
    </row>
    <row r="119" spans="3:7" s="149" customFormat="1" ht="21.75" customHeight="1">
      <c r="C119" s="150" t="s">
        <v>160</v>
      </c>
      <c r="D119" s="151">
        <v>15.964129999999999</v>
      </c>
      <c r="E119" s="151">
        <f>+D119*$G$5</f>
        <v>50.749969269999994</v>
      </c>
      <c r="G119" s="378"/>
    </row>
    <row r="120" spans="3:7" s="149" customFormat="1" ht="7.5" customHeight="1">
      <c r="C120" s="318"/>
      <c r="D120" s="208"/>
      <c r="E120" s="208"/>
      <c r="G120" s="378"/>
    </row>
    <row r="121" spans="3:7" s="149" customFormat="1" ht="15" customHeight="1">
      <c r="C121" s="596" t="s">
        <v>29</v>
      </c>
      <c r="D121" s="600">
        <f>+D113</f>
        <v>92881.81711000002</v>
      </c>
      <c r="E121" s="600">
        <f>+E113</f>
        <v>295271.29659269005</v>
      </c>
      <c r="G121" s="378"/>
    </row>
    <row r="122" spans="3:7" s="234" customFormat="1" ht="15" customHeight="1">
      <c r="C122" s="597"/>
      <c r="D122" s="601"/>
      <c r="E122" s="601"/>
      <c r="G122" s="379"/>
    </row>
    <row r="123" spans="3:7" s="149" customFormat="1" ht="3.75" customHeight="1">
      <c r="C123" s="319"/>
      <c r="D123" s="209"/>
      <c r="E123" s="209"/>
      <c r="G123" s="378"/>
    </row>
    <row r="124" spans="1:5" ht="14.25" customHeight="1">
      <c r="A124" s="308"/>
      <c r="B124" s="308"/>
      <c r="C124" s="320" t="s">
        <v>102</v>
      </c>
      <c r="D124" s="457"/>
      <c r="E124" s="456"/>
    </row>
    <row r="125" ht="12.75">
      <c r="D125" s="354"/>
    </row>
    <row r="126" spans="4:6" ht="12.75">
      <c r="D126" s="283"/>
      <c r="E126" s="283"/>
      <c r="F126" s="283"/>
    </row>
    <row r="127" spans="4:6" ht="12.75">
      <c r="D127" s="221"/>
      <c r="E127" s="281"/>
      <c r="F127" s="281"/>
    </row>
    <row r="128" spans="4:6" ht="12.75">
      <c r="D128" s="221"/>
      <c r="E128" s="221"/>
      <c r="F128" s="221"/>
    </row>
    <row r="129" spans="4:5" ht="12.75">
      <c r="D129" s="214"/>
      <c r="E129" s="214"/>
    </row>
  </sheetData>
  <sheetProtection/>
  <mergeCells count="24">
    <mergeCell ref="B5:E5"/>
    <mergeCell ref="B6:F6"/>
    <mergeCell ref="B8:F8"/>
    <mergeCell ref="B10:E10"/>
    <mergeCell ref="B9:D9"/>
    <mergeCell ref="B7:E7"/>
    <mergeCell ref="C121:C122"/>
    <mergeCell ref="D121:D122"/>
    <mergeCell ref="E121:E122"/>
    <mergeCell ref="B104:E104"/>
    <mergeCell ref="B105:F105"/>
    <mergeCell ref="E110:E111"/>
    <mergeCell ref="B109:E109"/>
    <mergeCell ref="B107:F107"/>
    <mergeCell ref="E11:E12"/>
    <mergeCell ref="C94:C95"/>
    <mergeCell ref="C11:C12"/>
    <mergeCell ref="B106:E106"/>
    <mergeCell ref="B108:D108"/>
    <mergeCell ref="D110:D111"/>
    <mergeCell ref="C110:C111"/>
    <mergeCell ref="D11:D12"/>
    <mergeCell ref="D94:D95"/>
    <mergeCell ref="E94:E95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421875" style="7" customWidth="1"/>
    <col min="2" max="2" width="16.00390625" style="7" customWidth="1"/>
    <col min="3" max="3" width="1.28515625" style="7" customWidth="1"/>
    <col min="4" max="4" width="21.00390625" style="7" customWidth="1"/>
    <col min="5" max="5" width="18.7109375" style="7" customWidth="1"/>
    <col min="6" max="6" width="22.7109375" style="7" customWidth="1"/>
    <col min="7" max="7" width="22.140625" style="7" customWidth="1"/>
    <col min="8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491" t="s">
        <v>18</v>
      </c>
      <c r="C6" s="491"/>
      <c r="D6" s="491"/>
      <c r="E6" s="491"/>
      <c r="F6" s="491"/>
      <c r="G6" s="491"/>
    </row>
    <row r="7" spans="2:7" s="4" customFormat="1" ht="24.75" customHeight="1">
      <c r="B7" s="492" t="str">
        <f>+Indice!B7</f>
        <v>AL 30 DE JUNIO DE 2015</v>
      </c>
      <c r="C7" s="492"/>
      <c r="D7" s="492"/>
      <c r="E7" s="492"/>
      <c r="F7" s="492"/>
      <c r="G7" s="492"/>
    </row>
    <row r="9" spans="2:7" ht="54.75" customHeight="1">
      <c r="B9" s="97" t="s">
        <v>2</v>
      </c>
      <c r="C9" s="97" t="s">
        <v>8</v>
      </c>
      <c r="D9" s="494" t="s">
        <v>220</v>
      </c>
      <c r="E9" s="494"/>
      <c r="F9" s="494"/>
      <c r="G9" s="494"/>
    </row>
    <row r="10" spans="2:7" ht="12" customHeight="1">
      <c r="B10" s="97"/>
      <c r="C10" s="97"/>
      <c r="D10" s="98"/>
      <c r="E10" s="98"/>
      <c r="F10" s="98"/>
      <c r="G10" s="98"/>
    </row>
    <row r="11" spans="2:7" ht="15.75" customHeight="1">
      <c r="B11" s="97"/>
      <c r="C11" s="97"/>
      <c r="D11" s="97" t="s">
        <v>198</v>
      </c>
      <c r="E11" s="97"/>
      <c r="F11" s="97"/>
      <c r="G11" s="97"/>
    </row>
    <row r="12" spans="2:7" ht="6" customHeight="1">
      <c r="B12" s="97"/>
      <c r="C12" s="97"/>
      <c r="D12" s="97"/>
      <c r="E12" s="97"/>
      <c r="F12" s="97"/>
      <c r="G12" s="97"/>
    </row>
    <row r="13" spans="2:8" ht="15.75" customHeight="1">
      <c r="B13" s="97"/>
      <c r="C13" s="97"/>
      <c r="D13" s="495" t="s">
        <v>199</v>
      </c>
      <c r="E13" s="495"/>
      <c r="F13" s="495"/>
      <c r="G13" s="495"/>
      <c r="H13" s="495"/>
    </row>
    <row r="14" spans="2:8" ht="15.75" customHeight="1">
      <c r="B14" s="97"/>
      <c r="C14" s="97"/>
      <c r="D14" s="495" t="s">
        <v>200</v>
      </c>
      <c r="E14" s="495"/>
      <c r="F14" s="495"/>
      <c r="G14" s="495"/>
      <c r="H14" s="495"/>
    </row>
    <row r="15" spans="2:7" ht="15.75" customHeight="1">
      <c r="B15" s="97"/>
      <c r="C15" s="97"/>
      <c r="D15" s="67" t="s">
        <v>201</v>
      </c>
      <c r="E15" s="99"/>
      <c r="F15" s="99"/>
      <c r="G15" s="99"/>
    </row>
    <row r="16" spans="2:4" ht="12.75">
      <c r="B16" s="100"/>
      <c r="C16" s="100"/>
      <c r="D16" s="101"/>
    </row>
    <row r="17" spans="1:7" s="68" customFormat="1" ht="18" customHeight="1">
      <c r="A17" s="7"/>
      <c r="B17" s="102" t="s">
        <v>23</v>
      </c>
      <c r="C17" s="97" t="s">
        <v>8</v>
      </c>
      <c r="D17" s="67" t="s">
        <v>194</v>
      </c>
      <c r="E17" s="7"/>
      <c r="F17" s="7"/>
      <c r="G17" s="7"/>
    </row>
    <row r="18" spans="1:7" s="68" customFormat="1" ht="15" customHeight="1">
      <c r="A18" s="7"/>
      <c r="B18" s="102"/>
      <c r="C18" s="97"/>
      <c r="D18" s="107" t="s">
        <v>195</v>
      </c>
      <c r="E18" s="7"/>
      <c r="F18" s="7"/>
      <c r="G18" s="7"/>
    </row>
    <row r="19" spans="1:7" s="68" customFormat="1" ht="15" customHeight="1">
      <c r="A19" s="7"/>
      <c r="B19" s="102"/>
      <c r="C19" s="97"/>
      <c r="D19" s="107" t="s">
        <v>196</v>
      </c>
      <c r="E19" s="7"/>
      <c r="F19" s="7"/>
      <c r="G19" s="7"/>
    </row>
    <row r="20" spans="1:7" s="68" customFormat="1" ht="15" customHeight="1">
      <c r="A20" s="7"/>
      <c r="B20" s="102"/>
      <c r="C20" s="97"/>
      <c r="D20" s="107" t="s">
        <v>197</v>
      </c>
      <c r="E20" s="7"/>
      <c r="F20" s="7"/>
      <c r="G20" s="7"/>
    </row>
    <row r="21" spans="2:4" ht="9" customHeight="1">
      <c r="B21" s="100"/>
      <c r="C21" s="100"/>
      <c r="D21" s="101"/>
    </row>
    <row r="22" spans="1:7" s="68" customFormat="1" ht="23.25" customHeight="1">
      <c r="A22" s="7"/>
      <c r="B22" s="103" t="s">
        <v>3</v>
      </c>
      <c r="C22" s="100" t="s">
        <v>8</v>
      </c>
      <c r="D22" s="496">
        <v>42185</v>
      </c>
      <c r="E22" s="493"/>
      <c r="F22" s="493"/>
      <c r="G22" s="493"/>
    </row>
    <row r="23" spans="2:3" ht="9.75" customHeight="1">
      <c r="B23" s="100"/>
      <c r="C23" s="100"/>
    </row>
    <row r="24" spans="1:7" s="68" customFormat="1" ht="23.25" customHeight="1">
      <c r="A24" s="7"/>
      <c r="B24" s="103" t="s">
        <v>4</v>
      </c>
      <c r="C24" s="100" t="s">
        <v>8</v>
      </c>
      <c r="D24" s="493" t="s">
        <v>17</v>
      </c>
      <c r="E24" s="493"/>
      <c r="F24" s="493"/>
      <c r="G24" s="493"/>
    </row>
    <row r="25" spans="2:3" ht="12" customHeight="1">
      <c r="B25" s="100"/>
      <c r="C25" s="100"/>
    </row>
    <row r="26" spans="1:7" s="68" customFormat="1" ht="40.5" customHeight="1">
      <c r="A26" s="7"/>
      <c r="B26" s="97" t="s">
        <v>5</v>
      </c>
      <c r="C26" s="97" t="s">
        <v>8</v>
      </c>
      <c r="D26" s="494" t="s">
        <v>236</v>
      </c>
      <c r="E26" s="494"/>
      <c r="F26" s="494"/>
      <c r="G26" s="494"/>
    </row>
    <row r="27" spans="2:3" ht="8.25" customHeight="1">
      <c r="B27" s="100"/>
      <c r="C27" s="100"/>
    </row>
    <row r="28" spans="1:7" s="68" customFormat="1" ht="18" customHeight="1">
      <c r="A28" s="7"/>
      <c r="B28" s="97" t="s">
        <v>9</v>
      </c>
      <c r="C28" s="97" t="s">
        <v>8</v>
      </c>
      <c r="D28" s="67" t="s">
        <v>126</v>
      </c>
      <c r="E28" s="67"/>
      <c r="F28" s="67"/>
      <c r="G28" s="67"/>
    </row>
    <row r="29" spans="1:7" s="68" customFormat="1" ht="18" customHeight="1">
      <c r="A29" s="7"/>
      <c r="B29" s="97"/>
      <c r="C29" s="97"/>
      <c r="D29" s="67" t="s">
        <v>121</v>
      </c>
      <c r="E29" s="67"/>
      <c r="F29" s="67"/>
      <c r="G29" s="67"/>
    </row>
    <row r="30" spans="2:3" ht="12.75">
      <c r="B30" s="100"/>
      <c r="C30" s="100"/>
    </row>
    <row r="31" spans="2:7" ht="12.75">
      <c r="B31" s="100" t="s">
        <v>6</v>
      </c>
      <c r="C31" s="100" t="s">
        <v>8</v>
      </c>
      <c r="D31" s="104" t="s">
        <v>10</v>
      </c>
      <c r="E31" s="105"/>
      <c r="F31" s="105"/>
      <c r="G31" s="105"/>
    </row>
    <row r="32" spans="2:3" ht="9" customHeight="1">
      <c r="B32" s="100"/>
      <c r="C32" s="100"/>
    </row>
    <row r="33" spans="2:4" ht="18.75" customHeight="1">
      <c r="B33" s="100" t="s">
        <v>7</v>
      </c>
      <c r="C33" s="100" t="s">
        <v>8</v>
      </c>
      <c r="D33" s="106">
        <v>42216</v>
      </c>
    </row>
    <row r="34" spans="2:4" ht="13.5" customHeight="1">
      <c r="B34" s="100"/>
      <c r="C34" s="100"/>
      <c r="D34" s="106"/>
    </row>
    <row r="35" spans="1:7" s="68" customFormat="1" ht="18" customHeight="1">
      <c r="A35" s="7"/>
      <c r="B35" s="97" t="s">
        <v>119</v>
      </c>
      <c r="C35" s="100" t="s">
        <v>8</v>
      </c>
      <c r="D35" s="67" t="s">
        <v>122</v>
      </c>
      <c r="E35" s="67"/>
      <c r="F35" s="67"/>
      <c r="G35" s="67"/>
    </row>
    <row r="36" spans="1:7" s="68" customFormat="1" ht="12.75" customHeight="1">
      <c r="A36" s="7"/>
      <c r="B36" s="97"/>
      <c r="C36" s="97"/>
      <c r="D36" s="67"/>
      <c r="E36" s="67"/>
      <c r="F36" s="67"/>
      <c r="G36" s="67"/>
    </row>
    <row r="37" spans="1:7" s="68" customFormat="1" ht="26.25" customHeight="1">
      <c r="A37" s="7"/>
      <c r="B37" s="97" t="s">
        <v>22</v>
      </c>
      <c r="C37" s="97" t="s">
        <v>8</v>
      </c>
      <c r="D37" s="495" t="s">
        <v>120</v>
      </c>
      <c r="E37" s="495"/>
      <c r="F37" s="495"/>
      <c r="G37" s="495"/>
    </row>
    <row r="38" spans="2:4" ht="12.75">
      <c r="B38" s="100"/>
      <c r="C38" s="100"/>
      <c r="D38" s="106"/>
    </row>
    <row r="39" spans="2:7" ht="16.5" customHeight="1">
      <c r="B39" s="100" t="s">
        <v>24</v>
      </c>
      <c r="C39" s="100" t="s">
        <v>8</v>
      </c>
      <c r="D39" s="493" t="s">
        <v>283</v>
      </c>
      <c r="E39" s="493"/>
      <c r="F39" s="493"/>
      <c r="G39" s="493"/>
    </row>
    <row r="40" spans="4:7" ht="15.75" customHeight="1">
      <c r="D40" s="493"/>
      <c r="E40" s="493"/>
      <c r="F40" s="493"/>
      <c r="G40" s="493"/>
    </row>
    <row r="41" ht="15.75" customHeight="1"/>
    <row r="42" spans="2:4" ht="12.75">
      <c r="B42" s="100" t="s">
        <v>100</v>
      </c>
      <c r="C42" s="100" t="s">
        <v>8</v>
      </c>
      <c r="D42" s="7" t="s">
        <v>101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264" customWidth="1"/>
    <col min="2" max="2" width="31.57421875" style="264" customWidth="1"/>
    <col min="3" max="4" width="15.7109375" style="264" customWidth="1"/>
    <col min="5" max="5" width="10.7109375" style="264" customWidth="1"/>
    <col min="6" max="6" width="5.7109375" style="264" customWidth="1"/>
    <col min="7" max="7" width="30.8515625" style="246" customWidth="1"/>
    <col min="8" max="9" width="15.7109375" style="246" customWidth="1"/>
    <col min="10" max="10" width="10.7109375" style="246" customWidth="1"/>
    <col min="11" max="11" width="0.71875" style="246" customWidth="1"/>
    <col min="12" max="12" width="15.7109375" style="246" customWidth="1"/>
    <col min="13" max="13" width="2.421875" style="246" customWidth="1"/>
    <col min="14" max="19" width="15.7109375" style="246" customWidth="1"/>
    <col min="20" max="16384" width="15.7109375" style="264" customWidth="1"/>
  </cols>
  <sheetData>
    <row r="1" s="284" customFormat="1" ht="12.75"/>
    <row r="2" s="284" customFormat="1" ht="12.75">
      <c r="D2" s="321"/>
    </row>
    <row r="3" s="284" customFormat="1" ht="12.75">
      <c r="D3" s="321"/>
    </row>
    <row r="4" spans="1:19" s="323" customFormat="1" ht="15">
      <c r="A4" s="284"/>
      <c r="B4" s="284"/>
      <c r="C4" s="284"/>
      <c r="D4" s="284"/>
      <c r="E4" s="284"/>
      <c r="F4" s="284"/>
      <c r="G4" s="284"/>
      <c r="H4" s="245"/>
      <c r="I4" s="245"/>
      <c r="J4" s="245"/>
      <c r="K4" s="245"/>
      <c r="L4" s="245"/>
      <c r="M4" s="245"/>
      <c r="N4" s="245"/>
      <c r="O4" s="322"/>
      <c r="P4" s="322"/>
      <c r="Q4" s="322"/>
      <c r="R4" s="322"/>
      <c r="S4" s="322"/>
    </row>
    <row r="5" spans="1:19" s="323" customFormat="1" ht="24.75" customHeight="1">
      <c r="A5" s="284"/>
      <c r="B5" s="498" t="s">
        <v>33</v>
      </c>
      <c r="C5" s="498"/>
      <c r="D5" s="498"/>
      <c r="E5" s="498"/>
      <c r="F5" s="498"/>
      <c r="G5" s="498"/>
      <c r="H5" s="498"/>
      <c r="I5" s="498"/>
      <c r="J5" s="498"/>
      <c r="K5" s="245"/>
      <c r="L5" s="245"/>
      <c r="M5" s="245"/>
      <c r="N5" s="245"/>
      <c r="O5" s="322"/>
      <c r="P5" s="322"/>
      <c r="Q5" s="322"/>
      <c r="R5" s="322"/>
      <c r="S5" s="322"/>
    </row>
    <row r="6" spans="1:19" s="323" customFormat="1" ht="19.5" customHeight="1">
      <c r="A6" s="284"/>
      <c r="B6" s="492" t="str">
        <f>+Portada!B7</f>
        <v>AL 30 DE JUNIO DE 2015</v>
      </c>
      <c r="C6" s="492"/>
      <c r="D6" s="492"/>
      <c r="E6" s="492"/>
      <c r="F6" s="492"/>
      <c r="G6" s="492"/>
      <c r="H6" s="492"/>
      <c r="I6" s="492"/>
      <c r="J6" s="492"/>
      <c r="K6" s="245"/>
      <c r="L6" s="245"/>
      <c r="M6" s="245"/>
      <c r="N6" s="245"/>
      <c r="O6" s="322"/>
      <c r="P6" s="322"/>
      <c r="Q6" s="322"/>
      <c r="R6" s="322"/>
      <c r="S6" s="322"/>
    </row>
    <row r="7" spans="1:19" s="323" customFormat="1" ht="19.5" customHeight="1">
      <c r="A7" s="284"/>
      <c r="B7" s="492"/>
      <c r="C7" s="492"/>
      <c r="D7" s="492"/>
      <c r="E7" s="492"/>
      <c r="F7" s="492"/>
      <c r="G7" s="492"/>
      <c r="H7" s="492"/>
      <c r="I7" s="492"/>
      <c r="J7" s="492"/>
      <c r="K7" s="245"/>
      <c r="L7" s="245"/>
      <c r="M7" s="245"/>
      <c r="N7" s="245"/>
      <c r="O7" s="322"/>
      <c r="P7" s="322"/>
      <c r="Q7" s="322"/>
      <c r="R7" s="322"/>
      <c r="S7" s="322"/>
    </row>
    <row r="8" spans="1:19" s="323" customFormat="1" ht="19.5" customHeight="1">
      <c r="A8" s="284"/>
      <c r="B8" s="497" t="s">
        <v>103</v>
      </c>
      <c r="C8" s="497"/>
      <c r="D8" s="497"/>
      <c r="E8" s="497"/>
      <c r="F8" s="497"/>
      <c r="G8" s="497"/>
      <c r="H8" s="292"/>
      <c r="I8" s="292"/>
      <c r="J8" s="292"/>
      <c r="K8" s="245"/>
      <c r="L8" s="324"/>
      <c r="M8" s="245"/>
      <c r="N8" s="245"/>
      <c r="O8" s="322"/>
      <c r="P8" s="322"/>
      <c r="Q8" s="322"/>
      <c r="R8" s="322"/>
      <c r="S8" s="322"/>
    </row>
    <row r="9" spans="1:19" s="323" customFormat="1" ht="15">
      <c r="A9" s="244"/>
      <c r="B9" s="244"/>
      <c r="C9" s="244"/>
      <c r="D9" s="244"/>
      <c r="E9" s="244"/>
      <c r="F9" s="244"/>
      <c r="G9" s="244"/>
      <c r="H9" s="245"/>
      <c r="I9" s="245"/>
      <c r="J9" s="245"/>
      <c r="K9" s="245"/>
      <c r="L9" s="325"/>
      <c r="M9" s="245"/>
      <c r="N9" s="245"/>
      <c r="O9" s="322"/>
      <c r="P9" s="322"/>
      <c r="Q9" s="322"/>
      <c r="R9" s="322"/>
      <c r="S9" s="322"/>
    </row>
    <row r="10" spans="2:10" ht="19.5" customHeight="1">
      <c r="B10" s="499" t="s">
        <v>253</v>
      </c>
      <c r="C10" s="500"/>
      <c r="D10" s="500"/>
      <c r="E10" s="501"/>
      <c r="F10" s="246"/>
      <c r="G10" s="499" t="s">
        <v>35</v>
      </c>
      <c r="H10" s="500"/>
      <c r="I10" s="500"/>
      <c r="J10" s="501"/>
    </row>
    <row r="11" spans="2:10" ht="19.5" customHeight="1">
      <c r="B11" s="247"/>
      <c r="C11" s="248" t="s">
        <v>110</v>
      </c>
      <c r="D11" s="249" t="s">
        <v>116</v>
      </c>
      <c r="E11" s="250" t="s">
        <v>28</v>
      </c>
      <c r="F11" s="246"/>
      <c r="G11" s="251"/>
      <c r="H11" s="248" t="s">
        <v>110</v>
      </c>
      <c r="I11" s="249" t="s">
        <v>116</v>
      </c>
      <c r="J11" s="250" t="s">
        <v>28</v>
      </c>
    </row>
    <row r="12" spans="2:10" ht="19.5" customHeight="1">
      <c r="B12" s="252" t="s">
        <v>105</v>
      </c>
      <c r="C12" s="253">
        <f>+'Tipo de Deuda'!D18+'Tipo de Deuda'!D42</f>
        <v>3370.36296943</v>
      </c>
      <c r="D12" s="253">
        <f>+'Tipo de Deuda'!E18+'Tipo de Deuda'!E42</f>
        <v>10714.38387981797</v>
      </c>
      <c r="E12" s="254">
        <f>+C12/$C$14</f>
        <v>0.6682131001722245</v>
      </c>
      <c r="F12" s="246"/>
      <c r="G12" s="252" t="s">
        <v>106</v>
      </c>
      <c r="H12" s="253">
        <f>+('Grupo Acreedor'!D14+'Grupo Acreedor'!D32+'Grupo Acreedor'!D40+'Grupo Acreedor'!D41+'Grupo Acreedor'!D44+'Grupo Acreedor'!D69)/1000</f>
        <v>2663.5802649100006</v>
      </c>
      <c r="I12" s="253">
        <f>+('Grupo Acreedor'!E14+'Grupo Acreedor'!E32+'Grupo Acreedor'!E40+'Grupo Acreedor'!E41+'Grupo Acreedor'!E44+'Grupo Acreedor'!E69)/1000</f>
        <v>8467.521662148889</v>
      </c>
      <c r="J12" s="254">
        <f>+H12/$H$14</f>
        <v>0.5280853256805378</v>
      </c>
    </row>
    <row r="13" spans="2:15" ht="19.5" customHeight="1">
      <c r="B13" s="252" t="s">
        <v>104</v>
      </c>
      <c r="C13" s="253">
        <f>+'Tipo de Deuda'!D14+'Tipo de Deuda'!D38</f>
        <v>1673.48152952</v>
      </c>
      <c r="D13" s="253">
        <f>+'Tipo de Deuda'!E14+'Tipo de Deuda'!E38</f>
        <v>5319.99778234408</v>
      </c>
      <c r="E13" s="254">
        <f>+C13/$C$14</f>
        <v>0.3317868998277755</v>
      </c>
      <c r="F13" s="246"/>
      <c r="G13" s="252" t="s">
        <v>107</v>
      </c>
      <c r="H13" s="253">
        <f>+('Grupo Acreedor'!D29)/1000</f>
        <v>2380.2642340400007</v>
      </c>
      <c r="I13" s="253">
        <f>+('Grupo Acreedor'!E29)/1000</f>
        <v>7566.860000013161</v>
      </c>
      <c r="J13" s="254">
        <f>+H13/$H$14</f>
        <v>0.47191467431946216</v>
      </c>
      <c r="O13" s="326"/>
    </row>
    <row r="14" spans="2:15" ht="19.5" customHeight="1">
      <c r="B14" s="255" t="s">
        <v>29</v>
      </c>
      <c r="C14" s="256">
        <f>SUM(C12:C13)</f>
        <v>5043.84449895</v>
      </c>
      <c r="D14" s="256">
        <f>SUM(D12:D13)</f>
        <v>16034.38166216205</v>
      </c>
      <c r="E14" s="257">
        <f>SUM(E12:E13)</f>
        <v>1</v>
      </c>
      <c r="F14" s="246"/>
      <c r="G14" s="255" t="s">
        <v>29</v>
      </c>
      <c r="H14" s="256">
        <f>SUM(H12:H13)</f>
        <v>5043.844498950001</v>
      </c>
      <c r="I14" s="256">
        <f>SUM(I12:I13)</f>
        <v>16034.38166216205</v>
      </c>
      <c r="J14" s="257">
        <f>SUM(J12:J13)</f>
        <v>1</v>
      </c>
      <c r="O14" s="326"/>
    </row>
    <row r="15" spans="2:10" ht="19.5" customHeight="1">
      <c r="B15" s="249"/>
      <c r="C15" s="387"/>
      <c r="D15" s="388"/>
      <c r="E15" s="258"/>
      <c r="F15" s="246"/>
      <c r="G15" s="249"/>
      <c r="H15" s="388"/>
      <c r="I15" s="388"/>
      <c r="J15" s="258"/>
    </row>
    <row r="16" spans="2:8" ht="19.5" customHeight="1">
      <c r="B16" s="352"/>
      <c r="C16" s="386"/>
      <c r="D16" s="246"/>
      <c r="E16" s="246"/>
      <c r="F16" s="246"/>
      <c r="H16" s="259"/>
    </row>
    <row r="17" spans="2:12" ht="19.5" customHeight="1">
      <c r="B17" s="499" t="s">
        <v>95</v>
      </c>
      <c r="C17" s="500"/>
      <c r="D17" s="500"/>
      <c r="E17" s="501"/>
      <c r="F17" s="246"/>
      <c r="G17" s="499" t="s">
        <v>85</v>
      </c>
      <c r="H17" s="500"/>
      <c r="I17" s="500"/>
      <c r="J17" s="501"/>
      <c r="L17" s="259"/>
    </row>
    <row r="18" spans="2:10" ht="19.5" customHeight="1">
      <c r="B18" s="251"/>
      <c r="C18" s="248" t="s">
        <v>110</v>
      </c>
      <c r="D18" s="248" t="s">
        <v>116</v>
      </c>
      <c r="E18" s="250" t="s">
        <v>28</v>
      </c>
      <c r="F18" s="246"/>
      <c r="G18" s="251"/>
      <c r="H18" s="248" t="s">
        <v>110</v>
      </c>
      <c r="I18" s="248" t="s">
        <v>116</v>
      </c>
      <c r="J18" s="250" t="s">
        <v>28</v>
      </c>
    </row>
    <row r="19" spans="2:10" ht="19.5" customHeight="1">
      <c r="B19" s="252" t="s">
        <v>41</v>
      </c>
      <c r="C19" s="260">
        <f>+('Grupo Acreedor'!D29)/1000</f>
        <v>2380.2642340400007</v>
      </c>
      <c r="D19" s="260">
        <f>+('Grupo Acreedor'!E29)/1000</f>
        <v>7566.860000013161</v>
      </c>
      <c r="E19" s="254">
        <f aca="true" t="shared" si="0" ref="E19:E24">+C19/$C$25</f>
        <v>0.47191467431946227</v>
      </c>
      <c r="F19" s="246"/>
      <c r="G19" s="252" t="s">
        <v>110</v>
      </c>
      <c r="H19" s="253">
        <f>+Moneda!D22+Moneda!D62</f>
        <v>3206.381037559999</v>
      </c>
      <c r="I19" s="253">
        <f>+Moneda!E22+Moneda!E62</f>
        <v>10193.085318403238</v>
      </c>
      <c r="J19" s="254">
        <f>+H19/$H$24</f>
        <v>0.6357018021129491</v>
      </c>
    </row>
    <row r="20" spans="2:10" ht="19.5" customHeight="1">
      <c r="B20" s="252" t="s">
        <v>109</v>
      </c>
      <c r="C20" s="260">
        <f>+('Grupo Acreedor'!D21+'Grupo Acreedor'!D32+'Grupo Acreedor'!D70)/1000</f>
        <v>1281.6433985499998</v>
      </c>
      <c r="D20" s="260">
        <f>+('Grupo Acreedor'!E21+'Grupo Acreedor'!E32+'Grupo Acreedor'!E70)/1000</f>
        <v>4074.34436399045</v>
      </c>
      <c r="E20" s="254">
        <f t="shared" si="0"/>
        <v>0.2541004979072621</v>
      </c>
      <c r="F20" s="246"/>
      <c r="G20" s="252" t="s">
        <v>111</v>
      </c>
      <c r="H20" s="253">
        <f>+Moneda!D14+Moneda!D54</f>
        <v>976.5656580000001</v>
      </c>
      <c r="I20" s="253">
        <f>+Moneda!E14+Moneda!E54</f>
        <v>3104.5022267820004</v>
      </c>
      <c r="J20" s="254">
        <f>+H20/$H$24</f>
        <v>0.19361533810237339</v>
      </c>
    </row>
    <row r="21" spans="2:10" ht="19.5" customHeight="1">
      <c r="B21" s="252" t="s">
        <v>108</v>
      </c>
      <c r="C21" s="260">
        <f>+('Grupo Acreedor'!D15+'Grupo Acreedor'!D40)/1000</f>
        <v>1087.0576922500002</v>
      </c>
      <c r="D21" s="260">
        <f>+('Grupo Acreedor'!E15+'Grupo Acreedor'!E40)/1000</f>
        <v>3455.7564036627505</v>
      </c>
      <c r="E21" s="254">
        <f t="shared" si="0"/>
        <v>0.2155216506925021</v>
      </c>
      <c r="F21" s="246"/>
      <c r="G21" s="252" t="s">
        <v>112</v>
      </c>
      <c r="H21" s="253">
        <f>+Moneda!D26</f>
        <v>532.3802291399999</v>
      </c>
      <c r="I21" s="253">
        <f>+Moneda!E26</f>
        <v>1692.4367484360596</v>
      </c>
      <c r="J21" s="254">
        <f>+H21/$H$24</f>
        <v>0.1055504842091837</v>
      </c>
    </row>
    <row r="22" spans="2:10" ht="19.5" customHeight="1">
      <c r="B22" s="252" t="s">
        <v>192</v>
      </c>
      <c r="C22" s="260">
        <f>(+'Grupo Acreedor'!D19+'Grupo Acreedor'!D41)/1000</f>
        <v>130.42944715000002</v>
      </c>
      <c r="D22" s="260">
        <f>(+'Grupo Acreedor'!E19+'Grupo Acreedor'!E41)/1000</f>
        <v>414.63521248985</v>
      </c>
      <c r="E22" s="254">
        <f t="shared" si="0"/>
        <v>0.02585913328159742</v>
      </c>
      <c r="F22" s="246"/>
      <c r="G22" s="252" t="s">
        <v>251</v>
      </c>
      <c r="H22" s="253">
        <f>+Moneda!D30</f>
        <v>282.55740799</v>
      </c>
      <c r="I22" s="253">
        <f>+Moneda!E30</f>
        <v>898.25000000021</v>
      </c>
      <c r="J22" s="254">
        <f>+H22/$H$24</f>
        <v>0.056020245677443334</v>
      </c>
    </row>
    <row r="23" spans="2:10" ht="19.5" customHeight="1">
      <c r="B23" s="252" t="s">
        <v>0</v>
      </c>
      <c r="C23" s="260">
        <f>(+'Grupo Acreedor'!D18)/1000</f>
        <v>121.98600748999998</v>
      </c>
      <c r="D23" s="260">
        <f>(+'Grupo Acreedor'!E18)/1000</f>
        <v>387.7935178107099</v>
      </c>
      <c r="E23" s="254">
        <f t="shared" si="0"/>
        <v>0.02418512456428709</v>
      </c>
      <c r="F23" s="246"/>
      <c r="G23" s="252" t="s">
        <v>113</v>
      </c>
      <c r="H23" s="353">
        <f>+Moneda!D34</f>
        <v>45.96016626000001</v>
      </c>
      <c r="I23" s="353">
        <f>+Moneda!E34</f>
        <v>146.10736854054002</v>
      </c>
      <c r="J23" s="254">
        <f>+H23/$H$24</f>
        <v>0.009112129898050537</v>
      </c>
    </row>
    <row r="24" spans="2:10" ht="19.5" customHeight="1">
      <c r="B24" s="261" t="s">
        <v>40</v>
      </c>
      <c r="C24" s="262">
        <f>+('Grupo Acreedor'!D23+'Grupo Acreedor'!D44)/1000</f>
        <v>42.46371947</v>
      </c>
      <c r="D24" s="262">
        <f>+('Grupo Acreedor'!E23+'Grupo Acreedor'!E44)/1000</f>
        <v>134.99216419513</v>
      </c>
      <c r="E24" s="263">
        <f t="shared" si="0"/>
        <v>0.008418919234889154</v>
      </c>
      <c r="G24" s="255" t="s">
        <v>29</v>
      </c>
      <c r="H24" s="256">
        <f>SUM(H19:H23)</f>
        <v>5043.8444989499985</v>
      </c>
      <c r="I24" s="256">
        <f>SUM(I19:I23)</f>
        <v>16034.381662162048</v>
      </c>
      <c r="J24" s="257">
        <f>SUM(J19:J23)</f>
        <v>1</v>
      </c>
    </row>
    <row r="25" spans="2:9" ht="19.5" customHeight="1">
      <c r="B25" s="265" t="s">
        <v>29</v>
      </c>
      <c r="C25" s="266">
        <f>+C19+C20+C21+C22+C23+C24</f>
        <v>5043.84449895</v>
      </c>
      <c r="D25" s="266">
        <f>SUM(D19:D24)</f>
        <v>16034.381662162048</v>
      </c>
      <c r="E25" s="267">
        <f>SUM(E19:E24)</f>
        <v>1</v>
      </c>
      <c r="H25" s="409"/>
      <c r="I25" s="409"/>
    </row>
    <row r="26" spans="2:7" ht="19.5" customHeight="1">
      <c r="B26" s="268"/>
      <c r="C26" s="420"/>
      <c r="D26" s="421"/>
      <c r="E26" s="269"/>
      <c r="G26" s="419"/>
    </row>
    <row r="28" spans="2:10" ht="19.5" customHeight="1">
      <c r="B28" s="504" t="s">
        <v>30</v>
      </c>
      <c r="C28" s="505"/>
      <c r="D28" s="505"/>
      <c r="E28" s="506"/>
      <c r="G28" s="499" t="s">
        <v>34</v>
      </c>
      <c r="H28" s="500"/>
      <c r="I28" s="500"/>
      <c r="J28" s="501"/>
    </row>
    <row r="29" spans="2:10" ht="19.5" customHeight="1">
      <c r="B29" s="270"/>
      <c r="C29" s="271" t="s">
        <v>110</v>
      </c>
      <c r="D29" s="271" t="s">
        <v>116</v>
      </c>
      <c r="E29" s="272" t="s">
        <v>28</v>
      </c>
      <c r="G29" s="251"/>
      <c r="H29" s="248" t="s">
        <v>110</v>
      </c>
      <c r="I29" s="248" t="s">
        <v>116</v>
      </c>
      <c r="J29" s="250" t="s">
        <v>28</v>
      </c>
    </row>
    <row r="30" spans="2:14" ht="19.5" customHeight="1">
      <c r="B30" s="261" t="s">
        <v>145</v>
      </c>
      <c r="C30" s="273">
        <f>+'Tipo de Deuda'!D16+'Tipo de Deuda'!D20</f>
        <v>3294.79423057</v>
      </c>
      <c r="D30" s="273">
        <f>+'Tipo de Deuda'!E16+'Tipo de Deuda'!E20</f>
        <v>10474.15085898203</v>
      </c>
      <c r="E30" s="263">
        <f>+C30/$C$32</f>
        <v>0.6532307312915558</v>
      </c>
      <c r="G30" s="252" t="s">
        <v>114</v>
      </c>
      <c r="H30" s="253">
        <f>+Moneda!D38</f>
        <v>4950.96268184</v>
      </c>
      <c r="I30" s="253">
        <f>+Moneda!E38</f>
        <v>15739.110365569359</v>
      </c>
      <c r="J30" s="254">
        <f>+H30/$H$32</f>
        <v>0.9815851148604332</v>
      </c>
      <c r="N30" s="327"/>
    </row>
    <row r="31" spans="2:14" ht="19.5" customHeight="1">
      <c r="B31" s="261" t="s">
        <v>146</v>
      </c>
      <c r="C31" s="273">
        <f>+'Tipo de Deuda'!D15+'Tipo de Deuda'!D19+'Tipo de Deuda'!D39+'Tipo de Deuda'!D43</f>
        <v>1749.05026838</v>
      </c>
      <c r="D31" s="273">
        <f>+'Tipo de Deuda'!E15+'Tipo de Deuda'!E19+'Tipo de Deuda'!E39+'Tipo de Deuda'!E43</f>
        <v>5560.23080318002</v>
      </c>
      <c r="E31" s="263">
        <f>+C31/$C$32</f>
        <v>0.34676926870844405</v>
      </c>
      <c r="G31" s="252" t="s">
        <v>115</v>
      </c>
      <c r="H31" s="253">
        <f>+Moneda!D66</f>
        <v>92.88181711000003</v>
      </c>
      <c r="I31" s="253">
        <f>+Moneda!E66</f>
        <v>295.2712965926901</v>
      </c>
      <c r="J31" s="254">
        <f>+H31/$H$32</f>
        <v>0.018414885139566784</v>
      </c>
      <c r="N31" s="328"/>
    </row>
    <row r="32" spans="2:14" ht="19.5" customHeight="1">
      <c r="B32" s="265" t="s">
        <v>29</v>
      </c>
      <c r="C32" s="274">
        <f>SUM(C30:C31)</f>
        <v>5043.84449895</v>
      </c>
      <c r="D32" s="274">
        <f>SUM(D30:D31)</f>
        <v>16034.38166216205</v>
      </c>
      <c r="E32" s="267">
        <f>SUM(E30:E31)</f>
        <v>0.9999999999999999</v>
      </c>
      <c r="G32" s="255" t="s">
        <v>29</v>
      </c>
      <c r="H32" s="256">
        <f>SUM(H30:H31)</f>
        <v>5043.84449895</v>
      </c>
      <c r="I32" s="256">
        <f>SUM(I30:I31)</f>
        <v>16034.381662162048</v>
      </c>
      <c r="J32" s="257">
        <f>SUM(J30:J31)</f>
        <v>1</v>
      </c>
      <c r="N32" s="326"/>
    </row>
    <row r="33" ht="8.25" customHeight="1"/>
    <row r="34" spans="2:10" ht="15.75" customHeight="1">
      <c r="B34" s="417"/>
      <c r="C34" s="418"/>
      <c r="D34" s="418"/>
      <c r="E34" s="417"/>
      <c r="F34" s="417"/>
      <c r="G34" s="417"/>
      <c r="H34" s="418"/>
      <c r="I34" s="418"/>
      <c r="J34" s="417"/>
    </row>
    <row r="35" spans="2:10" ht="5.25" customHeight="1">
      <c r="B35" s="293"/>
      <c r="C35" s="293"/>
      <c r="D35" s="293"/>
      <c r="E35" s="293"/>
      <c r="F35" s="293"/>
      <c r="G35" s="293"/>
      <c r="H35" s="293"/>
      <c r="J35" s="329"/>
    </row>
    <row r="36" spans="2:9" ht="15.75" customHeight="1">
      <c r="B36" s="406"/>
      <c r="C36" s="407"/>
      <c r="D36" s="407"/>
      <c r="E36" s="330"/>
      <c r="F36" s="180"/>
      <c r="G36" s="180"/>
      <c r="H36" s="408"/>
      <c r="I36" s="409"/>
    </row>
    <row r="37" spans="2:8" ht="15.75" customHeight="1">
      <c r="B37" s="502"/>
      <c r="C37" s="503"/>
      <c r="D37" s="503"/>
      <c r="E37" s="503"/>
      <c r="F37" s="180"/>
      <c r="G37" s="180"/>
      <c r="H37" s="180"/>
    </row>
    <row r="38" spans="2:6" s="149" customFormat="1" ht="15.75" customHeight="1">
      <c r="B38" s="180"/>
      <c r="C38" s="331"/>
      <c r="D38" s="332"/>
      <c r="E38" s="180"/>
      <c r="F38" s="333"/>
    </row>
    <row r="39" spans="2:6" s="149" customFormat="1" ht="15.75" customHeight="1">
      <c r="B39" s="180"/>
      <c r="C39" s="334"/>
      <c r="D39" s="180"/>
      <c r="E39" s="180"/>
      <c r="F39" s="333"/>
    </row>
  </sheetData>
  <sheetProtection/>
  <mergeCells count="11">
    <mergeCell ref="B37:E37"/>
    <mergeCell ref="B17:E17"/>
    <mergeCell ref="G17:J17"/>
    <mergeCell ref="G28:J28"/>
    <mergeCell ref="B28:E28"/>
    <mergeCell ref="B8:G8"/>
    <mergeCell ref="B5:J5"/>
    <mergeCell ref="B6:J6"/>
    <mergeCell ref="B10:E10"/>
    <mergeCell ref="G10:J10"/>
    <mergeCell ref="B7:J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421875" style="7" customWidth="1"/>
    <col min="2" max="4" width="20.7109375" style="7" customWidth="1"/>
    <col min="5" max="5" width="7.00390625" style="7" customWidth="1"/>
    <col min="6" max="8" width="20.7109375" style="7" customWidth="1"/>
    <col min="9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498" t="s">
        <v>33</v>
      </c>
      <c r="C5" s="498"/>
      <c r="D5" s="498"/>
      <c r="E5" s="498"/>
      <c r="F5" s="498"/>
      <c r="G5" s="498"/>
      <c r="H5" s="498"/>
    </row>
    <row r="6" spans="2:8" s="4" customFormat="1" ht="24.75" customHeight="1">
      <c r="B6" s="492" t="str">
        <f>+'Resumen Cuadros'!B6:J6</f>
        <v>AL 30 DE JUNIO DE 2015</v>
      </c>
      <c r="C6" s="492"/>
      <c r="D6" s="492"/>
      <c r="E6" s="492"/>
      <c r="F6" s="492"/>
      <c r="G6" s="492"/>
      <c r="H6" s="492"/>
    </row>
    <row r="7" spans="2:9" s="4" customFormat="1" ht="24.75" customHeight="1">
      <c r="B7" s="6"/>
      <c r="C7" s="6"/>
      <c r="D7" s="6"/>
      <c r="E7" s="6"/>
      <c r="F7" s="6"/>
      <c r="G7" s="6"/>
      <c r="H7" s="6"/>
      <c r="I7" s="92"/>
    </row>
    <row r="8" ht="17.25" customHeight="1"/>
    <row r="9" spans="2:8" ht="16.5">
      <c r="B9" s="507" t="str">
        <f>+'Resumen Cuadros'!B10:E10</f>
        <v>TIPO DE DEUDA</v>
      </c>
      <c r="C9" s="507"/>
      <c r="D9" s="507"/>
      <c r="E9" s="60"/>
      <c r="F9" s="507" t="s">
        <v>35</v>
      </c>
      <c r="G9" s="507"/>
      <c r="H9" s="507"/>
    </row>
    <row r="27" spans="2:8" s="60" customFormat="1" ht="16.5">
      <c r="B27" s="507" t="str">
        <f>+'Resumen Cuadros'!B17:E17</f>
        <v>GRUPO DEL ACREEDOR</v>
      </c>
      <c r="C27" s="507"/>
      <c r="D27" s="507"/>
      <c r="F27" s="507" t="s">
        <v>85</v>
      </c>
      <c r="G27" s="507"/>
      <c r="H27" s="507"/>
    </row>
    <row r="47" spans="2:8" s="60" customFormat="1" ht="16.5">
      <c r="B47" s="507" t="s">
        <v>30</v>
      </c>
      <c r="C47" s="507"/>
      <c r="D47" s="507"/>
      <c r="F47" s="507" t="s">
        <v>34</v>
      </c>
      <c r="G47" s="507"/>
      <c r="H47" s="507"/>
    </row>
    <row r="65" spans="2:8" ht="30" customHeight="1">
      <c r="B65" s="510"/>
      <c r="C65" s="510"/>
      <c r="D65" s="510"/>
      <c r="E65" s="510"/>
      <c r="F65" s="510"/>
      <c r="G65" s="510"/>
      <c r="H65" s="510"/>
    </row>
    <row r="66" spans="2:8" ht="9" customHeight="1">
      <c r="B66" s="93"/>
      <c r="C66" s="93"/>
      <c r="D66" s="93"/>
      <c r="E66" s="93"/>
      <c r="F66" s="93"/>
      <c r="G66" s="93"/>
      <c r="H66" s="93"/>
    </row>
    <row r="67" spans="2:8" ht="15.75" customHeight="1">
      <c r="B67" s="94"/>
      <c r="C67" s="95"/>
      <c r="D67" s="95"/>
      <c r="E67" s="95"/>
      <c r="F67" s="96"/>
      <c r="G67" s="96"/>
      <c r="H67" s="96"/>
    </row>
    <row r="68" spans="2:8" ht="15.75" customHeight="1">
      <c r="B68" s="508"/>
      <c r="C68" s="509"/>
      <c r="D68" s="509"/>
      <c r="E68" s="509"/>
      <c r="F68" s="96"/>
      <c r="G68" s="96"/>
      <c r="H68" s="96"/>
    </row>
    <row r="69" spans="2:8" ht="15.75" customHeight="1">
      <c r="B69" s="508"/>
      <c r="C69" s="509"/>
      <c r="D69" s="509"/>
      <c r="E69" s="509"/>
      <c r="F69" s="96"/>
      <c r="G69" s="96"/>
      <c r="H69" s="96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8:E68"/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showGridLines="0" zoomScale="70" zoomScaleNormal="70" zoomScalePageLayoutView="0" workbookViewId="0" topLeftCell="A1">
      <selection activeCell="A1" sqref="A1"/>
    </sheetView>
  </sheetViews>
  <sheetFormatPr defaultColWidth="15.7109375" defaultRowHeight="12.75"/>
  <cols>
    <col min="1" max="1" width="2.7109375" style="16" customWidth="1"/>
    <col min="2" max="2" width="37.140625" style="16" customWidth="1"/>
    <col min="3" max="6" width="14.7109375" style="16" customWidth="1"/>
    <col min="7" max="8" width="14.7109375" style="16" hidden="1" customWidth="1"/>
    <col min="9" max="10" width="11.7109375" style="17" hidden="1" customWidth="1"/>
    <col min="11" max="17" width="12.7109375" style="17" hidden="1" customWidth="1"/>
    <col min="18" max="18" width="12.7109375" style="17" bestFit="1" customWidth="1"/>
    <col min="19" max="19" width="12.7109375" style="17" customWidth="1"/>
    <col min="20" max="25" width="12.7109375" style="17" bestFit="1" customWidth="1"/>
    <col min="26" max="241" width="11.421875" style="16" customWidth="1"/>
    <col min="242" max="242" width="25.7109375" style="16" customWidth="1"/>
    <col min="243" max="16384" width="15.7109375" style="16" customWidth="1"/>
  </cols>
  <sheetData>
    <row r="1" ht="12.75">
      <c r="B1" s="15"/>
    </row>
    <row r="2" spans="2:25" s="18" customFormat="1" ht="18">
      <c r="B2" s="529"/>
      <c r="C2" s="529"/>
      <c r="D2" s="529"/>
      <c r="E2" s="529"/>
      <c r="F2" s="529"/>
      <c r="G2" s="5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25" s="18" customFormat="1" ht="18">
      <c r="B3" s="529"/>
      <c r="C3" s="529"/>
      <c r="D3" s="529"/>
      <c r="E3" s="529"/>
      <c r="F3" s="529"/>
      <c r="G3" s="5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5" spans="2:25" s="242" customFormat="1" ht="18">
      <c r="B5" s="529" t="s">
        <v>11</v>
      </c>
      <c r="C5" s="529"/>
      <c r="D5" s="529"/>
      <c r="E5" s="529"/>
      <c r="F5" s="529"/>
      <c r="G5" s="241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2:25" s="18" customFormat="1" ht="19.5" customHeight="1">
      <c r="B6" s="530" t="s">
        <v>173</v>
      </c>
      <c r="C6" s="530"/>
      <c r="D6" s="530"/>
      <c r="E6" s="530"/>
      <c r="F6" s="530"/>
      <c r="G6" s="5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2:25" s="18" customFormat="1" ht="19.5" customHeight="1">
      <c r="B7" s="287" t="s">
        <v>97</v>
      </c>
      <c r="C7" s="346"/>
      <c r="D7" s="240"/>
      <c r="E7" s="240"/>
      <c r="F7" s="240"/>
      <c r="G7" s="5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2:25" s="18" customFormat="1" ht="19.5" customHeight="1">
      <c r="B8" s="288" t="s">
        <v>254</v>
      </c>
      <c r="C8" s="288"/>
      <c r="D8" s="240"/>
      <c r="E8" s="240"/>
      <c r="F8" s="240"/>
      <c r="G8" s="5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5" s="18" customFormat="1" ht="19.5" customHeight="1">
      <c r="B9" s="288" t="s">
        <v>284</v>
      </c>
      <c r="C9" s="288"/>
      <c r="D9" s="447"/>
      <c r="E9" s="447"/>
      <c r="F9" s="240"/>
      <c r="G9" s="5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s="18" customFormat="1" ht="19.5" customHeight="1">
      <c r="B10" s="344" t="s">
        <v>172</v>
      </c>
      <c r="C10" s="392"/>
      <c r="D10" s="391"/>
      <c r="E10" s="240"/>
      <c r="F10" s="240"/>
      <c r="G10" s="5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7" ht="10.5" customHeight="1">
      <c r="B11" s="59"/>
      <c r="C11" s="59"/>
      <c r="D11" s="59"/>
      <c r="E11" s="59"/>
      <c r="F11" s="59"/>
      <c r="G11" s="59"/>
    </row>
    <row r="12" spans="2:25" s="64" customFormat="1" ht="18" customHeight="1">
      <c r="B12" s="520" t="s">
        <v>215</v>
      </c>
      <c r="C12" s="522">
        <v>2009</v>
      </c>
      <c r="D12" s="524">
        <v>2010</v>
      </c>
      <c r="E12" s="531">
        <v>2011</v>
      </c>
      <c r="F12" s="522">
        <v>2012</v>
      </c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522">
        <v>2013</v>
      </c>
      <c r="S12" s="522">
        <v>2014</v>
      </c>
      <c r="T12" s="526">
        <v>2015</v>
      </c>
      <c r="U12" s="527"/>
      <c r="V12" s="527"/>
      <c r="W12" s="527"/>
      <c r="X12" s="527"/>
      <c r="Y12" s="528"/>
    </row>
    <row r="13" spans="2:25" s="64" customFormat="1" ht="18" customHeight="1">
      <c r="B13" s="521"/>
      <c r="C13" s="523"/>
      <c r="D13" s="525"/>
      <c r="E13" s="532"/>
      <c r="F13" s="523"/>
      <c r="G13" s="227" t="s">
        <v>151</v>
      </c>
      <c r="H13" s="227" t="s">
        <v>152</v>
      </c>
      <c r="I13" s="228" t="s">
        <v>157</v>
      </c>
      <c r="J13" s="228" t="s">
        <v>159</v>
      </c>
      <c r="K13" s="228" t="s">
        <v>169</v>
      </c>
      <c r="L13" s="228" t="s">
        <v>184</v>
      </c>
      <c r="M13" s="228" t="s">
        <v>216</v>
      </c>
      <c r="N13" s="228" t="s">
        <v>221</v>
      </c>
      <c r="O13" s="228" t="s">
        <v>225</v>
      </c>
      <c r="P13" s="228" t="s">
        <v>230</v>
      </c>
      <c r="Q13" s="228" t="s">
        <v>233</v>
      </c>
      <c r="R13" s="523"/>
      <c r="S13" s="523"/>
      <c r="T13" s="237" t="s">
        <v>237</v>
      </c>
      <c r="U13" s="237" t="s">
        <v>152</v>
      </c>
      <c r="V13" s="237" t="s">
        <v>157</v>
      </c>
      <c r="W13" s="237" t="s">
        <v>159</v>
      </c>
      <c r="X13" s="237" t="s">
        <v>280</v>
      </c>
      <c r="Y13" s="237" t="s">
        <v>184</v>
      </c>
    </row>
    <row r="14" spans="2:25" s="64" customFormat="1" ht="4.5" customHeight="1">
      <c r="B14" s="69"/>
      <c r="C14" s="65"/>
      <c r="D14" s="70"/>
      <c r="E14" s="71"/>
      <c r="F14" s="63"/>
      <c r="G14" s="63"/>
      <c r="H14" s="63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2:25" s="62" customFormat="1" ht="21.75" customHeight="1">
      <c r="B15" s="73" t="s">
        <v>38</v>
      </c>
      <c r="C15" s="74">
        <v>1389</v>
      </c>
      <c r="D15" s="74">
        <v>2144</v>
      </c>
      <c r="E15" s="75">
        <v>2188</v>
      </c>
      <c r="F15" s="74">
        <v>2200.85083118</v>
      </c>
      <c r="G15" s="74">
        <v>2261.0867645999997</v>
      </c>
      <c r="H15" s="74">
        <v>2364.0222734900008</v>
      </c>
      <c r="I15" s="76">
        <v>2357.0528358500005</v>
      </c>
      <c r="J15" s="76">
        <v>1999.1237960899996</v>
      </c>
      <c r="K15" s="76">
        <v>1855.9752899899995</v>
      </c>
      <c r="L15" s="76">
        <v>1881.3928780000006</v>
      </c>
      <c r="M15" s="76">
        <v>1885.9614884799998</v>
      </c>
      <c r="N15" s="76">
        <v>1895.8605905900001</v>
      </c>
      <c r="O15" s="76">
        <v>1923.9667059200005</v>
      </c>
      <c r="P15" s="76">
        <v>2082.3912708899998</v>
      </c>
      <c r="Q15" s="76">
        <v>2320.18630966</v>
      </c>
      <c r="R15" s="76">
        <v>2410.7572430899995</v>
      </c>
      <c r="S15" s="76">
        <v>2340.572291339998</v>
      </c>
      <c r="T15" s="76">
        <f>1725.57608481-1</f>
        <v>1724.57608481</v>
      </c>
      <c r="U15" s="76">
        <v>1702.94266318</v>
      </c>
      <c r="V15" s="76">
        <v>1709.1851071599995</v>
      </c>
      <c r="W15" s="76">
        <v>1740.34052458</v>
      </c>
      <c r="X15" s="76">
        <v>1692.4155070700008</v>
      </c>
      <c r="Y15" s="76">
        <v>1673.4815295200005</v>
      </c>
    </row>
    <row r="16" spans="2:25" s="62" customFormat="1" ht="21.75" customHeight="1">
      <c r="B16" s="73" t="s">
        <v>37</v>
      </c>
      <c r="C16" s="74">
        <v>256</v>
      </c>
      <c r="D16" s="74">
        <v>389</v>
      </c>
      <c r="E16" s="75">
        <v>590</v>
      </c>
      <c r="F16" s="74">
        <v>1030.77857448</v>
      </c>
      <c r="G16" s="74">
        <v>1717.19549295</v>
      </c>
      <c r="H16" s="74">
        <f>1917.56063677+1.57827652</f>
        <v>1919.13891329</v>
      </c>
      <c r="I16" s="76">
        <v>1914.3175079399998</v>
      </c>
      <c r="J16" s="76">
        <f>1621.89330919+1.56411224</f>
        <v>1623.45742143</v>
      </c>
      <c r="K16" s="76">
        <v>1321.24310121</v>
      </c>
      <c r="L16" s="76">
        <v>1342.73701548</v>
      </c>
      <c r="M16" s="76">
        <v>1387.14391579</v>
      </c>
      <c r="N16" s="76">
        <v>1486.45493138</v>
      </c>
      <c r="O16" s="76">
        <v>1586.4899930800002</v>
      </c>
      <c r="P16" s="76">
        <v>1581.29893494</v>
      </c>
      <c r="Q16" s="76">
        <v>1614.5149583</v>
      </c>
      <c r="R16" s="76">
        <v>1687.77919108</v>
      </c>
      <c r="S16" s="76">
        <v>3504.0928333699994</v>
      </c>
      <c r="T16" s="76">
        <f>3527.51070124</f>
        <v>3527.51070124</v>
      </c>
      <c r="U16" s="76">
        <v>3512.9657468200003</v>
      </c>
      <c r="V16" s="76">
        <v>3364.26009019</v>
      </c>
      <c r="W16" s="76">
        <v>3366.3337636200004</v>
      </c>
      <c r="X16" s="76">
        <v>3362.38439867</v>
      </c>
      <c r="Y16" s="76">
        <v>3370.36296943</v>
      </c>
    </row>
    <row r="17" spans="2:25" s="62" customFormat="1" ht="6" customHeight="1">
      <c r="B17" s="77"/>
      <c r="C17" s="78"/>
      <c r="D17" s="78"/>
      <c r="E17" s="79"/>
      <c r="F17" s="78"/>
      <c r="G17" s="78"/>
      <c r="H17" s="78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2:25" s="64" customFormat="1" ht="15" customHeight="1">
      <c r="B18" s="514" t="s">
        <v>153</v>
      </c>
      <c r="C18" s="516">
        <f aca="true" t="shared" si="0" ref="C18:H18">SUM(C15:C16)</f>
        <v>1645</v>
      </c>
      <c r="D18" s="516">
        <f t="shared" si="0"/>
        <v>2533</v>
      </c>
      <c r="E18" s="518">
        <f t="shared" si="0"/>
        <v>2778</v>
      </c>
      <c r="F18" s="516">
        <f t="shared" si="0"/>
        <v>3231.62940566</v>
      </c>
      <c r="G18" s="516">
        <f t="shared" si="0"/>
        <v>3978.2822575499995</v>
      </c>
      <c r="H18" s="516">
        <f t="shared" si="0"/>
        <v>4283.16118678</v>
      </c>
      <c r="I18" s="511">
        <f aca="true" t="shared" si="1" ref="I18:N18">SUM(I15:I16)</f>
        <v>4271.37034379</v>
      </c>
      <c r="J18" s="511">
        <f t="shared" si="1"/>
        <v>3622.58121752</v>
      </c>
      <c r="K18" s="511">
        <f t="shared" si="1"/>
        <v>3177.2183911999996</v>
      </c>
      <c r="L18" s="511">
        <f t="shared" si="1"/>
        <v>3224.1298934800006</v>
      </c>
      <c r="M18" s="511">
        <f t="shared" si="1"/>
        <v>3273.10540427</v>
      </c>
      <c r="N18" s="511">
        <f t="shared" si="1"/>
        <v>3382.31552197</v>
      </c>
      <c r="O18" s="511">
        <f aca="true" t="shared" si="2" ref="O18:T18">+O15+O16</f>
        <v>3510.4566990000008</v>
      </c>
      <c r="P18" s="511">
        <f t="shared" si="2"/>
        <v>3663.6902058299997</v>
      </c>
      <c r="Q18" s="511">
        <f t="shared" si="2"/>
        <v>3934.70126796</v>
      </c>
      <c r="R18" s="511">
        <f t="shared" si="2"/>
        <v>4098.53643417</v>
      </c>
      <c r="S18" s="511">
        <f t="shared" si="2"/>
        <v>5844.665124709998</v>
      </c>
      <c r="T18" s="511">
        <f t="shared" si="2"/>
        <v>5252.08678605</v>
      </c>
      <c r="U18" s="511">
        <f>+U15+U16</f>
        <v>5215.90841</v>
      </c>
      <c r="V18" s="511">
        <f>+V15+V16</f>
        <v>5073.44519735</v>
      </c>
      <c r="W18" s="511">
        <f>+W15+W16</f>
        <v>5106.6742882</v>
      </c>
      <c r="X18" s="511">
        <f>+X15+X16</f>
        <v>5054.799905740001</v>
      </c>
      <c r="Y18" s="511">
        <f>+Y15+Y16</f>
        <v>5043.84449895</v>
      </c>
    </row>
    <row r="19" spans="2:25" s="64" customFormat="1" ht="15" customHeight="1">
      <c r="B19" s="515"/>
      <c r="C19" s="517"/>
      <c r="D19" s="517"/>
      <c r="E19" s="519"/>
      <c r="F19" s="517"/>
      <c r="G19" s="517"/>
      <c r="H19" s="517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</row>
    <row r="20" spans="2:7" ht="7.5" customHeight="1">
      <c r="B20" s="81"/>
      <c r="C20" s="82"/>
      <c r="D20" s="82"/>
      <c r="E20" s="82"/>
      <c r="F20" s="82"/>
      <c r="G20" s="82"/>
    </row>
    <row r="21" spans="2:7" ht="7.5" customHeight="1">
      <c r="B21" s="81"/>
      <c r="C21" s="82"/>
      <c r="D21" s="82"/>
      <c r="E21" s="82"/>
      <c r="F21" s="82"/>
      <c r="G21" s="82"/>
    </row>
    <row r="22" spans="2:25" s="62" customFormat="1" ht="28.5" customHeight="1">
      <c r="B22" s="513"/>
      <c r="C22" s="513"/>
      <c r="D22" s="513"/>
      <c r="E22" s="513"/>
      <c r="F22" s="513"/>
      <c r="G22" s="6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35"/>
      <c r="W22" s="335"/>
      <c r="X22" s="335"/>
      <c r="Y22" s="335"/>
    </row>
    <row r="23" spans="2:25" s="62" customFormat="1" ht="28.5" customHeight="1">
      <c r="B23" s="513"/>
      <c r="C23" s="513"/>
      <c r="D23" s="513"/>
      <c r="E23" s="513"/>
      <c r="F23" s="513"/>
      <c r="G23" s="61"/>
      <c r="I23" s="17"/>
      <c r="J23" s="8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s="62" customFormat="1" ht="15.75" customHeight="1">
      <c r="B24" s="84"/>
      <c r="C24" s="7"/>
      <c r="D24" s="7"/>
      <c r="E24" s="7"/>
      <c r="F24" s="61"/>
      <c r="G24" s="6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3:25" ht="12.75">
      <c r="C25" s="85"/>
      <c r="D25" s="86"/>
      <c r="E25" s="86"/>
      <c r="F25" s="86"/>
      <c r="G25" s="86"/>
      <c r="T25" s="335"/>
      <c r="U25" s="335"/>
      <c r="V25" s="335"/>
      <c r="W25" s="335"/>
      <c r="X25" s="335"/>
      <c r="Y25" s="335"/>
    </row>
    <row r="26" spans="3:7" ht="12.75">
      <c r="C26" s="85"/>
      <c r="D26" s="86"/>
      <c r="E26" s="86"/>
      <c r="F26" s="86"/>
      <c r="G26" s="86"/>
    </row>
    <row r="27" spans="3:7" ht="12.75">
      <c r="C27" s="85"/>
      <c r="D27" s="86"/>
      <c r="E27" s="86"/>
      <c r="F27" s="86"/>
      <c r="G27" s="86"/>
    </row>
    <row r="30" spans="8:25" ht="12.75" customHeight="1"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8:25" ht="12.75"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8:25" ht="12.75"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8:25" ht="12.75"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8:25" ht="12.75"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8:25" ht="12.75"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51" spans="3:5" ht="12.75">
      <c r="C51" s="91"/>
      <c r="D51" s="91"/>
      <c r="E51" s="91"/>
    </row>
  </sheetData>
  <sheetProtection/>
  <mergeCells count="38">
    <mergeCell ref="Y18:Y19"/>
    <mergeCell ref="T12:Y12"/>
    <mergeCell ref="V18:V19"/>
    <mergeCell ref="U18:U19"/>
    <mergeCell ref="B2:F2"/>
    <mergeCell ref="B3:F3"/>
    <mergeCell ref="B5:F5"/>
    <mergeCell ref="B6:F6"/>
    <mergeCell ref="E12:E13"/>
    <mergeCell ref="N18:N19"/>
    <mergeCell ref="B12:B13"/>
    <mergeCell ref="C12:C13"/>
    <mergeCell ref="S12:S13"/>
    <mergeCell ref="D12:D13"/>
    <mergeCell ref="F12:F13"/>
    <mergeCell ref="I18:I19"/>
    <mergeCell ref="R12:R13"/>
    <mergeCell ref="J18:J19"/>
    <mergeCell ref="Q18:Q19"/>
    <mergeCell ref="T18:T19"/>
    <mergeCell ref="H18:H19"/>
    <mergeCell ref="R18:R19"/>
    <mergeCell ref="M18:M19"/>
    <mergeCell ref="S18:S19"/>
    <mergeCell ref="O18:O19"/>
    <mergeCell ref="K18:K19"/>
    <mergeCell ref="P18:P19"/>
    <mergeCell ref="L18:L19"/>
    <mergeCell ref="X18:X19"/>
    <mergeCell ref="W18:W19"/>
    <mergeCell ref="B23:F23"/>
    <mergeCell ref="B18:B19"/>
    <mergeCell ref="C18:C19"/>
    <mergeCell ref="D18:D19"/>
    <mergeCell ref="E18:E19"/>
    <mergeCell ref="G18:G19"/>
    <mergeCell ref="B22:F22"/>
    <mergeCell ref="F18:F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7" width="11.421875" style="425" customWidth="1"/>
    <col min="8" max="8" width="13.7109375" style="425" customWidth="1"/>
    <col min="9" max="9" width="20.00390625" style="425" customWidth="1"/>
    <col min="10" max="10" width="19.140625" style="425" bestFit="1" customWidth="1"/>
    <col min="11" max="11" width="13.00390625" style="425" bestFit="1" customWidth="1"/>
    <col min="12" max="12" width="11.421875" style="425" customWidth="1"/>
    <col min="13" max="16384" width="11.421875" style="2" customWidth="1"/>
  </cols>
  <sheetData>
    <row r="1" spans="2:3" ht="12.75">
      <c r="B1" s="39"/>
      <c r="C1" s="39"/>
    </row>
    <row r="2" spans="2:12" s="1" customFormat="1" ht="13.5" customHeight="1">
      <c r="B2" s="529"/>
      <c r="C2" s="529"/>
      <c r="D2" s="529"/>
      <c r="E2" s="529"/>
      <c r="F2" s="19"/>
      <c r="G2" s="425"/>
      <c r="H2" s="425"/>
      <c r="I2" s="425"/>
      <c r="J2" s="425"/>
      <c r="K2" s="425"/>
      <c r="L2" s="425"/>
    </row>
    <row r="3" spans="2:12" s="1" customFormat="1" ht="13.5" customHeight="1">
      <c r="B3" s="529"/>
      <c r="C3" s="529"/>
      <c r="D3" s="529"/>
      <c r="E3" s="529"/>
      <c r="F3" s="19"/>
      <c r="G3" s="425"/>
      <c r="H3" s="425"/>
      <c r="I3" s="425"/>
      <c r="J3" s="425"/>
      <c r="K3" s="425"/>
      <c r="L3" s="425"/>
    </row>
    <row r="4" spans="2:12" s="1" customFormat="1" ht="18">
      <c r="B4" s="529"/>
      <c r="C4" s="529"/>
      <c r="D4" s="529"/>
      <c r="E4" s="529"/>
      <c r="F4" s="19"/>
      <c r="G4" s="425"/>
      <c r="H4" s="458"/>
      <c r="I4" s="458"/>
      <c r="J4" s="458"/>
      <c r="K4" s="458"/>
      <c r="L4" s="425"/>
    </row>
    <row r="5" spans="2:12" s="21" customFormat="1" ht="18" customHeight="1">
      <c r="B5" s="529" t="s">
        <v>12</v>
      </c>
      <c r="C5" s="529"/>
      <c r="D5" s="529"/>
      <c r="E5" s="529"/>
      <c r="F5" s="276"/>
      <c r="G5" s="425"/>
      <c r="H5" s="458"/>
      <c r="I5" s="459">
        <v>3.179</v>
      </c>
      <c r="J5" s="458"/>
      <c r="K5" s="460"/>
      <c r="L5" s="425"/>
    </row>
    <row r="6" spans="2:11" ht="18">
      <c r="B6" s="544" t="s">
        <v>203</v>
      </c>
      <c r="C6" s="544"/>
      <c r="D6" s="544"/>
      <c r="E6" s="544"/>
      <c r="F6" s="544"/>
      <c r="H6" s="458"/>
      <c r="I6" s="459"/>
      <c r="J6" s="458"/>
      <c r="K6" s="458"/>
    </row>
    <row r="7" spans="2:11" ht="18">
      <c r="B7" s="544" t="s">
        <v>202</v>
      </c>
      <c r="C7" s="544"/>
      <c r="D7" s="544"/>
      <c r="E7" s="544"/>
      <c r="F7" s="448"/>
      <c r="H7" s="458"/>
      <c r="I7" s="461"/>
      <c r="J7" s="458"/>
      <c r="K7" s="458"/>
    </row>
    <row r="8" spans="2:11" ht="15.75">
      <c r="B8" s="545" t="s">
        <v>252</v>
      </c>
      <c r="C8" s="545"/>
      <c r="D8" s="545"/>
      <c r="E8" s="545"/>
      <c r="F8" s="545"/>
      <c r="H8" s="458"/>
      <c r="I8" s="458"/>
      <c r="J8" s="458"/>
      <c r="K8" s="458"/>
    </row>
    <row r="9" spans="2:12" s="3" customFormat="1" ht="16.5" customHeight="1">
      <c r="B9" s="299"/>
      <c r="C9" s="450" t="s">
        <v>282</v>
      </c>
      <c r="D9" s="450"/>
      <c r="E9" s="299"/>
      <c r="F9" s="299"/>
      <c r="G9" s="426"/>
      <c r="H9" s="462"/>
      <c r="I9" s="463"/>
      <c r="J9" s="462"/>
      <c r="K9" s="462"/>
      <c r="L9" s="426"/>
    </row>
    <row r="10" spans="2:11" ht="8.25" customHeight="1">
      <c r="B10" s="537"/>
      <c r="C10" s="537"/>
      <c r="D10" s="537"/>
      <c r="E10" s="537"/>
      <c r="F10" s="277"/>
      <c r="H10" s="458"/>
      <c r="I10" s="458"/>
      <c r="J10" s="458"/>
      <c r="K10" s="458"/>
    </row>
    <row r="11" spans="2:11" ht="16.5" customHeight="1">
      <c r="B11" s="181"/>
      <c r="C11" s="538" t="s">
        <v>255</v>
      </c>
      <c r="D11" s="533" t="s">
        <v>21</v>
      </c>
      <c r="E11" s="533" t="s">
        <v>218</v>
      </c>
      <c r="F11" s="181"/>
      <c r="H11" s="458"/>
      <c r="I11" s="458"/>
      <c r="J11" s="458"/>
      <c r="K11" s="458"/>
    </row>
    <row r="12" spans="2:11" ht="16.5" customHeight="1">
      <c r="B12" s="163"/>
      <c r="C12" s="539"/>
      <c r="D12" s="534"/>
      <c r="E12" s="534"/>
      <c r="F12" s="163"/>
      <c r="H12" s="458"/>
      <c r="I12" s="458"/>
      <c r="J12" s="458"/>
      <c r="K12" s="458"/>
    </row>
    <row r="13" spans="3:12" s="26" customFormat="1" ht="8.25" customHeight="1">
      <c r="C13" s="27"/>
      <c r="D13" s="28"/>
      <c r="E13" s="29"/>
      <c r="G13" s="425"/>
      <c r="H13" s="458"/>
      <c r="I13" s="458"/>
      <c r="J13" s="458"/>
      <c r="K13" s="458"/>
      <c r="L13" s="425"/>
    </row>
    <row r="14" spans="3:12" s="21" customFormat="1" ht="21.75" customHeight="1">
      <c r="C14" s="30" t="s">
        <v>19</v>
      </c>
      <c r="D14" s="31">
        <f>SUM(D15:D16)</f>
        <v>1580.5997124100002</v>
      </c>
      <c r="E14" s="32">
        <f>SUM(E15:E16)</f>
        <v>5024.72648575139</v>
      </c>
      <c r="G14" s="425"/>
      <c r="H14" s="464" t="s">
        <v>155</v>
      </c>
      <c r="I14" s="465">
        <f>+D14+D38</f>
        <v>1673.48152952</v>
      </c>
      <c r="J14" s="465">
        <f>+E14+E38</f>
        <v>5319.99778234408</v>
      </c>
      <c r="K14" s="458"/>
      <c r="L14" s="425"/>
    </row>
    <row r="15" spans="3:12" s="21" customFormat="1" ht="21.75" customHeight="1">
      <c r="C15" s="23" t="s">
        <v>25</v>
      </c>
      <c r="D15" s="24">
        <v>1156.16845127</v>
      </c>
      <c r="E15" s="25">
        <f>+D15*$I$5</f>
        <v>3675.45950658733</v>
      </c>
      <c r="G15" s="425"/>
      <c r="H15" s="458" t="s">
        <v>156</v>
      </c>
      <c r="I15" s="465">
        <f>+D18+D42</f>
        <v>3370.36296943</v>
      </c>
      <c r="J15" s="465">
        <f>+E18+E42</f>
        <v>10714.38387981797</v>
      </c>
      <c r="K15" s="458"/>
      <c r="L15" s="425"/>
    </row>
    <row r="16" spans="3:12" s="21" customFormat="1" ht="21.75" customHeight="1">
      <c r="C16" s="23" t="s">
        <v>26</v>
      </c>
      <c r="D16" s="24">
        <v>424.43126114</v>
      </c>
      <c r="E16" s="25">
        <f>+D16*$I$5</f>
        <v>1349.2669791640599</v>
      </c>
      <c r="G16" s="425"/>
      <c r="H16" s="464"/>
      <c r="I16" s="465"/>
      <c r="J16" s="465"/>
      <c r="K16" s="458"/>
      <c r="L16" s="425"/>
    </row>
    <row r="17" spans="3:12" s="21" customFormat="1" ht="11.25" customHeight="1">
      <c r="C17" s="23"/>
      <c r="D17" s="24"/>
      <c r="E17" s="25"/>
      <c r="G17" s="425"/>
      <c r="H17" s="458"/>
      <c r="I17" s="464"/>
      <c r="J17" s="458"/>
      <c r="K17" s="458"/>
      <c r="L17" s="425"/>
    </row>
    <row r="18" spans="3:12" s="21" customFormat="1" ht="21.75" customHeight="1">
      <c r="C18" s="30" t="s">
        <v>20</v>
      </c>
      <c r="D18" s="31">
        <f>+D19+D20</f>
        <v>3370.36296943</v>
      </c>
      <c r="E18" s="32">
        <f>+E19+E20</f>
        <v>10714.38387981797</v>
      </c>
      <c r="G18" s="425"/>
      <c r="H18" s="464" t="s">
        <v>226</v>
      </c>
      <c r="I18" s="465">
        <f>+D16+D20</f>
        <v>3294.79423057</v>
      </c>
      <c r="J18" s="465">
        <f>+E16+E20</f>
        <v>10474.15085898203</v>
      </c>
      <c r="K18" s="458"/>
      <c r="L18" s="425"/>
    </row>
    <row r="19" spans="3:12" s="21" customFormat="1" ht="21.75" customHeight="1">
      <c r="C19" s="23" t="s">
        <v>170</v>
      </c>
      <c r="D19" s="24">
        <v>500</v>
      </c>
      <c r="E19" s="25">
        <f>+D19*$I$5</f>
        <v>1589.5</v>
      </c>
      <c r="G19" s="425"/>
      <c r="H19" s="464" t="s">
        <v>227</v>
      </c>
      <c r="I19" s="465">
        <f>+D15+D19+D39+D43</f>
        <v>1749.05026838</v>
      </c>
      <c r="J19" s="465">
        <f>+E15+E19+E39+E43</f>
        <v>5560.23080318002</v>
      </c>
      <c r="K19" s="458"/>
      <c r="L19" s="425"/>
    </row>
    <row r="20" spans="3:12" s="21" customFormat="1" ht="21.75" customHeight="1">
      <c r="C20" s="23" t="s">
        <v>26</v>
      </c>
      <c r="D20" s="24">
        <v>2870.36296943</v>
      </c>
      <c r="E20" s="25">
        <f>+D20*$I$5</f>
        <v>9124.88387981797</v>
      </c>
      <c r="G20" s="425"/>
      <c r="H20" s="464"/>
      <c r="I20" s="464"/>
      <c r="J20" s="458"/>
      <c r="K20" s="458"/>
      <c r="L20" s="425"/>
    </row>
    <row r="21" spans="3:12" s="21" customFormat="1" ht="7.5" customHeight="1">
      <c r="C21" s="23"/>
      <c r="D21" s="24"/>
      <c r="E21" s="25"/>
      <c r="G21" s="425"/>
      <c r="H21" s="458"/>
      <c r="I21" s="458"/>
      <c r="J21" s="458"/>
      <c r="K21" s="458"/>
      <c r="L21" s="425"/>
    </row>
    <row r="22" spans="3:12" s="21" customFormat="1" ht="15" customHeight="1">
      <c r="C22" s="540" t="s">
        <v>84</v>
      </c>
      <c r="D22" s="535">
        <f>+D18+D14</f>
        <v>4950.96268184</v>
      </c>
      <c r="E22" s="535">
        <f>+E18+E14</f>
        <v>15739.110365569359</v>
      </c>
      <c r="G22" s="425"/>
      <c r="H22" s="458"/>
      <c r="I22" s="466">
        <f>+I14+I15</f>
        <v>5043.84449895</v>
      </c>
      <c r="J22" s="466">
        <f>+J14+J15</f>
        <v>16034.38166216205</v>
      </c>
      <c r="K22" s="458"/>
      <c r="L22" s="425"/>
    </row>
    <row r="23" spans="3:12" s="26" customFormat="1" ht="15" customHeight="1">
      <c r="C23" s="541"/>
      <c r="D23" s="536"/>
      <c r="E23" s="536"/>
      <c r="G23" s="425"/>
      <c r="H23" s="470"/>
      <c r="I23" s="470"/>
      <c r="J23" s="458"/>
      <c r="K23" s="458"/>
      <c r="L23" s="425"/>
    </row>
    <row r="24" spans="3:11" ht="12.75">
      <c r="C24" s="33"/>
      <c r="D24" s="34"/>
      <c r="H24" s="458"/>
      <c r="I24" s="471"/>
      <c r="J24" s="458"/>
      <c r="K24" s="458"/>
    </row>
    <row r="25" spans="3:11" ht="12.75">
      <c r="C25" s="33"/>
      <c r="D25" s="354"/>
      <c r="E25" s="354"/>
      <c r="H25" s="458"/>
      <c r="I25" s="464"/>
      <c r="J25" s="464"/>
      <c r="K25" s="458"/>
    </row>
    <row r="26" spans="3:11" ht="12.75">
      <c r="C26" s="33"/>
      <c r="D26" s="211"/>
      <c r="H26" s="458"/>
      <c r="I26" s="464"/>
      <c r="J26" s="458"/>
      <c r="K26" s="458"/>
    </row>
    <row r="27" spans="4:11" ht="12.75">
      <c r="D27" s="336"/>
      <c r="H27" s="458"/>
      <c r="I27" s="461">
        <f>+I22-'Resumen Cuadros'!C14</f>
        <v>0</v>
      </c>
      <c r="J27" s="461">
        <f>+J22-'Resumen Cuadros'!D14</f>
        <v>0</v>
      </c>
      <c r="K27" s="458"/>
    </row>
    <row r="28" spans="4:11" ht="12.75">
      <c r="D28" s="34"/>
      <c r="H28" s="458"/>
      <c r="I28" s="458"/>
      <c r="J28" s="458"/>
      <c r="K28" s="458"/>
    </row>
    <row r="29" spans="2:12" s="1" customFormat="1" ht="18">
      <c r="B29" s="529" t="s">
        <v>177</v>
      </c>
      <c r="C29" s="529"/>
      <c r="D29" s="529"/>
      <c r="E29" s="529"/>
      <c r="F29" s="19"/>
      <c r="G29" s="425"/>
      <c r="H29" s="458"/>
      <c r="I29" s="464"/>
      <c r="J29" s="464"/>
      <c r="K29" s="458"/>
      <c r="L29" s="425"/>
    </row>
    <row r="30" spans="2:12" s="1" customFormat="1" ht="19.5" customHeight="1">
      <c r="B30" s="544" t="s">
        <v>203</v>
      </c>
      <c r="C30" s="544"/>
      <c r="D30" s="544"/>
      <c r="E30" s="544"/>
      <c r="F30" s="544"/>
      <c r="G30" s="425"/>
      <c r="H30" s="425"/>
      <c r="I30" s="425"/>
      <c r="J30" s="425"/>
      <c r="K30" s="425"/>
      <c r="L30" s="425"/>
    </row>
    <row r="31" spans="2:12" s="1" customFormat="1" ht="19.5" customHeight="1">
      <c r="B31" s="544" t="s">
        <v>204</v>
      </c>
      <c r="C31" s="544"/>
      <c r="D31" s="544"/>
      <c r="E31" s="544"/>
      <c r="F31" s="108"/>
      <c r="G31" s="425"/>
      <c r="H31" s="425"/>
      <c r="I31" s="425"/>
      <c r="J31" s="425"/>
      <c r="K31" s="425"/>
      <c r="L31" s="425"/>
    </row>
    <row r="32" spans="2:12" s="1" customFormat="1" ht="22.5" customHeight="1">
      <c r="B32" s="545" t="s">
        <v>252</v>
      </c>
      <c r="C32" s="545"/>
      <c r="D32" s="545"/>
      <c r="E32" s="545"/>
      <c r="F32" s="545"/>
      <c r="G32" s="425"/>
      <c r="H32" s="425"/>
      <c r="I32" s="425"/>
      <c r="J32" s="425"/>
      <c r="K32" s="425"/>
      <c r="L32" s="425"/>
    </row>
    <row r="33" spans="2:12" s="3" customFormat="1" ht="16.5" customHeight="1">
      <c r="B33" s="20"/>
      <c r="C33" s="22" t="str">
        <f>+C9</f>
        <v>AL 30 DE JUNIO DE 2015</v>
      </c>
      <c r="D33" s="22"/>
      <c r="E33" s="20"/>
      <c r="F33" s="20"/>
      <c r="G33" s="426"/>
      <c r="H33" s="426"/>
      <c r="I33" s="426"/>
      <c r="J33" s="428"/>
      <c r="K33" s="426"/>
      <c r="L33" s="426"/>
    </row>
    <row r="34" spans="2:12" s="3" customFormat="1" ht="10.5" customHeight="1">
      <c r="B34" s="20"/>
      <c r="C34" s="22"/>
      <c r="D34" s="22"/>
      <c r="E34" s="20"/>
      <c r="F34" s="20"/>
      <c r="G34" s="426"/>
      <c r="H34" s="426"/>
      <c r="I34" s="426"/>
      <c r="J34" s="426"/>
      <c r="K34" s="426"/>
      <c r="L34" s="426"/>
    </row>
    <row r="35" spans="3:5" ht="16.5" customHeight="1">
      <c r="C35" s="538" t="s">
        <v>255</v>
      </c>
      <c r="D35" s="533" t="s">
        <v>21</v>
      </c>
      <c r="E35" s="533" t="s">
        <v>218</v>
      </c>
    </row>
    <row r="36" spans="3:12" s="26" customFormat="1" ht="16.5" customHeight="1">
      <c r="C36" s="539"/>
      <c r="D36" s="534"/>
      <c r="E36" s="534"/>
      <c r="G36" s="425"/>
      <c r="H36" s="425"/>
      <c r="I36" s="425"/>
      <c r="J36" s="425"/>
      <c r="K36" s="425"/>
      <c r="L36" s="425"/>
    </row>
    <row r="37" spans="3:12" s="26" customFormat="1" ht="8.25" customHeight="1">
      <c r="C37" s="27"/>
      <c r="D37" s="35"/>
      <c r="E37" s="36"/>
      <c r="G37" s="425"/>
      <c r="H37" s="425"/>
      <c r="I37" s="425"/>
      <c r="J37" s="425"/>
      <c r="K37" s="425"/>
      <c r="L37" s="425"/>
    </row>
    <row r="38" spans="3:12" s="21" customFormat="1" ht="21.75" customHeight="1">
      <c r="C38" s="30" t="s">
        <v>228</v>
      </c>
      <c r="D38" s="37">
        <f>SUM(D39:D40)</f>
        <v>92.88181711000003</v>
      </c>
      <c r="E38" s="176">
        <f>SUM(E39:E40)</f>
        <v>295.2712965926901</v>
      </c>
      <c r="G38" s="425"/>
      <c r="H38" s="425"/>
      <c r="I38" s="425"/>
      <c r="J38" s="425"/>
      <c r="K38" s="425"/>
      <c r="L38" s="425"/>
    </row>
    <row r="39" spans="3:12" s="21" customFormat="1" ht="21.75" customHeight="1">
      <c r="C39" s="23" t="s">
        <v>25</v>
      </c>
      <c r="D39" s="38">
        <v>92.88181711000003</v>
      </c>
      <c r="E39" s="177">
        <f>+D39*$I$5</f>
        <v>295.2712965926901</v>
      </c>
      <c r="G39" s="425"/>
      <c r="H39" s="425"/>
      <c r="I39" s="427"/>
      <c r="J39" s="425"/>
      <c r="K39" s="425"/>
      <c r="L39" s="425"/>
    </row>
    <row r="40" spans="3:12" s="21" customFormat="1" ht="21.75" customHeight="1" hidden="1">
      <c r="C40" s="23" t="s">
        <v>26</v>
      </c>
      <c r="D40" s="38">
        <v>0</v>
      </c>
      <c r="E40" s="177">
        <f>+D40*$I$5</f>
        <v>0</v>
      </c>
      <c r="G40" s="425"/>
      <c r="H40" s="425"/>
      <c r="I40" s="427"/>
      <c r="J40" s="425"/>
      <c r="K40" s="425"/>
      <c r="L40" s="425"/>
    </row>
    <row r="41" spans="3:12" s="21" customFormat="1" ht="11.25" customHeight="1">
      <c r="C41" s="23"/>
      <c r="D41" s="38"/>
      <c r="E41" s="177"/>
      <c r="G41" s="425"/>
      <c r="H41" s="425"/>
      <c r="I41" s="425"/>
      <c r="J41" s="425"/>
      <c r="K41" s="425"/>
      <c r="L41" s="425"/>
    </row>
    <row r="42" spans="3:12" s="21" customFormat="1" ht="21.75" customHeight="1">
      <c r="C42" s="30" t="s">
        <v>229</v>
      </c>
      <c r="D42" s="393">
        <f>SUM(D43:D43)</f>
        <v>0</v>
      </c>
      <c r="E42" s="394">
        <f>SUM(E43:E43)</f>
        <v>0</v>
      </c>
      <c r="G42" s="425"/>
      <c r="H42" s="425"/>
      <c r="I42" s="425"/>
      <c r="J42" s="425"/>
      <c r="K42" s="425"/>
      <c r="L42" s="425"/>
    </row>
    <row r="43" spans="3:12" s="21" customFormat="1" ht="21.75" customHeight="1">
      <c r="C43" s="23" t="s">
        <v>25</v>
      </c>
      <c r="D43" s="395">
        <v>0</v>
      </c>
      <c r="E43" s="178">
        <f>+D43*$I$5</f>
        <v>0</v>
      </c>
      <c r="G43" s="425"/>
      <c r="H43" s="425"/>
      <c r="I43" s="425"/>
      <c r="J43" s="425"/>
      <c r="K43" s="425"/>
      <c r="L43" s="425"/>
    </row>
    <row r="44" spans="3:12" s="21" customFormat="1" ht="7.5" customHeight="1">
      <c r="C44" s="23"/>
      <c r="D44" s="38"/>
      <c r="E44" s="177"/>
      <c r="G44" s="425"/>
      <c r="H44" s="425"/>
      <c r="I44" s="425"/>
      <c r="J44" s="425"/>
      <c r="K44" s="425"/>
      <c r="L44" s="425"/>
    </row>
    <row r="45" spans="3:12" s="21" customFormat="1" ht="15" customHeight="1">
      <c r="C45" s="540" t="s">
        <v>84</v>
      </c>
      <c r="D45" s="542">
        <f>+D42+D38</f>
        <v>92.88181711000003</v>
      </c>
      <c r="E45" s="542">
        <f>+E42+E38</f>
        <v>295.2712965926901</v>
      </c>
      <c r="G45" s="425"/>
      <c r="H45" s="425"/>
      <c r="I45" s="425"/>
      <c r="J45" s="425"/>
      <c r="K45" s="425"/>
      <c r="L45" s="425"/>
    </row>
    <row r="46" spans="3:12" s="26" customFormat="1" ht="15" customHeight="1">
      <c r="C46" s="541"/>
      <c r="D46" s="543"/>
      <c r="E46" s="543"/>
      <c r="G46" s="425"/>
      <c r="H46" s="429"/>
      <c r="I46" s="429"/>
      <c r="J46" s="425"/>
      <c r="K46" s="425"/>
      <c r="L46" s="425"/>
    </row>
    <row r="47" ht="16.5" customHeight="1">
      <c r="C47" s="66" t="s">
        <v>212</v>
      </c>
    </row>
    <row r="48" spans="3:4" ht="12.75">
      <c r="C48" s="2" t="s">
        <v>213</v>
      </c>
      <c r="D48" s="34"/>
    </row>
    <row r="49" spans="4:5" ht="12.75">
      <c r="D49" s="283"/>
      <c r="E49" s="354"/>
    </row>
    <row r="50" spans="4:5" ht="12.75">
      <c r="D50" s="345"/>
      <c r="E50" s="345"/>
    </row>
    <row r="51" ht="12.75">
      <c r="D51" s="275"/>
    </row>
    <row r="53" ht="12.75">
      <c r="D53" s="336"/>
    </row>
  </sheetData>
  <sheetProtection/>
  <mergeCells count="24">
    <mergeCell ref="B8:F8"/>
    <mergeCell ref="B5:E5"/>
    <mergeCell ref="B6:F6"/>
    <mergeCell ref="B2:E2"/>
    <mergeCell ref="B3:E3"/>
    <mergeCell ref="B4:E4"/>
    <mergeCell ref="B7:E7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D11:D12"/>
    <mergeCell ref="E11:E12"/>
    <mergeCell ref="E22:E23"/>
    <mergeCell ref="B10:E10"/>
    <mergeCell ref="C11:C12"/>
    <mergeCell ref="C22:C23"/>
    <mergeCell ref="D22:D23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7" width="11.421875" style="2" customWidth="1"/>
    <col min="8" max="8" width="15.00390625" style="2" customWidth="1"/>
    <col min="9" max="9" width="11.421875" style="2" customWidth="1"/>
    <col min="10" max="10" width="16.140625" style="2" customWidth="1"/>
    <col min="11" max="16384" width="11.421875" style="2" customWidth="1"/>
  </cols>
  <sheetData>
    <row r="1" spans="2:3" ht="12.75">
      <c r="B1" s="39"/>
      <c r="C1" s="39"/>
    </row>
    <row r="2" spans="2:3" ht="12.75">
      <c r="B2" s="39"/>
      <c r="C2" s="39"/>
    </row>
    <row r="3" spans="2:3" ht="12.75">
      <c r="B3" s="39"/>
      <c r="C3" s="39"/>
    </row>
    <row r="4" spans="2:14" ht="12" customHeight="1">
      <c r="B4" s="39"/>
      <c r="C4" s="39"/>
      <c r="I4" s="410"/>
      <c r="J4" s="410"/>
      <c r="K4" s="410"/>
      <c r="L4" s="410"/>
      <c r="M4" s="410"/>
      <c r="N4" s="410"/>
    </row>
    <row r="5" spans="2:14" s="1" customFormat="1" ht="18">
      <c r="B5" s="529" t="s">
        <v>13</v>
      </c>
      <c r="C5" s="529"/>
      <c r="D5" s="529"/>
      <c r="E5" s="529"/>
      <c r="F5" s="276"/>
      <c r="G5" s="291"/>
      <c r="H5" s="291"/>
      <c r="I5" s="459">
        <v>3.179</v>
      </c>
      <c r="J5" s="365"/>
      <c r="K5" s="423"/>
      <c r="L5" s="423"/>
      <c r="M5" s="423"/>
      <c r="N5" s="423"/>
    </row>
    <row r="6" spans="2:14" s="1" customFormat="1" ht="20.25" customHeight="1">
      <c r="B6" s="544" t="s">
        <v>203</v>
      </c>
      <c r="C6" s="544"/>
      <c r="D6" s="544"/>
      <c r="E6" s="544"/>
      <c r="F6" s="544"/>
      <c r="G6" s="291"/>
      <c r="H6" s="291"/>
      <c r="I6" s="365"/>
      <c r="J6" s="365"/>
      <c r="K6" s="423"/>
      <c r="L6" s="423"/>
      <c r="M6" s="423"/>
      <c r="N6" s="423"/>
    </row>
    <row r="7" spans="2:14" s="1" customFormat="1" ht="19.5" customHeight="1">
      <c r="B7" s="544" t="s">
        <v>202</v>
      </c>
      <c r="C7" s="544"/>
      <c r="D7" s="544"/>
      <c r="E7" s="544"/>
      <c r="F7" s="414"/>
      <c r="G7" s="291"/>
      <c r="H7" s="291"/>
      <c r="I7" s="365"/>
      <c r="J7" s="365"/>
      <c r="K7" s="423"/>
      <c r="L7" s="423"/>
      <c r="M7" s="423"/>
      <c r="N7" s="423"/>
    </row>
    <row r="8" spans="2:14" s="1" customFormat="1" ht="20.25" customHeight="1">
      <c r="B8" s="537" t="s">
        <v>42</v>
      </c>
      <c r="C8" s="537"/>
      <c r="D8" s="537"/>
      <c r="E8" s="537"/>
      <c r="F8" s="537"/>
      <c r="G8" s="291"/>
      <c r="H8" s="291"/>
      <c r="I8" s="365"/>
      <c r="J8" s="365"/>
      <c r="K8" s="423"/>
      <c r="L8" s="423"/>
      <c r="M8" s="423"/>
      <c r="N8" s="423"/>
    </row>
    <row r="9" spans="1:14" s="1" customFormat="1" ht="16.5" customHeight="1">
      <c r="A9" s="291"/>
      <c r="B9" s="415"/>
      <c r="C9" s="548" t="str">
        <f>+'Tipo de Deuda'!C9</f>
        <v>AL 30 DE JUNIO DE 2015</v>
      </c>
      <c r="D9" s="548"/>
      <c r="E9" s="432"/>
      <c r="F9" s="413"/>
      <c r="G9" s="291"/>
      <c r="H9" s="291"/>
      <c r="I9" s="365"/>
      <c r="J9" s="365"/>
      <c r="K9" s="423"/>
      <c r="L9" s="423"/>
      <c r="M9" s="423"/>
      <c r="N9" s="423"/>
    </row>
    <row r="10" spans="2:14" s="21" customFormat="1" ht="10.5" customHeight="1">
      <c r="B10" s="551"/>
      <c r="C10" s="551"/>
      <c r="D10" s="551"/>
      <c r="E10" s="551"/>
      <c r="F10" s="551"/>
      <c r="G10" s="113"/>
      <c r="H10" s="113"/>
      <c r="I10" s="472"/>
      <c r="J10" s="366"/>
      <c r="K10" s="412"/>
      <c r="L10" s="412"/>
      <c r="M10" s="412"/>
      <c r="N10" s="412"/>
    </row>
    <row r="11" spans="2:14" ht="16.5" customHeight="1">
      <c r="B11" s="305"/>
      <c r="C11" s="552" t="s">
        <v>147</v>
      </c>
      <c r="D11" s="546" t="s">
        <v>21</v>
      </c>
      <c r="E11" s="533" t="s">
        <v>218</v>
      </c>
      <c r="F11" s="113"/>
      <c r="G11" s="113"/>
      <c r="H11" s="113"/>
      <c r="I11" s="286"/>
      <c r="J11" s="286"/>
      <c r="K11" s="410"/>
      <c r="L11" s="410"/>
      <c r="M11" s="410"/>
      <c r="N11" s="410"/>
    </row>
    <row r="12" spans="2:14" s="26" customFormat="1" ht="16.5" customHeight="1">
      <c r="B12" s="163"/>
      <c r="C12" s="553"/>
      <c r="D12" s="547"/>
      <c r="E12" s="534"/>
      <c r="F12" s="163"/>
      <c r="G12" s="163"/>
      <c r="H12" s="163"/>
      <c r="I12" s="367"/>
      <c r="J12" s="367"/>
      <c r="K12" s="411"/>
      <c r="L12" s="411"/>
      <c r="M12" s="411"/>
      <c r="N12" s="411"/>
    </row>
    <row r="13" spans="2:14" s="26" customFormat="1" ht="7.5" customHeight="1">
      <c r="B13" s="163"/>
      <c r="C13" s="111"/>
      <c r="D13" s="347"/>
      <c r="E13" s="348"/>
      <c r="F13" s="163"/>
      <c r="G13" s="163"/>
      <c r="H13" s="163"/>
      <c r="I13" s="367"/>
      <c r="J13" s="367"/>
      <c r="K13" s="411"/>
      <c r="L13" s="411"/>
      <c r="M13" s="411"/>
      <c r="N13" s="411"/>
    </row>
    <row r="14" spans="2:14" s="26" customFormat="1" ht="21.75" customHeight="1">
      <c r="B14" s="163"/>
      <c r="C14" s="349" t="s">
        <v>87</v>
      </c>
      <c r="D14" s="350">
        <f>SUM(D15:D16)</f>
        <v>883.68384089</v>
      </c>
      <c r="E14" s="351">
        <f>SUM(E15:E16)</f>
        <v>2809.23093018931</v>
      </c>
      <c r="F14" s="163"/>
      <c r="G14" s="163"/>
      <c r="H14" s="368"/>
      <c r="I14" s="367"/>
      <c r="J14" s="367"/>
      <c r="K14" s="411"/>
      <c r="L14" s="411"/>
      <c r="M14" s="411"/>
      <c r="N14" s="411"/>
    </row>
    <row r="15" spans="3:14" s="26" customFormat="1" ht="21.75" customHeight="1">
      <c r="C15" s="164" t="s">
        <v>89</v>
      </c>
      <c r="D15" s="161">
        <v>476.20879941000004</v>
      </c>
      <c r="E15" s="162">
        <f>+D15*$I$5</f>
        <v>1513.86777332439</v>
      </c>
      <c r="H15" s="368"/>
      <c r="I15" s="473"/>
      <c r="J15" s="473"/>
      <c r="K15" s="474"/>
      <c r="L15" s="411"/>
      <c r="M15" s="411"/>
      <c r="N15" s="411"/>
    </row>
    <row r="16" spans="3:14" s="26" customFormat="1" ht="21.75" customHeight="1">
      <c r="C16" s="164" t="s">
        <v>88</v>
      </c>
      <c r="D16" s="161">
        <v>407.4750414800001</v>
      </c>
      <c r="E16" s="162">
        <f>+D16*$I$5</f>
        <v>1295.3631568649203</v>
      </c>
      <c r="H16" s="368"/>
      <c r="I16" s="411"/>
      <c r="J16" s="411"/>
      <c r="K16" s="411"/>
      <c r="L16" s="411"/>
      <c r="M16" s="411"/>
      <c r="N16" s="411"/>
    </row>
    <row r="17" spans="3:14" s="26" customFormat="1" ht="9.75" customHeight="1">
      <c r="C17" s="47"/>
      <c r="D17" s="43"/>
      <c r="E17" s="48"/>
      <c r="H17" s="368"/>
      <c r="I17" s="411"/>
      <c r="J17" s="411"/>
      <c r="K17" s="411"/>
      <c r="L17" s="411"/>
      <c r="M17" s="411"/>
      <c r="N17" s="411"/>
    </row>
    <row r="18" spans="3:14" s="26" customFormat="1" ht="28.5" customHeight="1">
      <c r="C18" s="49" t="s">
        <v>86</v>
      </c>
      <c r="D18" s="50">
        <f>SUM(D19:D20)</f>
        <v>4067.27884095</v>
      </c>
      <c r="E18" s="50">
        <f>SUM(E19:E20)</f>
        <v>12929.879435380048</v>
      </c>
      <c r="H18" s="368"/>
      <c r="I18" s="473"/>
      <c r="J18" s="473"/>
      <c r="K18" s="411"/>
      <c r="L18" s="411"/>
      <c r="M18" s="411"/>
      <c r="N18" s="411"/>
    </row>
    <row r="19" spans="3:14" s="26" customFormat="1" ht="21.75" customHeight="1">
      <c r="C19" s="46" t="s">
        <v>89</v>
      </c>
      <c r="D19" s="41">
        <f>+D23+D27+D35+D31</f>
        <v>1179.95965186</v>
      </c>
      <c r="E19" s="41">
        <f>+D19*$I$5</f>
        <v>3751.0917332629397</v>
      </c>
      <c r="H19" s="362"/>
      <c r="I19" s="411"/>
      <c r="J19" s="411"/>
      <c r="K19" s="411"/>
      <c r="L19" s="411"/>
      <c r="M19" s="411"/>
      <c r="N19" s="411"/>
    </row>
    <row r="20" spans="3:14" s="26" customFormat="1" ht="21.75" customHeight="1">
      <c r="C20" s="46" t="s">
        <v>88</v>
      </c>
      <c r="D20" s="41">
        <f>+D24+D28+D36+D32</f>
        <v>2887.31918909</v>
      </c>
      <c r="E20" s="41">
        <f>+D20*$I$5</f>
        <v>9178.787702117108</v>
      </c>
      <c r="H20" s="362"/>
      <c r="I20" s="411"/>
      <c r="J20" s="411"/>
      <c r="K20" s="411"/>
      <c r="L20" s="411"/>
      <c r="M20" s="411"/>
      <c r="N20" s="411"/>
    </row>
    <row r="21" spans="3:14" s="26" customFormat="1" ht="10.5" customHeight="1">
      <c r="C21" s="46"/>
      <c r="D21" s="41"/>
      <c r="E21" s="25"/>
      <c r="H21" s="362"/>
      <c r="I21" s="411"/>
      <c r="J21" s="411"/>
      <c r="K21" s="411"/>
      <c r="L21" s="411"/>
      <c r="M21" s="411"/>
      <c r="N21" s="411"/>
    </row>
    <row r="22" spans="3:14" s="26" customFormat="1" ht="21.75" customHeight="1">
      <c r="C22" s="166" t="s">
        <v>93</v>
      </c>
      <c r="D22" s="215">
        <f>SUM(D23:D24)</f>
        <v>3206.381037559999</v>
      </c>
      <c r="E22" s="216">
        <f>SUM(E23:E24)</f>
        <v>10193.085318403238</v>
      </c>
      <c r="H22" s="362"/>
      <c r="I22" s="411" t="s">
        <v>226</v>
      </c>
      <c r="J22" s="473">
        <f>+D16+D20</f>
        <v>3294.79423057</v>
      </c>
      <c r="K22" s="473">
        <f>+E16+E20</f>
        <v>10474.150858982028</v>
      </c>
      <c r="L22" s="411"/>
      <c r="M22" s="411"/>
      <c r="N22" s="411"/>
    </row>
    <row r="23" spans="3:14" s="26" customFormat="1" ht="21.75" customHeight="1">
      <c r="C23" s="160" t="s">
        <v>92</v>
      </c>
      <c r="D23" s="161">
        <v>716.7657240099999</v>
      </c>
      <c r="E23" s="162">
        <f>+D23*$I$5</f>
        <v>2278.5982366277894</v>
      </c>
      <c r="H23" s="362"/>
      <c r="I23" s="411" t="s">
        <v>227</v>
      </c>
      <c r="J23" s="473">
        <f>+D15+D19+D55+D60</f>
        <v>1749.0502683799998</v>
      </c>
      <c r="K23" s="473">
        <f>+E15+E19+E55+E60</f>
        <v>5560.23080318002</v>
      </c>
      <c r="L23" s="411"/>
      <c r="M23" s="411"/>
      <c r="N23" s="411"/>
    </row>
    <row r="24" spans="3:14" s="26" customFormat="1" ht="21.75" customHeight="1">
      <c r="C24" s="160" t="s">
        <v>91</v>
      </c>
      <c r="D24" s="161">
        <v>2489.6153135499994</v>
      </c>
      <c r="E24" s="162">
        <f>+D24*$I$5</f>
        <v>7914.487081775448</v>
      </c>
      <c r="H24" s="362"/>
      <c r="I24" s="411"/>
      <c r="J24" s="475"/>
      <c r="K24" s="411"/>
      <c r="L24" s="411"/>
      <c r="M24" s="411"/>
      <c r="N24" s="411"/>
    </row>
    <row r="25" spans="3:14" s="26" customFormat="1" ht="9.75" customHeight="1">
      <c r="C25" s="164"/>
      <c r="D25" s="161"/>
      <c r="E25" s="162"/>
      <c r="H25" s="362"/>
      <c r="I25" s="411"/>
      <c r="J25" s="475"/>
      <c r="K25" s="411"/>
      <c r="L25" s="411"/>
      <c r="M25" s="411"/>
      <c r="N25" s="411"/>
    </row>
    <row r="26" spans="3:14" s="26" customFormat="1" ht="21.75" customHeight="1">
      <c r="C26" s="166" t="s">
        <v>277</v>
      </c>
      <c r="D26" s="215">
        <f>SUM(D27:D28)</f>
        <v>532.3802291399999</v>
      </c>
      <c r="E26" s="216">
        <f>SUM(E27:E28)</f>
        <v>1692.4367484360596</v>
      </c>
      <c r="H26" s="362"/>
      <c r="I26" s="411"/>
      <c r="J26" s="475"/>
      <c r="K26" s="411"/>
      <c r="L26" s="411"/>
      <c r="M26" s="411"/>
      <c r="N26" s="411"/>
    </row>
    <row r="27" spans="3:14" s="26" customFormat="1" ht="21.75" customHeight="1">
      <c r="C27" s="160" t="s">
        <v>92</v>
      </c>
      <c r="D27" s="161">
        <v>417.2337615899999</v>
      </c>
      <c r="E27" s="162">
        <f>+D27*$I$5</f>
        <v>1326.3861280946096</v>
      </c>
      <c r="H27" s="362"/>
      <c r="I27" s="411"/>
      <c r="J27" s="411"/>
      <c r="K27" s="411"/>
      <c r="L27" s="411"/>
      <c r="M27" s="411"/>
      <c r="N27" s="411"/>
    </row>
    <row r="28" spans="3:8" s="26" customFormat="1" ht="21.75" customHeight="1">
      <c r="C28" s="160" t="s">
        <v>91</v>
      </c>
      <c r="D28" s="161">
        <v>115.14646755</v>
      </c>
      <c r="E28" s="162">
        <f>+D28*$I$5</f>
        <v>366.05062034145</v>
      </c>
      <c r="H28" s="362"/>
    </row>
    <row r="29" spans="3:8" s="26" customFormat="1" ht="9.75" customHeight="1">
      <c r="C29" s="46"/>
      <c r="D29" s="161"/>
      <c r="E29" s="162"/>
      <c r="H29" s="362"/>
    </row>
    <row r="30" spans="3:8" s="26" customFormat="1" ht="21.75" customHeight="1">
      <c r="C30" s="166" t="s">
        <v>250</v>
      </c>
      <c r="D30" s="215">
        <f>+D31+D32</f>
        <v>282.55740799</v>
      </c>
      <c r="E30" s="216">
        <f>+E31+E32</f>
        <v>898.25000000021</v>
      </c>
      <c r="H30" s="362"/>
    </row>
    <row r="31" spans="3:8" s="26" customFormat="1" ht="21.75" customHeight="1">
      <c r="C31" s="160" t="s">
        <v>92</v>
      </c>
      <c r="D31" s="433">
        <v>0</v>
      </c>
      <c r="E31" s="434">
        <f>+D31*$I$5</f>
        <v>0</v>
      </c>
      <c r="H31" s="362"/>
    </row>
    <row r="32" spans="3:8" s="26" customFormat="1" ht="21.75" customHeight="1">
      <c r="C32" s="160" t="s">
        <v>91</v>
      </c>
      <c r="D32" s="161">
        <v>282.55740799</v>
      </c>
      <c r="E32" s="162">
        <f>+D32*$I$5</f>
        <v>898.25000000021</v>
      </c>
      <c r="H32" s="362"/>
    </row>
    <row r="33" spans="3:8" s="26" customFormat="1" ht="9.75" customHeight="1">
      <c r="C33" s="46"/>
      <c r="D33" s="161"/>
      <c r="E33" s="162"/>
      <c r="H33" s="362"/>
    </row>
    <row r="34" spans="3:8" s="26" customFormat="1" ht="21.75" customHeight="1">
      <c r="C34" s="45" t="s">
        <v>90</v>
      </c>
      <c r="D34" s="215">
        <f>SUM(D35:D36)</f>
        <v>45.96016626000001</v>
      </c>
      <c r="E34" s="216">
        <f>SUM(E35:E36)</f>
        <v>146.10736854054002</v>
      </c>
      <c r="H34" s="362"/>
    </row>
    <row r="35" spans="3:8" s="26" customFormat="1" ht="21.75" customHeight="1">
      <c r="C35" s="160" t="s">
        <v>92</v>
      </c>
      <c r="D35" s="161">
        <v>45.96016626000001</v>
      </c>
      <c r="E35" s="162">
        <f>+D35*$I$5</f>
        <v>146.10736854054002</v>
      </c>
      <c r="F35" s="163"/>
      <c r="G35" s="163"/>
      <c r="H35" s="362"/>
    </row>
    <row r="36" spans="3:8" s="26" customFormat="1" ht="21.75" customHeight="1">
      <c r="C36" s="160" t="s">
        <v>91</v>
      </c>
      <c r="D36" s="433">
        <v>0</v>
      </c>
      <c r="E36" s="434">
        <f>+D36*$I$5</f>
        <v>0</v>
      </c>
      <c r="F36" s="163"/>
      <c r="G36" s="163"/>
      <c r="H36" s="362"/>
    </row>
    <row r="37" spans="3:8" s="26" customFormat="1" ht="8.25" customHeight="1">
      <c r="C37" s="42"/>
      <c r="D37" s="43"/>
      <c r="E37" s="44"/>
      <c r="H37" s="362"/>
    </row>
    <row r="38" spans="3:5" s="26" customFormat="1" ht="15" customHeight="1">
      <c r="C38" s="549" t="s">
        <v>84</v>
      </c>
      <c r="D38" s="535">
        <f>+D18+D14</f>
        <v>4950.96268184</v>
      </c>
      <c r="E38" s="535">
        <f>+E18+E14</f>
        <v>15739.110365569359</v>
      </c>
    </row>
    <row r="39" spans="3:5" s="26" customFormat="1" ht="15" customHeight="1">
      <c r="C39" s="550"/>
      <c r="D39" s="536"/>
      <c r="E39" s="536"/>
    </row>
    <row r="41" spans="4:5" ht="12.75">
      <c r="D41" s="396"/>
      <c r="E41" s="181"/>
    </row>
    <row r="42" spans="4:5" ht="12.75">
      <c r="D42" s="383"/>
      <c r="E42" s="212"/>
    </row>
    <row r="43" spans="4:5" ht="12.75">
      <c r="D43" s="384"/>
      <c r="E43" s="360"/>
    </row>
    <row r="44" spans="4:5" ht="12.75">
      <c r="D44" s="286"/>
      <c r="E44" s="181"/>
    </row>
    <row r="45" spans="2:6" s="1" customFormat="1" ht="18">
      <c r="B45" s="529" t="s">
        <v>178</v>
      </c>
      <c r="C45" s="529"/>
      <c r="D45" s="529"/>
      <c r="E45" s="529"/>
      <c r="F45" s="19"/>
    </row>
    <row r="46" spans="2:6" s="1" customFormat="1" ht="20.25" customHeight="1">
      <c r="B46" s="544" t="s">
        <v>203</v>
      </c>
      <c r="C46" s="544"/>
      <c r="D46" s="544"/>
      <c r="E46" s="544"/>
      <c r="F46" s="544"/>
    </row>
    <row r="47" spans="2:6" s="1" customFormat="1" ht="20.25" customHeight="1">
      <c r="B47" s="544" t="s">
        <v>204</v>
      </c>
      <c r="C47" s="544"/>
      <c r="D47" s="544"/>
      <c r="E47" s="544"/>
      <c r="F47" s="108"/>
    </row>
    <row r="48" spans="2:6" s="1" customFormat="1" ht="20.25" customHeight="1">
      <c r="B48" s="537" t="s">
        <v>42</v>
      </c>
      <c r="C48" s="537"/>
      <c r="D48" s="537"/>
      <c r="E48" s="537"/>
      <c r="F48" s="537"/>
    </row>
    <row r="49" spans="2:6" s="1" customFormat="1" ht="16.5" customHeight="1">
      <c r="B49" s="51"/>
      <c r="C49" s="548" t="str">
        <f>+C9</f>
        <v>AL 30 DE JUNIO DE 2015</v>
      </c>
      <c r="D49" s="548"/>
      <c r="E49" s="51"/>
      <c r="F49" s="51"/>
    </row>
    <row r="50" spans="2:6" s="21" customFormat="1" ht="9.75" customHeight="1">
      <c r="B50" s="551"/>
      <c r="C50" s="551"/>
      <c r="D50" s="551"/>
      <c r="E50" s="551"/>
      <c r="F50" s="551"/>
    </row>
    <row r="51" spans="2:8" ht="16.5" customHeight="1">
      <c r="B51" s="52"/>
      <c r="C51" s="552" t="s">
        <v>147</v>
      </c>
      <c r="D51" s="546" t="s">
        <v>21</v>
      </c>
      <c r="E51" s="533" t="s">
        <v>218</v>
      </c>
      <c r="F51" s="21"/>
      <c r="G51" s="21"/>
      <c r="H51" s="21"/>
    </row>
    <row r="52" spans="3:5" s="26" customFormat="1" ht="16.5" customHeight="1">
      <c r="C52" s="553"/>
      <c r="D52" s="547"/>
      <c r="E52" s="534"/>
    </row>
    <row r="53" spans="3:5" s="26" customFormat="1" ht="7.5" customHeight="1">
      <c r="C53" s="47"/>
      <c r="D53" s="53"/>
      <c r="E53" s="54"/>
    </row>
    <row r="54" spans="3:8" s="26" customFormat="1" ht="21.75" customHeight="1">
      <c r="C54" s="49" t="s">
        <v>87</v>
      </c>
      <c r="D54" s="55">
        <f>SUM(D55:D56)</f>
        <v>92.88181711000003</v>
      </c>
      <c r="E54" s="176">
        <f>SUM(E55:E56)</f>
        <v>295.2712965926901</v>
      </c>
      <c r="H54" s="368"/>
    </row>
    <row r="55" spans="3:8" s="26" customFormat="1" ht="21.75" customHeight="1">
      <c r="C55" s="46" t="s">
        <v>89</v>
      </c>
      <c r="D55" s="56">
        <v>92.88181711000003</v>
      </c>
      <c r="E55" s="177">
        <f>+D55*$I$5</f>
        <v>295.2712965926901</v>
      </c>
      <c r="H55" s="368"/>
    </row>
    <row r="56" spans="3:8" s="26" customFormat="1" ht="21.75" customHeight="1" hidden="1">
      <c r="C56" s="46" t="s">
        <v>88</v>
      </c>
      <c r="D56" s="56">
        <v>0</v>
      </c>
      <c r="E56" s="177">
        <f>+D56*$I$5</f>
        <v>0</v>
      </c>
      <c r="H56" s="368"/>
    </row>
    <row r="57" spans="3:8" s="26" customFormat="1" ht="9.75" customHeight="1">
      <c r="C57" s="47"/>
      <c r="D57" s="57"/>
      <c r="E57" s="179"/>
      <c r="H57" s="368"/>
    </row>
    <row r="58" spans="3:8" s="26" customFormat="1" ht="28.5" customHeight="1">
      <c r="C58" s="49" t="s">
        <v>86</v>
      </c>
      <c r="D58" s="435">
        <f>SUM(D59:D60)</f>
        <v>0</v>
      </c>
      <c r="E58" s="394">
        <f>SUM(E59:E60)</f>
        <v>0</v>
      </c>
      <c r="H58" s="368"/>
    </row>
    <row r="59" spans="3:8" s="26" customFormat="1" ht="21.75" customHeight="1" hidden="1">
      <c r="C59" s="46" t="s">
        <v>88</v>
      </c>
      <c r="D59" s="159"/>
      <c r="E59" s="159">
        <f>+D59*$I$5</f>
        <v>0</v>
      </c>
      <c r="H59" s="362"/>
    </row>
    <row r="60" spans="3:8" s="26" customFormat="1" ht="21.75" customHeight="1">
      <c r="C60" s="46" t="s">
        <v>89</v>
      </c>
      <c r="D60" s="159">
        <f>+D62</f>
        <v>0</v>
      </c>
      <c r="E60" s="159">
        <f>+E62</f>
        <v>0</v>
      </c>
      <c r="H60" s="362"/>
    </row>
    <row r="61" spans="3:8" s="26" customFormat="1" ht="10.5" customHeight="1">
      <c r="C61" s="46"/>
      <c r="D61" s="159"/>
      <c r="E61" s="178"/>
      <c r="H61" s="362"/>
    </row>
    <row r="62" spans="3:8" s="26" customFormat="1" ht="21.75" customHeight="1">
      <c r="C62" s="45" t="s">
        <v>93</v>
      </c>
      <c r="D62" s="435">
        <f>SUM(D63:D63)</f>
        <v>0</v>
      </c>
      <c r="E62" s="394">
        <f>SUM(E63:E63)</f>
        <v>0</v>
      </c>
      <c r="H62" s="362"/>
    </row>
    <row r="63" spans="3:10" s="26" customFormat="1" ht="21.75" customHeight="1">
      <c r="C63" s="40" t="s">
        <v>92</v>
      </c>
      <c r="D63" s="159">
        <v>0</v>
      </c>
      <c r="E63" s="178">
        <f>+D63*$I$5</f>
        <v>0</v>
      </c>
      <c r="H63" s="362"/>
      <c r="J63" s="362"/>
    </row>
    <row r="64" spans="3:10" s="26" customFormat="1" ht="21.75" customHeight="1" hidden="1">
      <c r="C64" s="40" t="s">
        <v>91</v>
      </c>
      <c r="D64" s="56">
        <v>0</v>
      </c>
      <c r="E64" s="177">
        <f>+D64*$I$5</f>
        <v>0</v>
      </c>
      <c r="H64" s="362"/>
      <c r="J64" s="362"/>
    </row>
    <row r="65" spans="3:8" s="26" customFormat="1" ht="8.25" customHeight="1">
      <c r="C65" s="42"/>
      <c r="D65" s="57"/>
      <c r="E65" s="179"/>
      <c r="H65" s="362"/>
    </row>
    <row r="66" spans="3:5" s="26" customFormat="1" ht="15" customHeight="1">
      <c r="C66" s="549" t="s">
        <v>84</v>
      </c>
      <c r="D66" s="542">
        <f>+D58+D54</f>
        <v>92.88181711000003</v>
      </c>
      <c r="E66" s="542">
        <f>+E58+E54</f>
        <v>295.2712965926901</v>
      </c>
    </row>
    <row r="67" spans="3:5" s="26" customFormat="1" ht="15" customHeight="1">
      <c r="C67" s="550"/>
      <c r="D67" s="543"/>
      <c r="E67" s="543"/>
    </row>
    <row r="69" ht="12.75">
      <c r="D69" s="165"/>
    </row>
    <row r="70" ht="12.75">
      <c r="D70" s="283"/>
    </row>
    <row r="71" spans="4:5" ht="12.75">
      <c r="D71" s="165"/>
      <c r="E71" s="165"/>
    </row>
  </sheetData>
  <sheetProtection/>
  <mergeCells count="24">
    <mergeCell ref="C11:C12"/>
    <mergeCell ref="D11:D12"/>
    <mergeCell ref="E11:E12"/>
    <mergeCell ref="C9:D9"/>
    <mergeCell ref="B5:E5"/>
    <mergeCell ref="B6:F6"/>
    <mergeCell ref="B8:F8"/>
    <mergeCell ref="B10:F10"/>
    <mergeCell ref="B7:E7"/>
    <mergeCell ref="C66:C67"/>
    <mergeCell ref="D66:D67"/>
    <mergeCell ref="E66:E67"/>
    <mergeCell ref="B45:E45"/>
    <mergeCell ref="B46:F46"/>
    <mergeCell ref="B50:F50"/>
    <mergeCell ref="C51:C52"/>
    <mergeCell ref="B47:E47"/>
    <mergeCell ref="D38:D39"/>
    <mergeCell ref="B48:F48"/>
    <mergeCell ref="D51:D52"/>
    <mergeCell ref="E51:E52"/>
    <mergeCell ref="C49:D49"/>
    <mergeCell ref="E38:E39"/>
    <mergeCell ref="C38:C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8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8515625" style="181" customWidth="1"/>
    <col min="2" max="2" width="0.85546875" style="181" customWidth="1"/>
    <col min="3" max="3" width="61.8515625" style="181" customWidth="1"/>
    <col min="4" max="5" width="19.7109375" style="181" customWidth="1"/>
    <col min="6" max="6" width="0.5625" style="181" customWidth="1"/>
    <col min="7" max="7" width="11.421875" style="181" customWidth="1"/>
    <col min="8" max="8" width="19.28125" style="181" customWidth="1"/>
    <col min="9" max="9" width="16.28125" style="181" bestFit="1" customWidth="1"/>
    <col min="10" max="10" width="16.421875" style="181" customWidth="1"/>
    <col min="11" max="11" width="17.00390625" style="181" customWidth="1"/>
    <col min="12" max="13" width="11.421875" style="181" customWidth="1"/>
    <col min="14" max="15" width="11.421875" style="286" customWidth="1"/>
    <col min="16" max="16384" width="11.421875" style="181" customWidth="1"/>
  </cols>
  <sheetData>
    <row r="1" spans="2:3" ht="12.75">
      <c r="B1" s="217"/>
      <c r="C1" s="217"/>
    </row>
    <row r="2" spans="2:3" ht="12.75">
      <c r="B2" s="217"/>
      <c r="C2" s="217"/>
    </row>
    <row r="3" spans="2:3" ht="12.75">
      <c r="B3" s="217"/>
      <c r="C3" s="217"/>
    </row>
    <row r="4" spans="2:12" ht="13.5" customHeight="1">
      <c r="B4" s="217"/>
      <c r="C4" s="217"/>
      <c r="I4" s="286"/>
      <c r="J4" s="286"/>
      <c r="K4" s="286"/>
      <c r="L4" s="286"/>
    </row>
    <row r="5" spans="2:13" ht="18">
      <c r="B5" s="529" t="s">
        <v>14</v>
      </c>
      <c r="C5" s="529"/>
      <c r="D5" s="529"/>
      <c r="E5" s="529"/>
      <c r="F5" s="276"/>
      <c r="I5" s="286"/>
      <c r="J5" s="286"/>
      <c r="K5" s="286"/>
      <c r="L5" s="286"/>
      <c r="M5" s="286"/>
    </row>
    <row r="6" spans="2:13" ht="18" customHeight="1">
      <c r="B6" s="544" t="s">
        <v>203</v>
      </c>
      <c r="C6" s="544"/>
      <c r="D6" s="544"/>
      <c r="E6" s="544"/>
      <c r="F6" s="544"/>
      <c r="I6" s="459">
        <v>3.179</v>
      </c>
      <c r="J6" s="286"/>
      <c r="K6" s="286"/>
      <c r="L6" s="286"/>
      <c r="M6" s="286"/>
    </row>
    <row r="7" spans="2:13" ht="18" customHeight="1">
      <c r="B7" s="544" t="s">
        <v>202</v>
      </c>
      <c r="C7" s="544"/>
      <c r="D7" s="544"/>
      <c r="E7" s="544"/>
      <c r="F7" s="438"/>
      <c r="I7" s="286"/>
      <c r="J7" s="286"/>
      <c r="K7" s="286"/>
      <c r="L7" s="286"/>
      <c r="M7" s="286"/>
    </row>
    <row r="8" spans="2:13" ht="15.75">
      <c r="B8" s="537" t="s">
        <v>36</v>
      </c>
      <c r="C8" s="537"/>
      <c r="D8" s="537"/>
      <c r="E8" s="537"/>
      <c r="F8" s="537"/>
      <c r="I8" s="286"/>
      <c r="J8" s="286"/>
      <c r="K8" s="286"/>
      <c r="L8" s="286"/>
      <c r="M8" s="286"/>
    </row>
    <row r="9" spans="2:15" s="291" customFormat="1" ht="16.5" customHeight="1">
      <c r="B9" s="449"/>
      <c r="C9" s="548" t="str">
        <f>+Moneda!C49</f>
        <v>AL 30 DE JUNIO DE 2015</v>
      </c>
      <c r="D9" s="548"/>
      <c r="E9" s="449"/>
      <c r="F9" s="449"/>
      <c r="I9" s="365"/>
      <c r="J9" s="365"/>
      <c r="K9" s="365"/>
      <c r="L9" s="365"/>
      <c r="M9" s="365"/>
      <c r="N9" s="365"/>
      <c r="O9" s="365"/>
    </row>
    <row r="10" spans="2:13" ht="9" customHeight="1">
      <c r="B10" s="537"/>
      <c r="C10" s="537"/>
      <c r="D10" s="537"/>
      <c r="E10" s="537"/>
      <c r="F10" s="449"/>
      <c r="I10" s="286"/>
      <c r="J10" s="286"/>
      <c r="K10" s="286"/>
      <c r="L10" s="286"/>
      <c r="M10" s="286"/>
    </row>
    <row r="11" spans="3:13" ht="16.5" customHeight="1">
      <c r="C11" s="552" t="s">
        <v>148</v>
      </c>
      <c r="D11" s="546" t="s">
        <v>21</v>
      </c>
      <c r="E11" s="533" t="s">
        <v>218</v>
      </c>
      <c r="I11" s="286"/>
      <c r="J11" s="286"/>
      <c r="K11" s="286"/>
      <c r="L11" s="286"/>
      <c r="M11" s="286"/>
    </row>
    <row r="12" spans="2:13" ht="16.5" customHeight="1">
      <c r="B12" s="163"/>
      <c r="C12" s="553"/>
      <c r="D12" s="547"/>
      <c r="E12" s="534"/>
      <c r="F12" s="163"/>
      <c r="H12" s="113"/>
      <c r="I12" s="366" t="s">
        <v>226</v>
      </c>
      <c r="J12" s="476">
        <f>+D28</f>
        <v>3294.79423057</v>
      </c>
      <c r="K12" s="476">
        <f>+E28</f>
        <v>10474.15085898203</v>
      </c>
      <c r="L12" s="286"/>
      <c r="M12" s="286"/>
    </row>
    <row r="13" spans="3:15" s="163" customFormat="1" ht="10.5" customHeight="1">
      <c r="C13" s="295"/>
      <c r="D13" s="218"/>
      <c r="E13" s="218"/>
      <c r="H13" s="113"/>
      <c r="I13" s="366"/>
      <c r="J13" s="476"/>
      <c r="K13" s="476"/>
      <c r="L13" s="367"/>
      <c r="M13" s="367"/>
      <c r="N13" s="367"/>
      <c r="O13" s="367"/>
    </row>
    <row r="14" spans="3:15" s="113" customFormat="1" ht="19.5" customHeight="1">
      <c r="C14" s="109" t="s">
        <v>134</v>
      </c>
      <c r="D14" s="342">
        <f>+D16+D19</f>
        <v>1656.16845127</v>
      </c>
      <c r="E14" s="342">
        <f>+E16+E19</f>
        <v>5264.959506587329</v>
      </c>
      <c r="I14" s="366" t="s">
        <v>227</v>
      </c>
      <c r="J14" s="476">
        <f>+D14+D69</f>
        <v>1749.05026838</v>
      </c>
      <c r="K14" s="476">
        <f>+E14+E69</f>
        <v>5560.230803180019</v>
      </c>
      <c r="L14" s="366"/>
      <c r="M14" s="366"/>
      <c r="N14" s="366"/>
      <c r="O14" s="366"/>
    </row>
    <row r="15" spans="3:15" s="113" customFormat="1" ht="10.5" customHeight="1">
      <c r="C15" s="109"/>
      <c r="D15" s="342"/>
      <c r="E15" s="342"/>
      <c r="I15" s="366"/>
      <c r="J15" s="366"/>
      <c r="K15" s="366"/>
      <c r="L15" s="366"/>
      <c r="M15" s="366"/>
      <c r="N15" s="366"/>
      <c r="O15" s="366"/>
    </row>
    <row r="16" spans="3:15" s="113" customFormat="1" ht="19.5" customHeight="1">
      <c r="C16" s="110" t="s">
        <v>37</v>
      </c>
      <c r="D16" s="342">
        <f>+D17</f>
        <v>500</v>
      </c>
      <c r="E16" s="342">
        <f>+E17</f>
        <v>1589.5</v>
      </c>
      <c r="I16" s="366"/>
      <c r="J16" s="477"/>
      <c r="K16" s="366"/>
      <c r="L16" s="366"/>
      <c r="M16" s="366"/>
      <c r="N16" s="366"/>
      <c r="O16" s="366"/>
    </row>
    <row r="17" spans="3:15" s="113" customFormat="1" ht="19.5" customHeight="1">
      <c r="C17" s="111" t="s">
        <v>246</v>
      </c>
      <c r="D17" s="112">
        <v>500</v>
      </c>
      <c r="E17" s="112">
        <f>+D17*$I$6</f>
        <v>1589.5</v>
      </c>
      <c r="I17" s="366"/>
      <c r="J17" s="477"/>
      <c r="K17" s="366"/>
      <c r="L17" s="366"/>
      <c r="M17" s="366"/>
      <c r="N17" s="366"/>
      <c r="O17" s="366"/>
    </row>
    <row r="18" spans="3:15" s="113" customFormat="1" ht="12" customHeight="1">
      <c r="C18" s="111"/>
      <c r="D18" s="112"/>
      <c r="E18" s="112"/>
      <c r="I18" s="366"/>
      <c r="J18" s="477"/>
      <c r="K18" s="366"/>
      <c r="L18" s="366"/>
      <c r="M18" s="366"/>
      <c r="N18" s="366"/>
      <c r="O18" s="366"/>
    </row>
    <row r="19" spans="3:15" s="113" customFormat="1" ht="19.5" customHeight="1">
      <c r="C19" s="110" t="s">
        <v>38</v>
      </c>
      <c r="D19" s="342">
        <f>SUM(D20:D26)</f>
        <v>1156.16845127</v>
      </c>
      <c r="E19" s="342">
        <f>SUM(E20:E26)</f>
        <v>3675.4595065873295</v>
      </c>
      <c r="I19" s="366"/>
      <c r="J19" s="477"/>
      <c r="K19" s="366"/>
      <c r="L19" s="366"/>
      <c r="M19" s="366"/>
      <c r="N19" s="366"/>
      <c r="O19" s="366"/>
    </row>
    <row r="20" spans="3:15" s="113" customFormat="1" ht="19.5" customHeight="1">
      <c r="C20" s="111" t="s">
        <v>206</v>
      </c>
      <c r="D20" s="112">
        <v>681.40214394</v>
      </c>
      <c r="E20" s="112">
        <f aca="true" t="shared" si="0" ref="E20:E26">+D20*$I$6</f>
        <v>2166.17741558526</v>
      </c>
      <c r="I20" s="366"/>
      <c r="J20" s="477"/>
      <c r="K20" s="366"/>
      <c r="L20" s="366"/>
      <c r="M20" s="366"/>
      <c r="N20" s="366"/>
      <c r="O20" s="366"/>
    </row>
    <row r="21" spans="3:15" s="113" customFormat="1" ht="19.5" customHeight="1">
      <c r="C21" s="111" t="s">
        <v>264</v>
      </c>
      <c r="D21" s="112">
        <v>349.86048438</v>
      </c>
      <c r="E21" s="112">
        <f t="shared" si="0"/>
        <v>1112.20647984402</v>
      </c>
      <c r="H21" s="229"/>
      <c r="I21" s="478"/>
      <c r="J21" s="477"/>
      <c r="K21" s="366"/>
      <c r="L21" s="366"/>
      <c r="M21" s="366"/>
      <c r="N21" s="366"/>
      <c r="O21" s="366"/>
    </row>
    <row r="22" spans="3:15" s="113" customFormat="1" ht="19.5" customHeight="1">
      <c r="C22" s="111" t="s">
        <v>265</v>
      </c>
      <c r="D22" s="112">
        <v>121.98600748999999</v>
      </c>
      <c r="E22" s="112">
        <f t="shared" si="0"/>
        <v>387.79351781070994</v>
      </c>
      <c r="H22" s="229"/>
      <c r="I22" s="476"/>
      <c r="J22" s="476"/>
      <c r="K22" s="366"/>
      <c r="L22" s="366"/>
      <c r="M22" s="366"/>
      <c r="N22" s="366"/>
      <c r="O22" s="366"/>
    </row>
    <row r="23" spans="3:15" s="113" customFormat="1" ht="19.5" customHeight="1">
      <c r="C23" s="111" t="s">
        <v>266</v>
      </c>
      <c r="D23" s="112">
        <v>2.46911261</v>
      </c>
      <c r="E23" s="112">
        <f t="shared" si="0"/>
        <v>7.849308987189999</v>
      </c>
      <c r="H23" s="229"/>
      <c r="I23" s="476" t="s">
        <v>156</v>
      </c>
      <c r="J23" s="476">
        <f>+D16+D30+D71</f>
        <v>3370.36296943</v>
      </c>
      <c r="K23" s="476">
        <f>+E16+E30+E71</f>
        <v>10714.38387981797</v>
      </c>
      <c r="L23" s="366"/>
      <c r="M23" s="366"/>
      <c r="N23" s="366"/>
      <c r="O23" s="366"/>
    </row>
    <row r="24" spans="3:15" s="113" customFormat="1" ht="19.5" customHeight="1">
      <c r="C24" s="111" t="s">
        <v>245</v>
      </c>
      <c r="D24" s="343">
        <v>0.24314823</v>
      </c>
      <c r="E24" s="112">
        <f t="shared" si="0"/>
        <v>0.7729682231699999</v>
      </c>
      <c r="H24" s="229"/>
      <c r="I24" s="366" t="s">
        <v>155</v>
      </c>
      <c r="J24" s="476">
        <f>+D19+D41+D76</f>
        <v>1673.4815295199999</v>
      </c>
      <c r="K24" s="476">
        <f>+E19+E41+E76</f>
        <v>5319.9977823440795</v>
      </c>
      <c r="L24" s="366"/>
      <c r="M24" s="366"/>
      <c r="N24" s="366"/>
      <c r="O24" s="366"/>
    </row>
    <row r="25" spans="3:15" s="113" customFormat="1" ht="19.5" customHeight="1">
      <c r="C25" s="111" t="s">
        <v>267</v>
      </c>
      <c r="D25" s="343">
        <v>0.20052043</v>
      </c>
      <c r="E25" s="112">
        <f>+D25*$I$6</f>
        <v>0.63745444697</v>
      </c>
      <c r="H25" s="229"/>
      <c r="I25" s="479"/>
      <c r="J25" s="479"/>
      <c r="K25" s="366"/>
      <c r="L25" s="366"/>
      <c r="M25" s="366"/>
      <c r="N25" s="366"/>
      <c r="O25" s="366"/>
    </row>
    <row r="26" spans="3:15" s="113" customFormat="1" ht="19.5" customHeight="1">
      <c r="C26" s="111" t="s">
        <v>268</v>
      </c>
      <c r="D26" s="343">
        <v>0.007034189999999999</v>
      </c>
      <c r="E26" s="343">
        <f t="shared" si="0"/>
        <v>0.022361690009999997</v>
      </c>
      <c r="H26" s="389"/>
      <c r="I26" s="444"/>
      <c r="J26" s="444"/>
      <c r="L26" s="366"/>
      <c r="M26" s="366"/>
      <c r="N26" s="366"/>
      <c r="O26" s="366"/>
    </row>
    <row r="27" spans="3:15" s="113" customFormat="1" ht="11.25" customHeight="1">
      <c r="C27" s="114"/>
      <c r="D27" s="341"/>
      <c r="E27" s="112"/>
      <c r="I27" s="445"/>
      <c r="J27" s="445"/>
      <c r="L27" s="366"/>
      <c r="M27" s="366"/>
      <c r="N27" s="366"/>
      <c r="O27" s="366"/>
    </row>
    <row r="28" spans="3:15" s="113" customFormat="1" ht="19.5" customHeight="1">
      <c r="C28" s="109" t="s">
        <v>135</v>
      </c>
      <c r="D28" s="342">
        <f>+D30+D41</f>
        <v>3294.79423057</v>
      </c>
      <c r="E28" s="342">
        <f>+E30+E41</f>
        <v>10474.15085898203</v>
      </c>
      <c r="I28" s="369"/>
      <c r="J28" s="369"/>
      <c r="L28" s="366"/>
      <c r="M28" s="366"/>
      <c r="N28" s="366"/>
      <c r="O28" s="366"/>
    </row>
    <row r="29" spans="3:15" s="113" customFormat="1" ht="8.25" customHeight="1">
      <c r="C29" s="109"/>
      <c r="D29" s="342"/>
      <c r="E29" s="342"/>
      <c r="L29" s="366"/>
      <c r="M29" s="366"/>
      <c r="N29" s="366"/>
      <c r="O29" s="366"/>
    </row>
    <row r="30" spans="3:15" s="113" customFormat="1" ht="19.5" customHeight="1">
      <c r="C30" s="110" t="s">
        <v>37</v>
      </c>
      <c r="D30" s="342">
        <f>SUM(D31:D39)</f>
        <v>2870.36296943</v>
      </c>
      <c r="E30" s="342">
        <f>SUM(E31:E39)</f>
        <v>9124.88387981797</v>
      </c>
      <c r="J30" s="370"/>
      <c r="N30" s="366"/>
      <c r="O30" s="366"/>
    </row>
    <row r="31" spans="3:15" s="113" customFormat="1" ht="19.5" customHeight="1">
      <c r="C31" s="111" t="s">
        <v>258</v>
      </c>
      <c r="D31" s="112">
        <v>2182.55740799</v>
      </c>
      <c r="E31" s="112">
        <f aca="true" t="shared" si="1" ref="E31:E39">+D31*$I$6</f>
        <v>6938.350000000209</v>
      </c>
      <c r="I31" s="369"/>
      <c r="J31" s="369"/>
      <c r="K31" s="370"/>
      <c r="N31" s="366"/>
      <c r="O31" s="366"/>
    </row>
    <row r="32" spans="3:15" s="113" customFormat="1" ht="19.5" customHeight="1">
      <c r="C32" s="111" t="s">
        <v>185</v>
      </c>
      <c r="D32" s="112">
        <v>300</v>
      </c>
      <c r="E32" s="112">
        <f t="shared" si="1"/>
        <v>953.6999999999999</v>
      </c>
      <c r="J32" s="370"/>
      <c r="K32" s="370"/>
      <c r="N32" s="366"/>
      <c r="O32" s="366"/>
    </row>
    <row r="33" spans="3:15" s="113" customFormat="1" ht="19.5" customHeight="1">
      <c r="C33" s="111" t="s">
        <v>242</v>
      </c>
      <c r="D33" s="112">
        <v>200</v>
      </c>
      <c r="E33" s="112">
        <f t="shared" si="1"/>
        <v>635.8</v>
      </c>
      <c r="J33" s="370"/>
      <c r="K33" s="370"/>
      <c r="N33" s="366"/>
      <c r="O33" s="366"/>
    </row>
    <row r="34" spans="3:15" s="113" customFormat="1" ht="19.5" customHeight="1">
      <c r="C34" s="111" t="s">
        <v>259</v>
      </c>
      <c r="D34" s="112">
        <v>76.4391318</v>
      </c>
      <c r="E34" s="112">
        <f t="shared" si="1"/>
        <v>242.99999999219997</v>
      </c>
      <c r="G34" s="229"/>
      <c r="J34" s="370"/>
      <c r="N34" s="366"/>
      <c r="O34" s="366"/>
    </row>
    <row r="35" spans="3:15" s="113" customFormat="1" ht="19.5" customHeight="1">
      <c r="C35" s="111" t="s">
        <v>260</v>
      </c>
      <c r="D35" s="112">
        <v>39.353413020000005</v>
      </c>
      <c r="E35" s="112">
        <f t="shared" si="1"/>
        <v>125.10449999058001</v>
      </c>
      <c r="G35" s="229"/>
      <c r="I35" s="372"/>
      <c r="J35" s="372"/>
      <c r="N35" s="366"/>
      <c r="O35" s="366"/>
    </row>
    <row r="36" spans="3:15" s="113" customFormat="1" ht="19.5" customHeight="1">
      <c r="C36" s="111" t="s">
        <v>261</v>
      </c>
      <c r="D36" s="112">
        <v>38.26301662</v>
      </c>
      <c r="E36" s="112">
        <f t="shared" si="1"/>
        <v>121.63812983498</v>
      </c>
      <c r="I36" s="369"/>
      <c r="J36" s="369"/>
      <c r="K36" s="370"/>
      <c r="N36" s="366"/>
      <c r="O36" s="366"/>
    </row>
    <row r="37" spans="3:15" s="113" customFormat="1" ht="19.5" customHeight="1">
      <c r="C37" s="111" t="s">
        <v>234</v>
      </c>
      <c r="D37" s="112">
        <v>30</v>
      </c>
      <c r="E37" s="112">
        <f t="shared" si="1"/>
        <v>95.36999999999999</v>
      </c>
      <c r="I37" s="369"/>
      <c r="J37" s="369"/>
      <c r="K37" s="370"/>
      <c r="N37" s="366"/>
      <c r="O37" s="366"/>
    </row>
    <row r="38" spans="3:15" s="113" customFormat="1" ht="19.5" customHeight="1">
      <c r="C38" s="111" t="s">
        <v>262</v>
      </c>
      <c r="D38" s="112">
        <v>3.75</v>
      </c>
      <c r="E38" s="112">
        <f t="shared" si="1"/>
        <v>11.921249999999999</v>
      </c>
      <c r="G38" s="229"/>
      <c r="J38" s="370"/>
      <c r="N38" s="366"/>
      <c r="O38" s="366"/>
    </row>
    <row r="39" spans="3:15" s="113" customFormat="1" ht="19.5" customHeight="1">
      <c r="C39" s="111" t="s">
        <v>263</v>
      </c>
      <c r="D39" s="452">
        <v>0</v>
      </c>
      <c r="E39" s="452">
        <f t="shared" si="1"/>
        <v>0</v>
      </c>
      <c r="G39" s="229"/>
      <c r="J39" s="370"/>
      <c r="N39" s="366"/>
      <c r="O39" s="366"/>
    </row>
    <row r="40" spans="3:15" s="113" customFormat="1" ht="9" customHeight="1">
      <c r="C40" s="111"/>
      <c r="D40" s="341"/>
      <c r="E40" s="112"/>
      <c r="J40" s="370"/>
      <c r="N40" s="366"/>
      <c r="O40" s="366"/>
    </row>
    <row r="41" spans="3:15" s="113" customFormat="1" ht="19.5" customHeight="1">
      <c r="C41" s="110" t="s">
        <v>38</v>
      </c>
      <c r="D41" s="342">
        <f>SUM(D42:D47)</f>
        <v>424.43126113999995</v>
      </c>
      <c r="E41" s="342">
        <f>SUM(E42:E47)</f>
        <v>1349.2669791640599</v>
      </c>
      <c r="J41" s="370"/>
      <c r="N41" s="366"/>
      <c r="O41" s="366"/>
    </row>
    <row r="42" spans="3:15" s="113" customFormat="1" ht="19.5" customHeight="1">
      <c r="C42" s="111" t="s">
        <v>269</v>
      </c>
      <c r="D42" s="112">
        <v>197.70682605000002</v>
      </c>
      <c r="E42" s="112">
        <f aca="true" t="shared" si="2" ref="E42:E47">+D42*$I$6</f>
        <v>628.5100000129501</v>
      </c>
      <c r="G42" s="229"/>
      <c r="J42" s="370"/>
      <c r="N42" s="366"/>
      <c r="O42" s="366"/>
    </row>
    <row r="43" spans="3:15" s="113" customFormat="1" ht="19.5" customHeight="1">
      <c r="C43" s="111" t="s">
        <v>266</v>
      </c>
      <c r="D43" s="112">
        <v>80.92016469</v>
      </c>
      <c r="E43" s="112">
        <f t="shared" si="2"/>
        <v>257.24520354950994</v>
      </c>
      <c r="G43" s="229"/>
      <c r="J43" s="370"/>
      <c r="N43" s="366"/>
      <c r="O43" s="366"/>
    </row>
    <row r="44" spans="3:15" s="113" customFormat="1" ht="19.5" customHeight="1">
      <c r="C44" s="111" t="s">
        <v>281</v>
      </c>
      <c r="D44" s="112">
        <v>55.79506393</v>
      </c>
      <c r="E44" s="112">
        <f t="shared" si="2"/>
        <v>177.37250823346997</v>
      </c>
      <c r="G44" s="229"/>
      <c r="J44" s="370"/>
      <c r="N44" s="366"/>
      <c r="O44" s="366"/>
    </row>
    <row r="45" spans="3:15" s="113" customFormat="1" ht="19.5" customHeight="1">
      <c r="C45" s="111" t="s">
        <v>270</v>
      </c>
      <c r="D45" s="112">
        <v>47.040169850000005</v>
      </c>
      <c r="E45" s="112">
        <f t="shared" si="2"/>
        <v>149.54069995315</v>
      </c>
      <c r="G45" s="229"/>
      <c r="J45" s="370"/>
      <c r="N45" s="366"/>
      <c r="O45" s="366"/>
    </row>
    <row r="46" spans="3:15" s="113" customFormat="1" ht="19.5" customHeight="1">
      <c r="C46" s="111" t="s">
        <v>275</v>
      </c>
      <c r="D46" s="112">
        <v>37.43315508</v>
      </c>
      <c r="E46" s="112">
        <f t="shared" si="2"/>
        <v>118.99999999932</v>
      </c>
      <c r="G46" s="229"/>
      <c r="J46" s="370"/>
      <c r="N46" s="366"/>
      <c r="O46" s="366"/>
    </row>
    <row r="47" spans="3:15" s="113" customFormat="1" ht="19.5" customHeight="1">
      <c r="C47" s="111" t="s">
        <v>271</v>
      </c>
      <c r="D47" s="112">
        <v>5.53588154</v>
      </c>
      <c r="E47" s="112">
        <f t="shared" si="2"/>
        <v>17.59856741566</v>
      </c>
      <c r="G47" s="229"/>
      <c r="J47" s="370"/>
      <c r="N47" s="366"/>
      <c r="O47" s="366"/>
    </row>
    <row r="48" spans="3:15" s="113" customFormat="1" ht="9" customHeight="1">
      <c r="C48" s="111"/>
      <c r="D48" s="112"/>
      <c r="E48" s="112"/>
      <c r="J48" s="370"/>
      <c r="N48" s="366"/>
      <c r="O48" s="366"/>
    </row>
    <row r="49" spans="3:15" s="113" customFormat="1" ht="15" customHeight="1">
      <c r="C49" s="556"/>
      <c r="D49" s="554">
        <f>+D28+D14</f>
        <v>4950.96268184</v>
      </c>
      <c r="E49" s="554">
        <f>+E28+E14</f>
        <v>15739.110365569359</v>
      </c>
      <c r="J49" s="370"/>
      <c r="N49" s="366"/>
      <c r="O49" s="366"/>
    </row>
    <row r="50" spans="3:15" s="163" customFormat="1" ht="15" customHeight="1">
      <c r="C50" s="557"/>
      <c r="D50" s="555"/>
      <c r="E50" s="555"/>
      <c r="J50" s="370"/>
      <c r="N50" s="367"/>
      <c r="O50" s="367"/>
    </row>
    <row r="51" spans="3:15" s="163" customFormat="1" ht="6.75" customHeight="1">
      <c r="C51" s="219"/>
      <c r="D51" s="220"/>
      <c r="E51" s="220"/>
      <c r="J51" s="370"/>
      <c r="N51" s="367"/>
      <c r="O51" s="367"/>
    </row>
    <row r="52" ht="12.75">
      <c r="C52" s="180" t="s">
        <v>222</v>
      </c>
    </row>
    <row r="53" spans="3:5" ht="12.75">
      <c r="C53" s="180" t="s">
        <v>128</v>
      </c>
      <c r="D53" s="467"/>
      <c r="E53" s="467"/>
    </row>
    <row r="54" spans="3:4" ht="12.75">
      <c r="C54" s="180" t="s">
        <v>285</v>
      </c>
      <c r="D54" s="385"/>
    </row>
    <row r="55" spans="3:5" ht="12.75">
      <c r="C55" s="180"/>
      <c r="D55" s="285"/>
      <c r="E55" s="285"/>
    </row>
    <row r="56" spans="3:5" ht="12.75">
      <c r="C56" s="180"/>
      <c r="D56" s="213"/>
      <c r="E56" s="213"/>
    </row>
    <row r="57" spans="3:5" ht="12.75">
      <c r="C57" s="180"/>
      <c r="D57" s="283"/>
      <c r="E57" s="283"/>
    </row>
    <row r="58" spans="3:4" ht="12.75">
      <c r="C58" s="180"/>
      <c r="D58" s="221"/>
    </row>
    <row r="60" spans="2:15" s="291" customFormat="1" ht="18">
      <c r="B60" s="529" t="s">
        <v>179</v>
      </c>
      <c r="C60" s="529"/>
      <c r="D60" s="529"/>
      <c r="E60" s="529"/>
      <c r="F60" s="276"/>
      <c r="N60" s="365"/>
      <c r="O60" s="365"/>
    </row>
    <row r="61" spans="2:6" ht="18" customHeight="1">
      <c r="B61" s="544" t="s">
        <v>203</v>
      </c>
      <c r="C61" s="544"/>
      <c r="D61" s="544"/>
      <c r="E61" s="544"/>
      <c r="F61" s="544"/>
    </row>
    <row r="62" spans="2:6" ht="18" customHeight="1">
      <c r="B62" s="544" t="s">
        <v>204</v>
      </c>
      <c r="C62" s="544"/>
      <c r="D62" s="544"/>
      <c r="E62" s="544"/>
      <c r="F62" s="438"/>
    </row>
    <row r="63" spans="2:6" ht="15.75">
      <c r="B63" s="537" t="s">
        <v>36</v>
      </c>
      <c r="C63" s="537"/>
      <c r="D63" s="537"/>
      <c r="E63" s="537"/>
      <c r="F63" s="537"/>
    </row>
    <row r="64" spans="2:15" s="291" customFormat="1" ht="16.5" customHeight="1">
      <c r="B64" s="294"/>
      <c r="C64" s="548" t="str">
        <f>+C9</f>
        <v>AL 30 DE JUNIO DE 2015</v>
      </c>
      <c r="D64" s="548"/>
      <c r="E64" s="439"/>
      <c r="F64" s="439"/>
      <c r="N64" s="365"/>
      <c r="O64" s="365"/>
    </row>
    <row r="65" spans="2:6" ht="8.25" customHeight="1">
      <c r="B65" s="537"/>
      <c r="C65" s="537"/>
      <c r="D65" s="537"/>
      <c r="E65" s="537"/>
      <c r="F65" s="439"/>
    </row>
    <row r="66" spans="3:5" ht="16.5" customHeight="1">
      <c r="C66" s="552" t="s">
        <v>148</v>
      </c>
      <c r="D66" s="546" t="s">
        <v>21</v>
      </c>
      <c r="E66" s="533" t="s">
        <v>218</v>
      </c>
    </row>
    <row r="67" spans="2:6" ht="16.5">
      <c r="B67" s="163"/>
      <c r="C67" s="553"/>
      <c r="D67" s="547"/>
      <c r="E67" s="534"/>
      <c r="F67" s="163"/>
    </row>
    <row r="68" spans="3:15" s="163" customFormat="1" ht="10.5" customHeight="1">
      <c r="C68" s="295"/>
      <c r="D68" s="218"/>
      <c r="E68" s="218"/>
      <c r="N68" s="367"/>
      <c r="O68" s="367"/>
    </row>
    <row r="69" spans="3:15" s="113" customFormat="1" ht="19.5" customHeight="1">
      <c r="C69" s="109" t="s">
        <v>214</v>
      </c>
      <c r="D69" s="116">
        <f>+D71+D76</f>
        <v>92.88181711</v>
      </c>
      <c r="E69" s="116">
        <f>+E71+E76</f>
        <v>295.27129659269</v>
      </c>
      <c r="N69" s="366"/>
      <c r="O69" s="366"/>
    </row>
    <row r="70" spans="3:15" s="113" customFormat="1" ht="9" customHeight="1">
      <c r="C70" s="111"/>
      <c r="D70" s="115"/>
      <c r="E70" s="115"/>
      <c r="J70" s="370"/>
      <c r="N70" s="366"/>
      <c r="O70" s="366"/>
    </row>
    <row r="71" spans="3:15" s="113" customFormat="1" ht="19.5" customHeight="1">
      <c r="C71" s="110" t="s">
        <v>37</v>
      </c>
      <c r="D71" s="397">
        <f>+D73+D72+D74</f>
        <v>0</v>
      </c>
      <c r="E71" s="397">
        <f>+E73+E72+E74</f>
        <v>0</v>
      </c>
      <c r="I71" s="373"/>
      <c r="J71" s="373"/>
      <c r="N71" s="366"/>
      <c r="O71" s="366"/>
    </row>
    <row r="72" spans="3:15" s="113" customFormat="1" ht="19.5" customHeight="1" hidden="1">
      <c r="C72" s="111" t="s">
        <v>272</v>
      </c>
      <c r="D72" s="398">
        <v>0</v>
      </c>
      <c r="E72" s="398">
        <f>+D72*$I$6</f>
        <v>0</v>
      </c>
      <c r="J72" s="370"/>
      <c r="N72" s="366"/>
      <c r="O72" s="366"/>
    </row>
    <row r="73" spans="3:15" s="113" customFormat="1" ht="19.5" customHeight="1" hidden="1">
      <c r="C73" s="111" t="s">
        <v>257</v>
      </c>
      <c r="D73" s="398">
        <v>0</v>
      </c>
      <c r="E73" s="398">
        <f>+D73*$I$6</f>
        <v>0</v>
      </c>
      <c r="J73" s="370"/>
      <c r="N73" s="366"/>
      <c r="O73" s="366"/>
    </row>
    <row r="74" spans="3:15" s="113" customFormat="1" ht="19.5" customHeight="1" hidden="1">
      <c r="C74" s="111" t="s">
        <v>234</v>
      </c>
      <c r="D74" s="398">
        <v>0</v>
      </c>
      <c r="E74" s="398">
        <f>+D74*$I$6</f>
        <v>0</v>
      </c>
      <c r="J74" s="370"/>
      <c r="N74" s="366"/>
      <c r="O74" s="366"/>
    </row>
    <row r="75" spans="3:15" s="113" customFormat="1" ht="9.75" customHeight="1">
      <c r="C75" s="109"/>
      <c r="D75" s="116"/>
      <c r="E75" s="116"/>
      <c r="N75" s="366"/>
      <c r="O75" s="366"/>
    </row>
    <row r="76" spans="3:15" s="113" customFormat="1" ht="19.5" customHeight="1">
      <c r="C76" s="110" t="s">
        <v>38</v>
      </c>
      <c r="D76" s="116">
        <f>SUM(D77:D79)</f>
        <v>92.88181711</v>
      </c>
      <c r="E76" s="116">
        <f>SUM(E77:E79)</f>
        <v>295.27129659269</v>
      </c>
      <c r="J76" s="370"/>
      <c r="N76" s="366"/>
      <c r="O76" s="366"/>
    </row>
    <row r="77" spans="3:15" s="113" customFormat="1" ht="19.5" customHeight="1">
      <c r="C77" s="111" t="s">
        <v>275</v>
      </c>
      <c r="D77" s="115">
        <v>61.47738307</v>
      </c>
      <c r="E77" s="115">
        <f>+D77*$I$6</f>
        <v>195.43660077952998</v>
      </c>
      <c r="H77" s="229"/>
      <c r="J77" s="370"/>
      <c r="N77" s="366"/>
      <c r="O77" s="366"/>
    </row>
    <row r="78" spans="3:15" s="113" customFormat="1" ht="19.5" customHeight="1">
      <c r="C78" s="111" t="s">
        <v>274</v>
      </c>
      <c r="D78" s="115">
        <v>31.021478180000003</v>
      </c>
      <c r="E78" s="115">
        <f>+D78*$I$6</f>
        <v>98.61727913422</v>
      </c>
      <c r="H78" s="229"/>
      <c r="J78" s="370"/>
      <c r="N78" s="366"/>
      <c r="O78" s="366"/>
    </row>
    <row r="79" spans="3:15" s="113" customFormat="1" ht="19.5" customHeight="1">
      <c r="C79" s="111" t="s">
        <v>273</v>
      </c>
      <c r="D79" s="453">
        <v>0.38295586</v>
      </c>
      <c r="E79" s="115">
        <f>+D79*$I$6</f>
        <v>1.2174166789399998</v>
      </c>
      <c r="H79" s="229"/>
      <c r="J79" s="370"/>
      <c r="N79" s="366"/>
      <c r="O79" s="366"/>
    </row>
    <row r="80" spans="3:15" s="113" customFormat="1" ht="9" customHeight="1">
      <c r="C80" s="111"/>
      <c r="D80" s="115"/>
      <c r="E80" s="115"/>
      <c r="J80" s="370"/>
      <c r="N80" s="366"/>
      <c r="O80" s="366"/>
    </row>
    <row r="81" spans="3:15" s="113" customFormat="1" ht="15" customHeight="1">
      <c r="C81" s="556" t="s">
        <v>84</v>
      </c>
      <c r="D81" s="558">
        <f>+D69</f>
        <v>92.88181711</v>
      </c>
      <c r="E81" s="558">
        <f>+E69</f>
        <v>295.27129659269</v>
      </c>
      <c r="J81" s="370"/>
      <c r="N81" s="366"/>
      <c r="O81" s="366"/>
    </row>
    <row r="82" spans="3:15" s="163" customFormat="1" ht="15" customHeight="1">
      <c r="C82" s="557"/>
      <c r="D82" s="559"/>
      <c r="E82" s="559"/>
      <c r="J82" s="370"/>
      <c r="N82" s="367"/>
      <c r="O82" s="367"/>
    </row>
    <row r="84" spans="4:6" ht="12.75">
      <c r="D84" s="281"/>
      <c r="E84" s="281"/>
      <c r="F84" s="281">
        <f>+F81-Moneda!F66</f>
        <v>0</v>
      </c>
    </row>
    <row r="85" spans="4:5" ht="12.75">
      <c r="D85" s="354"/>
      <c r="E85" s="354"/>
    </row>
    <row r="86" spans="4:5" ht="12.75">
      <c r="D86" s="278"/>
      <c r="E86" s="278"/>
    </row>
  </sheetData>
  <sheetProtection/>
  <mergeCells count="24">
    <mergeCell ref="C49:C50"/>
    <mergeCell ref="B60:E60"/>
    <mergeCell ref="D66:D67"/>
    <mergeCell ref="E66:E67"/>
    <mergeCell ref="B61:F61"/>
    <mergeCell ref="B63:F63"/>
    <mergeCell ref="C64:D64"/>
    <mergeCell ref="B62:E62"/>
    <mergeCell ref="C11:C12"/>
    <mergeCell ref="E49:E50"/>
    <mergeCell ref="D11:D12"/>
    <mergeCell ref="C81:C82"/>
    <mergeCell ref="D81:D82"/>
    <mergeCell ref="E81:E82"/>
    <mergeCell ref="B65:E65"/>
    <mergeCell ref="C66:C67"/>
    <mergeCell ref="E11:E12"/>
    <mergeCell ref="D49:D50"/>
    <mergeCell ref="B5:E5"/>
    <mergeCell ref="B6:F6"/>
    <mergeCell ref="B8:F8"/>
    <mergeCell ref="B10:E10"/>
    <mergeCell ref="C9:D9"/>
    <mergeCell ref="B7:E7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81" customWidth="1"/>
    <col min="2" max="2" width="0.71875" style="181" customWidth="1"/>
    <col min="3" max="3" width="52.00390625" style="181" customWidth="1"/>
    <col min="4" max="5" width="19.7109375" style="181" customWidth="1"/>
    <col min="6" max="6" width="4.7109375" style="181" customWidth="1"/>
    <col min="7" max="8" width="15.7109375" style="181" customWidth="1"/>
    <col min="9" max="9" width="17.8515625" style="181" bestFit="1" customWidth="1"/>
    <col min="10" max="10" width="15.7109375" style="361" customWidth="1"/>
    <col min="11" max="11" width="11.421875" style="181" customWidth="1"/>
    <col min="12" max="12" width="17.8515625" style="181" bestFit="1" customWidth="1"/>
    <col min="13" max="16384" width="11.421875" style="181" customWidth="1"/>
  </cols>
  <sheetData>
    <row r="1" spans="2:3" ht="12.75">
      <c r="B1" s="217"/>
      <c r="C1" s="217"/>
    </row>
    <row r="2" spans="2:3" ht="12.75">
      <c r="B2" s="217"/>
      <c r="C2" s="217"/>
    </row>
    <row r="3" spans="2:12" ht="12.75">
      <c r="B3" s="217"/>
      <c r="C3" s="217"/>
      <c r="H3" s="286"/>
      <c r="I3" s="286"/>
      <c r="J3" s="480"/>
      <c r="K3" s="286"/>
      <c r="L3" s="286"/>
    </row>
    <row r="4" spans="2:12" ht="11.25" customHeight="1">
      <c r="B4" s="217"/>
      <c r="C4" s="217"/>
      <c r="H4" s="286"/>
      <c r="I4" s="286"/>
      <c r="J4" s="480"/>
      <c r="K4" s="286"/>
      <c r="L4" s="286"/>
    </row>
    <row r="5" spans="2:12" ht="18">
      <c r="B5" s="279" t="s">
        <v>144</v>
      </c>
      <c r="C5" s="279"/>
      <c r="D5" s="279"/>
      <c r="E5" s="279"/>
      <c r="H5" s="286"/>
      <c r="I5" s="459">
        <v>3.179</v>
      </c>
      <c r="J5" s="480"/>
      <c r="K5" s="459"/>
      <c r="L5" s="286"/>
    </row>
    <row r="6" spans="2:12" ht="18" customHeight="1">
      <c r="B6" s="544" t="s">
        <v>203</v>
      </c>
      <c r="C6" s="544"/>
      <c r="D6" s="544"/>
      <c r="E6" s="544"/>
      <c r="F6" s="544"/>
      <c r="H6" s="286"/>
      <c r="I6" s="286"/>
      <c r="J6" s="480"/>
      <c r="K6" s="481"/>
      <c r="L6" s="286"/>
    </row>
    <row r="7" spans="2:12" ht="18" customHeight="1">
      <c r="B7" s="544" t="s">
        <v>202</v>
      </c>
      <c r="C7" s="544"/>
      <c r="D7" s="544"/>
      <c r="E7" s="544"/>
      <c r="F7" s="438"/>
      <c r="H7" s="286"/>
      <c r="I7" s="286"/>
      <c r="J7" s="480"/>
      <c r="K7" s="286"/>
      <c r="L7" s="286"/>
    </row>
    <row r="8" spans="2:12" ht="15.75">
      <c r="B8" s="537" t="s">
        <v>1</v>
      </c>
      <c r="C8" s="537"/>
      <c r="D8" s="537"/>
      <c r="E8" s="537"/>
      <c r="H8" s="286"/>
      <c r="I8" s="286"/>
      <c r="J8" s="480"/>
      <c r="K8" s="286"/>
      <c r="L8" s="286"/>
    </row>
    <row r="9" spans="2:12" ht="15.75">
      <c r="B9" s="449"/>
      <c r="C9" s="548" t="str">
        <f>+Acreedor!C64</f>
        <v>AL 30 DE JUNIO DE 2015</v>
      </c>
      <c r="D9" s="548"/>
      <c r="E9" s="449"/>
      <c r="H9" s="286"/>
      <c r="I9" s="286"/>
      <c r="J9" s="480"/>
      <c r="K9" s="286"/>
      <c r="L9" s="286"/>
    </row>
    <row r="10" spans="2:12" ht="9.75" customHeight="1">
      <c r="B10" s="537"/>
      <c r="C10" s="537"/>
      <c r="D10" s="537"/>
      <c r="E10" s="537"/>
      <c r="H10" s="286"/>
      <c r="I10" s="286"/>
      <c r="J10" s="480"/>
      <c r="K10" s="286"/>
      <c r="L10" s="286"/>
    </row>
    <row r="11" spans="3:12" ht="16.5" customHeight="1">
      <c r="C11" s="538" t="s">
        <v>232</v>
      </c>
      <c r="D11" s="533" t="s">
        <v>21</v>
      </c>
      <c r="E11" s="533" t="s">
        <v>218</v>
      </c>
      <c r="H11" s="286"/>
      <c r="I11" s="286"/>
      <c r="J11" s="480"/>
      <c r="K11" s="286"/>
      <c r="L11" s="286"/>
    </row>
    <row r="12" spans="3:12" s="163" customFormat="1" ht="16.5" customHeight="1">
      <c r="C12" s="539"/>
      <c r="D12" s="534"/>
      <c r="E12" s="534"/>
      <c r="H12" s="367"/>
      <c r="I12" s="367"/>
      <c r="J12" s="475"/>
      <c r="K12" s="367"/>
      <c r="L12" s="367"/>
    </row>
    <row r="13" spans="3:12" s="163" customFormat="1" ht="9" customHeight="1">
      <c r="C13" s="300"/>
      <c r="D13" s="218"/>
      <c r="E13" s="301"/>
      <c r="H13" s="367"/>
      <c r="I13" s="367"/>
      <c r="J13" s="475"/>
      <c r="K13" s="367"/>
      <c r="L13" s="367"/>
    </row>
    <row r="14" spans="3:12" s="113" customFormat="1" ht="21.75" customHeight="1">
      <c r="C14" s="117" t="s">
        <v>0</v>
      </c>
      <c r="D14" s="222">
        <f>SUM(D15:D16)</f>
        <v>4225.30493366</v>
      </c>
      <c r="E14" s="223">
        <f>SUM(E15:E16)</f>
        <v>13432.244384105139</v>
      </c>
      <c r="G14" s="356"/>
      <c r="H14" s="366" t="s">
        <v>227</v>
      </c>
      <c r="I14" s="482">
        <f>+D15+D19+D49+D22</f>
        <v>1749.0502683800003</v>
      </c>
      <c r="J14" s="482">
        <f>+E15+E19+E49+E22</f>
        <v>5560.23080318002</v>
      </c>
      <c r="K14" s="482"/>
      <c r="L14" s="366"/>
    </row>
    <row r="15" spans="3:12" s="113" customFormat="1" ht="21.75" customHeight="1">
      <c r="C15" s="118" t="s">
        <v>25</v>
      </c>
      <c r="D15" s="119">
        <v>930.5107030900002</v>
      </c>
      <c r="E15" s="120">
        <f>+D15*$I$5</f>
        <v>2958.0935251231103</v>
      </c>
      <c r="G15" s="356"/>
      <c r="H15" s="366"/>
      <c r="I15" s="482"/>
      <c r="J15" s="482"/>
      <c r="K15" s="366"/>
      <c r="L15" s="366"/>
    </row>
    <row r="16" spans="3:12" s="113" customFormat="1" ht="21.75" customHeight="1">
      <c r="C16" s="118" t="s">
        <v>26</v>
      </c>
      <c r="D16" s="119">
        <v>3294.79423057</v>
      </c>
      <c r="E16" s="120">
        <f>+D16*$I$5</f>
        <v>10474.15085898203</v>
      </c>
      <c r="G16" s="356"/>
      <c r="H16" s="366" t="s">
        <v>226</v>
      </c>
      <c r="I16" s="482">
        <f>+D16</f>
        <v>3294.79423057</v>
      </c>
      <c r="J16" s="482">
        <f>+E16</f>
        <v>10474.15085898203</v>
      </c>
      <c r="K16" s="366"/>
      <c r="L16" s="366"/>
    </row>
    <row r="17" spans="3:12" s="113" customFormat="1" ht="11.25" customHeight="1">
      <c r="C17" s="121"/>
      <c r="D17" s="122"/>
      <c r="E17" s="123"/>
      <c r="G17" s="356"/>
      <c r="H17" s="366"/>
      <c r="I17" s="366"/>
      <c r="J17" s="483"/>
      <c r="K17" s="366"/>
      <c r="L17" s="366"/>
    </row>
    <row r="18" spans="3:12" s="113" customFormat="1" ht="21.75" customHeight="1">
      <c r="C18" s="117" t="s">
        <v>205</v>
      </c>
      <c r="D18" s="222">
        <f>SUM(D19:D19)</f>
        <v>225.65774818000006</v>
      </c>
      <c r="E18" s="223">
        <f>SUM(E19:E19)</f>
        <v>717.3659814642201</v>
      </c>
      <c r="G18" s="356"/>
      <c r="H18" s="366"/>
      <c r="I18" s="484">
        <f>+I16+I14</f>
        <v>5043.84449895</v>
      </c>
      <c r="J18" s="484">
        <f>+J16+J14</f>
        <v>16034.38166216205</v>
      </c>
      <c r="K18" s="366"/>
      <c r="L18" s="366"/>
    </row>
    <row r="19" spans="3:12" s="113" customFormat="1" ht="21.75" customHeight="1">
      <c r="C19" s="118" t="s">
        <v>25</v>
      </c>
      <c r="D19" s="119">
        <v>225.65774818000006</v>
      </c>
      <c r="E19" s="120">
        <f>+D19*$I$5</f>
        <v>717.3659814642201</v>
      </c>
      <c r="G19" s="358"/>
      <c r="H19" s="366"/>
      <c r="I19" s="366"/>
      <c r="J19" s="483"/>
      <c r="K19" s="366"/>
      <c r="L19" s="366"/>
    </row>
    <row r="20" spans="3:12" s="113" customFormat="1" ht="11.25" customHeight="1">
      <c r="C20" s="121"/>
      <c r="D20" s="122"/>
      <c r="E20" s="123"/>
      <c r="G20" s="356"/>
      <c r="H20" s="366"/>
      <c r="I20" s="366"/>
      <c r="J20" s="483"/>
      <c r="K20" s="366"/>
      <c r="L20" s="366"/>
    </row>
    <row r="21" spans="3:10" s="113" customFormat="1" ht="21.75" customHeight="1">
      <c r="C21" s="117" t="s">
        <v>247</v>
      </c>
      <c r="D21" s="222">
        <f>+D22</f>
        <v>500</v>
      </c>
      <c r="E21" s="223">
        <f>+E22</f>
        <v>1589.5</v>
      </c>
      <c r="G21" s="356"/>
      <c r="J21" s="358"/>
    </row>
    <row r="22" spans="3:10" s="113" customFormat="1" ht="21.75" customHeight="1">
      <c r="C22" s="118" t="s">
        <v>25</v>
      </c>
      <c r="D22" s="119">
        <v>500</v>
      </c>
      <c r="E22" s="120">
        <f>+D22*$I$5</f>
        <v>1589.5</v>
      </c>
      <c r="G22" s="356"/>
      <c r="J22" s="358"/>
    </row>
    <row r="23" spans="3:10" s="113" customFormat="1" ht="8.25" customHeight="1">
      <c r="C23" s="118"/>
      <c r="D23" s="119"/>
      <c r="E23" s="120"/>
      <c r="J23" s="358"/>
    </row>
    <row r="24" spans="3:10" s="113" customFormat="1" ht="15" customHeight="1">
      <c r="C24" s="562" t="s">
        <v>84</v>
      </c>
      <c r="D24" s="560">
        <f>+D18+D14+D21</f>
        <v>4950.96268184</v>
      </c>
      <c r="E24" s="560">
        <f>+E18+E14+E21</f>
        <v>15739.110365569359</v>
      </c>
      <c r="J24" s="358"/>
    </row>
    <row r="25" spans="3:10" s="163" customFormat="1" ht="15" customHeight="1">
      <c r="C25" s="563"/>
      <c r="D25" s="561"/>
      <c r="E25" s="561"/>
      <c r="J25" s="362"/>
    </row>
    <row r="26" spans="3:10" s="163" customFormat="1" ht="7.5" customHeight="1">
      <c r="C26" s="302"/>
      <c r="D26" s="303"/>
      <c r="E26" s="303"/>
      <c r="J26" s="362"/>
    </row>
    <row r="27" spans="3:10" s="113" customFormat="1" ht="17.25" customHeight="1">
      <c r="C27" s="513" t="s">
        <v>117</v>
      </c>
      <c r="D27" s="513"/>
      <c r="E27" s="513"/>
      <c r="J27" s="358"/>
    </row>
    <row r="28" spans="3:10" s="113" customFormat="1" ht="17.25" customHeight="1">
      <c r="C28" s="513" t="s">
        <v>248</v>
      </c>
      <c r="D28" s="513"/>
      <c r="E28" s="513"/>
      <c r="J28" s="358"/>
    </row>
    <row r="29" spans="4:5" ht="12.75">
      <c r="D29" s="197"/>
      <c r="E29" s="197"/>
    </row>
    <row r="30" spans="4:5" ht="12.75">
      <c r="D30" s="197"/>
      <c r="E30" s="203"/>
    </row>
    <row r="31" ht="12.75">
      <c r="D31" s="364"/>
    </row>
    <row r="33" spans="4:5" ht="12.75">
      <c r="D33" s="285"/>
      <c r="E33" s="285"/>
    </row>
    <row r="34" spans="2:10" s="291" customFormat="1" ht="18">
      <c r="B34" s="279" t="s">
        <v>180</v>
      </c>
      <c r="C34" s="279"/>
      <c r="D34" s="279"/>
      <c r="E34" s="279"/>
      <c r="F34" s="276"/>
      <c r="J34" s="363"/>
    </row>
    <row r="35" spans="2:10" s="291" customFormat="1" ht="18" customHeight="1">
      <c r="B35" s="544" t="s">
        <v>203</v>
      </c>
      <c r="C35" s="544"/>
      <c r="D35" s="544"/>
      <c r="E35" s="544"/>
      <c r="F35" s="544"/>
      <c r="J35" s="363"/>
    </row>
    <row r="36" spans="2:10" s="291" customFormat="1" ht="18" customHeight="1">
      <c r="B36" s="544" t="s">
        <v>204</v>
      </c>
      <c r="C36" s="544"/>
      <c r="D36" s="544"/>
      <c r="E36" s="544"/>
      <c r="F36" s="438"/>
      <c r="J36" s="363"/>
    </row>
    <row r="37" spans="2:10" s="291" customFormat="1" ht="18" customHeight="1">
      <c r="B37" s="537" t="s">
        <v>1</v>
      </c>
      <c r="C37" s="537"/>
      <c r="D37" s="537"/>
      <c r="E37" s="537"/>
      <c r="F37" s="224"/>
      <c r="J37" s="363"/>
    </row>
    <row r="38" spans="2:10" s="291" customFormat="1" ht="18" customHeight="1">
      <c r="B38" s="294"/>
      <c r="C38" s="548" t="str">
        <f>+C9</f>
        <v>AL 30 DE JUNIO DE 2015</v>
      </c>
      <c r="D38" s="548"/>
      <c r="E38" s="439"/>
      <c r="F38" s="224"/>
      <c r="J38" s="363"/>
    </row>
    <row r="39" spans="2:6" ht="6" customHeight="1">
      <c r="B39" s="537"/>
      <c r="C39" s="537"/>
      <c r="D39" s="537"/>
      <c r="E39" s="537"/>
      <c r="F39" s="439"/>
    </row>
    <row r="40" spans="3:5" ht="16.5" customHeight="1">
      <c r="C40" s="538" t="s">
        <v>232</v>
      </c>
      <c r="D40" s="533" t="s">
        <v>21</v>
      </c>
      <c r="E40" s="533" t="s">
        <v>218</v>
      </c>
    </row>
    <row r="41" spans="3:10" s="163" customFormat="1" ht="16.5" customHeight="1">
      <c r="C41" s="539"/>
      <c r="D41" s="534"/>
      <c r="E41" s="534"/>
      <c r="J41" s="362"/>
    </row>
    <row r="42" spans="3:10" s="163" customFormat="1" ht="9" customHeight="1">
      <c r="C42" s="300"/>
      <c r="D42" s="297"/>
      <c r="E42" s="304"/>
      <c r="J42" s="362"/>
    </row>
    <row r="43" spans="3:10" s="113" customFormat="1" ht="21.75" customHeight="1">
      <c r="C43" s="117" t="s">
        <v>0</v>
      </c>
      <c r="D43" s="225">
        <f>SUM(D44:D44)</f>
        <v>92.86585298000003</v>
      </c>
      <c r="E43" s="226">
        <f>SUM(E44:E44)</f>
        <v>295.2205466234201</v>
      </c>
      <c r="G43" s="356"/>
      <c r="J43" s="358"/>
    </row>
    <row r="44" spans="3:10" s="113" customFormat="1" ht="21.75" customHeight="1">
      <c r="C44" s="118" t="s">
        <v>25</v>
      </c>
      <c r="D44" s="124">
        <v>92.86585298000003</v>
      </c>
      <c r="E44" s="120">
        <f>+D44*$I$5</f>
        <v>295.2205466234201</v>
      </c>
      <c r="G44" s="356"/>
      <c r="J44" s="358"/>
    </row>
    <row r="45" spans="3:10" s="113" customFormat="1" ht="11.25" customHeight="1">
      <c r="C45" s="121"/>
      <c r="D45" s="126"/>
      <c r="E45" s="123"/>
      <c r="G45" s="356"/>
      <c r="J45" s="358"/>
    </row>
    <row r="46" spans="3:10" s="113" customFormat="1" ht="21.75" customHeight="1">
      <c r="C46" s="117" t="s">
        <v>118</v>
      </c>
      <c r="D46" s="168">
        <f>SUM(D47:D47)</f>
        <v>0.01596413</v>
      </c>
      <c r="E46" s="188">
        <f>SUM(E47:E47)</f>
        <v>0.05074996927</v>
      </c>
      <c r="G46" s="356"/>
      <c r="J46" s="358"/>
    </row>
    <row r="47" spans="3:10" s="113" customFormat="1" ht="21.75" customHeight="1">
      <c r="C47" s="118" t="s">
        <v>25</v>
      </c>
      <c r="D47" s="167">
        <v>0.01596413</v>
      </c>
      <c r="E47" s="125">
        <f>+D47*$I$5</f>
        <v>0.05074996927</v>
      </c>
      <c r="G47" s="357"/>
      <c r="H47" s="229"/>
      <c r="J47" s="358"/>
    </row>
    <row r="48" spans="3:10" s="113" customFormat="1" ht="8.25" customHeight="1">
      <c r="C48" s="118"/>
      <c r="D48" s="124"/>
      <c r="E48" s="120"/>
      <c r="J48" s="358"/>
    </row>
    <row r="49" spans="3:10" s="113" customFormat="1" ht="15" customHeight="1">
      <c r="C49" s="562" t="s">
        <v>84</v>
      </c>
      <c r="D49" s="558">
        <f>+D46+D43</f>
        <v>92.88181711000003</v>
      </c>
      <c r="E49" s="560">
        <f>+E46+E43</f>
        <v>295.2712965926901</v>
      </c>
      <c r="J49" s="358"/>
    </row>
    <row r="50" spans="3:10" s="163" customFormat="1" ht="15" customHeight="1">
      <c r="C50" s="563"/>
      <c r="D50" s="559"/>
      <c r="E50" s="561"/>
      <c r="J50" s="362"/>
    </row>
    <row r="51" ht="4.5" customHeight="1"/>
    <row r="52" spans="4:5" ht="12.75">
      <c r="D52" s="197"/>
      <c r="E52" s="197"/>
    </row>
    <row r="53" spans="4:6" ht="12.75">
      <c r="D53" s="197"/>
      <c r="E53" s="197"/>
      <c r="F53" s="197"/>
    </row>
    <row r="57" ht="12.75">
      <c r="D57" s="381"/>
    </row>
  </sheetData>
  <sheetProtection/>
  <mergeCells count="24">
    <mergeCell ref="C49:C50"/>
    <mergeCell ref="D49:D50"/>
    <mergeCell ref="E49:E50"/>
    <mergeCell ref="B37:E37"/>
    <mergeCell ref="C40:C41"/>
    <mergeCell ref="B6:F6"/>
    <mergeCell ref="D11:D12"/>
    <mergeCell ref="C24:C25"/>
    <mergeCell ref="B10:E10"/>
    <mergeCell ref="D24:D25"/>
    <mergeCell ref="E11:E12"/>
    <mergeCell ref="C11:C12"/>
    <mergeCell ref="B7:E7"/>
    <mergeCell ref="C9:D9"/>
    <mergeCell ref="B8:E8"/>
    <mergeCell ref="E24:E25"/>
    <mergeCell ref="D40:D41"/>
    <mergeCell ref="E40:E41"/>
    <mergeCell ref="C27:E27"/>
    <mergeCell ref="B35:F35"/>
    <mergeCell ref="B39:E39"/>
    <mergeCell ref="C38:D38"/>
    <mergeCell ref="B36:E36"/>
    <mergeCell ref="C28:E28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2015-03-16T17:23:28Z</cp:lastPrinted>
  <dcterms:created xsi:type="dcterms:W3CDTF">2010-09-21T14:57:59Z</dcterms:created>
  <dcterms:modified xsi:type="dcterms:W3CDTF">2015-08-06T14:27:12Z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