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795" windowWidth="6735" windowHeight="469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'DGRGL-C1'!$B$1:$D$50</definedName>
    <definedName name="_xlnm.Print_Area" localSheetId="5">'DGRGL-C2'!$B$1:$E$24</definedName>
    <definedName name="_xlnm.Print_Area" localSheetId="6">'DGRGL-C3'!$B$1:$E$49</definedName>
    <definedName name="_xlnm.Print_Area" localSheetId="7">'DGRGL-C4'!$B$1:$E$60</definedName>
    <definedName name="_xlnm.Print_Area" localSheetId="8">'DGRGL-C5'!$B$1:$D$113</definedName>
    <definedName name="_xlnm.Print_Area" localSheetId="9">'DGRGL-C6'!$A$1:$D$184</definedName>
    <definedName name="_xlnm.Print_Area" localSheetId="10">'DGRGL-C7'!$B$5:$N$48</definedName>
    <definedName name="_xlnm.Print_Area" localSheetId="1">'Portada'!$B$1:$H$36</definedName>
    <definedName name="_xlnm.Print_Area" localSheetId="2">'Resumen'!$G$18:$J$33</definedName>
    <definedName name="_xlnm.Print_Area" localSheetId="3">'Resumen-Gráficos'!$A$1:$O$53</definedName>
    <definedName name="Nueox">#REF!</definedName>
    <definedName name="nuevo">'DGRGL-C7'!$B$59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<sst xmlns="http://schemas.openxmlformats.org/spreadsheetml/2006/main" count="534" uniqueCount="333">
  <si>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</si>
  <si>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</si>
  <si>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</si>
  <si>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</si>
  <si>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</si>
  <si>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</si>
  <si>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</si>
  <si>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</si>
  <si>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</si>
  <si>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</si>
  <si>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</si>
  <si>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</si>
  <si>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DEUDA DE LOS GOBIERNOS REGIONALES Y GOBIERNOS LOCALES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</si>
  <si>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</si>
  <si>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</si>
  <si>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</si>
  <si>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</si>
  <si>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</si>
  <si>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</si>
  <si>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</si>
  <si>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</si>
  <si>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</si>
  <si>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</si>
  <si>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</si>
  <si>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</si>
  <si>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</si>
  <si>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</si>
  <si>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</si>
  <si>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</si>
  <si>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</si>
  <si>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</si>
  <si>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</si>
  <si>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</si>
  <si>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</si>
  <si>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</si>
  <si>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</si>
  <si>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</si>
  <si>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</si>
  <si>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</si>
  <si>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</si>
  <si>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</si>
  <si>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</si>
  <si>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</si>
  <si>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</si>
  <si>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</si>
  <si>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</si>
  <si>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</si>
  <si>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</si>
  <si>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</si>
  <si>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</si>
  <si>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</si>
  <si>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</si>
  <si>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</si>
  <si>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</si>
  <si>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</si>
  <si>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</si>
  <si>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</si>
  <si>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</si>
  <si>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</si>
  <si>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</si>
  <si>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Gobierno Nacional</t>
  </si>
  <si>
    <t>Dirección General de Endeudamiento y Tesoro Público</t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</si>
  <si>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</si>
  <si>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</si>
  <si>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</si>
  <si>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</si>
  <si>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</si>
  <si>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</si>
  <si>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</si>
  <si>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DEUDA DE GOBIERNOS REGIONALES Y GOBIERNOS LOCALES</t>
  </si>
  <si>
    <t>DEUDA GOBIERNOS REGIONALES Y GOBIERNOS LOCALES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</si>
  <si>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</si>
  <si>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</si>
  <si>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</si>
  <si>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</si>
  <si>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</si>
  <si>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</si>
  <si>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</si>
  <si>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</si>
  <si>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</si>
  <si>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Sistema Integrado de Administración Financiera del Sector Público (SIAF-SP), en el cual los Gobiernos Regionales y Gobiernos Locales registran su información.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</si>
  <si>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</si>
  <si>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</si>
  <si>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</si>
  <si>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</si>
  <si>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</si>
  <si>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</si>
  <si>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</si>
  <si>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Banca Comercial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</si>
  <si>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</si>
  <si>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</si>
  <si>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</si>
  <si>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</si>
  <si>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</si>
  <si>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</si>
  <si>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</si>
  <si>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</si>
  <si>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</si>
  <si>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</si>
  <si>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</si>
  <si>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</si>
  <si>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</si>
  <si>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</si>
  <si>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</si>
  <si>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</si>
  <si>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Cajamarca</t>
  </si>
  <si>
    <t>Gobierno Regional de Loreto</t>
  </si>
  <si>
    <t>Gobierno Regional del Callao</t>
  </si>
  <si>
    <t>Gobierno Regional de Cusco</t>
  </si>
  <si>
    <t>Sector institucional / Deudor</t>
  </si>
  <si>
    <t xml:space="preserve">DEUDA DE GOBIERNOS REGIONALES Y GOBIERNOS LOCALES 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</si>
  <si>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</si>
  <si>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</si>
  <si>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</si>
  <si>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</si>
  <si>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</si>
  <si>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</si>
  <si>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</si>
  <si>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</si>
  <si>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</si>
  <si>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</si>
  <si>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t>Comprende el saldo de la deuda de los Gobiernos Regionales y Gobiernos Locales.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</si>
  <si>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</si>
  <si>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</si>
  <si>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Gobiernos Regionales  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</si>
  <si>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</si>
  <si>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</si>
  <si>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</si>
  <si>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</si>
  <si>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</si>
  <si>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</si>
  <si>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</si>
  <si>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</si>
  <si>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</si>
  <si>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</si>
  <si>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</si>
  <si>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</si>
  <si>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</si>
  <si>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</si>
  <si>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</si>
  <si>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</si>
  <si>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Dirección de Programación, Presupuesto y Contabilidad -  Equipo de Trabajo de Estadística</t>
  </si>
  <si>
    <t xml:space="preserve">       BBVA Banco Continental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</si>
  <si>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</si>
  <si>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</si>
  <si>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</si>
  <si>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</si>
  <si>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</si>
  <si>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</si>
  <si>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</si>
  <si>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</si>
  <si>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</si>
  <si>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</si>
  <si>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</si>
  <si>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</si>
  <si>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</si>
  <si>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</si>
  <si>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</si>
  <si>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</si>
  <si>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</si>
  <si>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 2/ 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</si>
  <si>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</si>
  <si>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</si>
  <si>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</si>
  <si>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</si>
  <si>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</si>
  <si>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</si>
  <si>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Banco Wiese Sudameris</t>
  </si>
  <si>
    <t>Banco Financiero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</si>
  <si>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</si>
  <si>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</si>
  <si>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</si>
  <si>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</si>
  <si>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</si>
  <si>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</si>
  <si>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r>
      <t xml:space="preserve">MEF   </t>
    </r>
    <r>
      <rPr>
        <b/>
        <sz val="8"/>
        <rFont val="Arial"/>
        <family val="2"/>
      </rPr>
      <t xml:space="preserve">1/  </t>
    </r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</si>
  <si>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2/ </t>
    </r>
  </si>
  <si>
    <t>BBVA Banco Continental</t>
  </si>
  <si>
    <t>Banco de Comercio</t>
  </si>
  <si>
    <t>Otras Fuentes</t>
  </si>
  <si>
    <t xml:space="preserve"> 1/  Deuda entre sectores interinstitucionales.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</si>
  <si>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</si>
  <si>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</si>
  <si>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</si>
  <si>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</si>
  <si>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</si>
  <si>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</si>
  <si>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</si>
  <si>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</si>
  <si>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</si>
  <si>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</si>
  <si>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</si>
  <si>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</si>
  <si>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</si>
  <si>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Distrital de Haquira</t>
  </si>
  <si>
    <t>Municipalidad Provincial de Chincha - Chincha Alta</t>
  </si>
  <si>
    <t>Municipalidad Provincial de Quispicanchis - Urcos</t>
  </si>
  <si>
    <t>Municipalidad Distrital de Cotabambas</t>
  </si>
  <si>
    <t>Municipalidad Distrital de Acora</t>
  </si>
  <si>
    <t>Municipalidad Distrital de San Luis</t>
  </si>
  <si>
    <t>Municipalidad Distrital de Acraquia</t>
  </si>
  <si>
    <t>Municipalidad Provincial del Callao</t>
  </si>
  <si>
    <t>Municipalidad Distrital de La Perla</t>
  </si>
  <si>
    <t>Municipalidad Distrital de Chupa</t>
  </si>
  <si>
    <t>Gobierno Regional de Ica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</si>
  <si>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</si>
  <si>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</si>
  <si>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</si>
  <si>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</si>
  <si>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</si>
  <si>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</si>
  <si>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Distrital de Chincha Baja</t>
  </si>
  <si>
    <t>Municipalidad Provincial de Coronel Portillo</t>
  </si>
  <si>
    <t>Municipalidad Distrital de El Porvenir</t>
  </si>
  <si>
    <t>Municipalidad Provincial de Huaraz</t>
  </si>
  <si>
    <t>Municipalidad Distrital de Paucara</t>
  </si>
  <si>
    <t>Municipalidad Provincial de Huaral</t>
  </si>
  <si>
    <t>Municipalidad Distrital de Cayma</t>
  </si>
  <si>
    <t>Municipalidad Distrital de Belen</t>
  </si>
  <si>
    <t>Municipalidad Provincial de Caylloma - Chivay</t>
  </si>
  <si>
    <t>Municipalidad Provincial de Paucartambo</t>
  </si>
  <si>
    <t>Banco Internacional del Perú</t>
  </si>
  <si>
    <t>Scotiabank Perú</t>
  </si>
  <si>
    <t>Municipalidad Distrital de Santiago</t>
  </si>
  <si>
    <t>Municipalidad Provincial de Chota</t>
  </si>
  <si>
    <t>Municipalidad Distrital de Challabamba</t>
  </si>
  <si>
    <t>Municipalidad Distrital de Zepita</t>
  </si>
  <si>
    <t>Municipalidad Provincial de Padre Abad - Aguaitia</t>
  </si>
  <si>
    <t>Municipalidad Provincial de Ambo</t>
  </si>
  <si>
    <t>Municipalidad Distrital de Polvora</t>
  </si>
  <si>
    <t>Municipalidad Distrital de Jesus Maria</t>
  </si>
  <si>
    <t>Municipalidad Distrital de Trompeteros</t>
  </si>
  <si>
    <t>Municipalidad Provincial de Pachitea - Panao</t>
  </si>
  <si>
    <t>Municipalidad Distrital de El Cenepa</t>
  </si>
  <si>
    <t>Municipalidad Provincial de Daniel Carrion - Yanahuanca</t>
  </si>
  <si>
    <t>Municipalidad Distrital de Aramango</t>
  </si>
  <si>
    <t>Municipalidad Distrital de Ninabamba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</si>
  <si>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</si>
  <si>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</si>
  <si>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Municipalidad Provincial de Lauricocha - Jesus</t>
  </si>
  <si>
    <t>Municipalidad Distrital de Echarate</t>
  </si>
  <si>
    <t>Municipalidad Distrital de La Punta</t>
  </si>
  <si>
    <t>Municipalidad Distrital de Livitaca</t>
  </si>
  <si>
    <t>Municipalidad Provincial de Huarmey</t>
  </si>
  <si>
    <t>Gobierno Regional de Arequipa</t>
  </si>
  <si>
    <t>Gobierno Regional de San Martin</t>
  </si>
  <si>
    <t>Gobierno Regional de Puno</t>
  </si>
  <si>
    <t>Municipalidad Provincial de Mariscal Nieto - Moquegua</t>
  </si>
  <si>
    <t>Municipalidad Distrital de Majes</t>
  </si>
  <si>
    <t>Municipalidad Provincial de Sullana</t>
  </si>
  <si>
    <t>Municipalidad Provincial de Jorge Basadre - Locumba</t>
  </si>
  <si>
    <t>Municipalidad Provincial de Trujillo</t>
  </si>
  <si>
    <t>Municipalidad Provincial de Morropon - Chulucanas</t>
  </si>
  <si>
    <t>Municipalidad Distrital de Yarinacocha</t>
  </si>
  <si>
    <t>Municipalidad Provincial de Espinar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</si>
  <si>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</si>
  <si>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</si>
  <si>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</si>
  <si>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</si>
  <si>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Tiabaya</t>
  </si>
  <si>
    <t>Municipalidad Distrital de Ventanilla</t>
  </si>
  <si>
    <t>Municipalidad Distrital de Ciudad Nueva</t>
  </si>
  <si>
    <t>Municipalidad Distrital de Jacobo Hunter</t>
  </si>
  <si>
    <t>Municipalidad Distrital de Tinyahuarco</t>
  </si>
  <si>
    <t>Municipalidad Distrital de Chinchero</t>
  </si>
  <si>
    <t>Municipalidad Distrital de Nuevo Imperial</t>
  </si>
  <si>
    <t>Municipalidad Distrital de Independencia</t>
  </si>
  <si>
    <t>Municipalidad Distrital de Parcona</t>
  </si>
  <si>
    <t>Municipalidad Distrital de San Sebastian</t>
  </si>
  <si>
    <t>Municipalidad Provincial de Sechura</t>
  </si>
  <si>
    <t>Municipalidad Provincial de Islay - Mollendo</t>
  </si>
  <si>
    <t>Municipalidad Provincial de Urubamba</t>
  </si>
  <si>
    <t>Municipalidad Provincial de Tacna</t>
  </si>
  <si>
    <t>Municipalidad Distrital de Huachis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</si>
  <si>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</si>
  <si>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</si>
  <si>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</si>
  <si>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</si>
  <si>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</si>
  <si>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Islay</t>
  </si>
  <si>
    <t>Municipalidad Distrital de Pacllon</t>
  </si>
  <si>
    <t>Municipalidad Distrital de Coronel Gregorio Albarracin Lanchipa</t>
  </si>
  <si>
    <t>Municipalidad Provincial de Huancayo</t>
  </si>
  <si>
    <t>Municipalidad Distrital de Colquioc</t>
  </si>
  <si>
    <t>Municipalidad Distrital de Cerro Colorado</t>
  </si>
  <si>
    <t>Municipalidad Distrital de Coishco</t>
  </si>
  <si>
    <t>Municipalidad Provincial de Camana</t>
  </si>
  <si>
    <t>Municipalidad Distrital de Alto Selva Alegre</t>
  </si>
  <si>
    <t>Municipalidad Distrital de Huayllacayan</t>
  </si>
  <si>
    <t>Municipalidad Distrital de Lacabamba</t>
  </si>
  <si>
    <r>
      <t xml:space="preserve">2018  </t>
    </r>
    <r>
      <rPr>
        <b/>
        <sz val="9"/>
        <rFont val="Arial"/>
        <family val="2"/>
      </rPr>
      <t>a/</t>
    </r>
  </si>
  <si>
    <t>Gobierno Regional de Ancash</t>
  </si>
  <si>
    <t>Municipalidad Provincial de Ica</t>
  </si>
  <si>
    <t>Municipalidad Distrital de Salas</t>
  </si>
  <si>
    <t>Municipalidad Distrital de Colcabamba</t>
  </si>
  <si>
    <t>Municipalidad Provincial de Santa - Chimbote</t>
  </si>
  <si>
    <t>Municipalidad Distrital de Yura</t>
  </si>
  <si>
    <t>Municipalidad Distrital de Paracas</t>
  </si>
  <si>
    <t>Municipalidad Distrital de El Tambo</t>
  </si>
  <si>
    <r>
      <t xml:space="preserve">MEF (Pago de Prestamos)   </t>
    </r>
  </si>
  <si>
    <t>Municipalidad Distrital de Santiago de Cao</t>
  </si>
  <si>
    <t>Municipalidad Distrital de Mariscal Cáceres</t>
  </si>
  <si>
    <t>Municipalidad Distrital de Campoverde</t>
  </si>
  <si>
    <t>Municipalidad Provincial de Canchis - Sicuani</t>
  </si>
  <si>
    <t>AL 31 DE JULIO DE 2018</t>
  </si>
  <si>
    <t>Al 31 de julio de 2018</t>
  </si>
  <si>
    <t>BBVA, Scotia Y BCP Sindicado</t>
  </si>
  <si>
    <t>Region La Libertad-Sede Central</t>
  </si>
  <si>
    <t>Region Piura-Sede Central</t>
  </si>
  <si>
    <t>Region Pasco - Sede Central</t>
  </si>
  <si>
    <t>Region Junin - Sede Central</t>
  </si>
  <si>
    <t>Municipalidad Distrital de Ilabaya</t>
  </si>
  <si>
    <t>Municipalidad Distrital de La Matanza</t>
  </si>
  <si>
    <t>Municipalidad Provincial de Oyon</t>
  </si>
  <si>
    <t>Municipalidad Distrital de Huariaca</t>
  </si>
  <si>
    <t>Municipalidad Distrital de Culebras</t>
  </si>
  <si>
    <t>Municipalidad Provincial de Chumbivilcas - Santo Tomas</t>
  </si>
  <si>
    <t>Municipalidad Distrital de Alto Pichigua</t>
  </si>
  <si>
    <t>Municipalidad Distrital de Vargas Guerra</t>
  </si>
  <si>
    <t>Municipalidad Distrital de Quilahuani</t>
  </si>
  <si>
    <t>Municipalidad Distrital de Condoroma</t>
  </si>
  <si>
    <t>Municipalidad Distrital de Pias</t>
  </si>
  <si>
    <t>Municipalidad Distrital de Lurigancho (Chosica)</t>
  </si>
  <si>
    <t>Municipalidad Distrital de Antonio Raymondi</t>
  </si>
  <si>
    <t>Municipalidad Distrital de Atico</t>
  </si>
  <si>
    <t xml:space="preserve">      con deuda menor a US$ 102 mil, se agrupan en "Otros" e incluye a 49 entidades.</t>
  </si>
  <si>
    <t>Municipalidad Distrital de Ate - Vitarte</t>
  </si>
  <si>
    <t>Municipalidad Distrital de Cajaruro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</si>
  <si>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US$ 105 mil, se agrupa en "Otros" e incluye a 28 entidades.</t>
    </r>
  </si>
  <si>
    <t>SERVICIO ANUAL - POR TIPO DE DEUDA - PERÍODO: DE AGOSTO 2018 AL 2044</t>
  </si>
  <si>
    <t>Período: De agosto 2018 al 2044</t>
  </si>
  <si>
    <t xml:space="preserve">          - Tipo de Cambio del 31 de julio de 2018. </t>
  </si>
  <si>
    <t xml:space="preserve"> a/  Servicio proyectado a partir del mes de agosto de 2018.</t>
  </si>
</sst>
</file>

<file path=xl/styles.xml><?xml version="1.0" encoding="utf-8"?>
<styleSheet xmlns="http://schemas.openxmlformats.org/spreadsheetml/2006/main">
  <numFmts count="5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&quot;S/.&quot;\ * #,##0_ ;_ &quot;S/.&quot;\ * \-#,##0_ ;_ &quot;S/.&quot;\ * &quot;-&quot;_ ;_ @_ "/>
    <numFmt numFmtId="165" formatCode="_ * #,##0_ ;_ * \-#,##0_ ;_ * &quot;-&quot;_ ;_ @_ "/>
    <numFmt numFmtId="166" formatCode="_ &quot;S/.&quot;\ * #,##0.00_ ;_ &quot;S/.&quot;\ * \-#,##0.00_ ;_ &quot;S/.&quot;\ * &quot;-&quot;??_ ;_ @_ "/>
    <numFmt numFmtId="167" formatCode="_ * #,##0.00_ ;_ * \-#,##0.00_ ;_ * &quot;-&quot;??_ ;_ @_ "/>
    <numFmt numFmtId="168" formatCode="###,###,###,###"/>
    <numFmt numFmtId="169" formatCode="###,###,###"/>
    <numFmt numFmtId="170" formatCode="_ * #,##0.0_ ;_ * \-#,##0.0_ ;_ * &quot;-&quot;??_ ;_ @_ "/>
    <numFmt numFmtId="171" formatCode="0.0%"/>
    <numFmt numFmtId="172" formatCode="_ * #,##0_ ;_ * \-#,##0_ ;_ * &quot;-&quot;??_ ;_ @_ "/>
    <numFmt numFmtId="173" formatCode="_ * #,##0_ ;_ * \-#,##0_ ;_ * &quot;0&quot;??_ ;_ @_ "/>
    <numFmt numFmtId="174" formatCode="_([$€]\ * #,##0.00_);_([$€]\ * \(#,##0.00\);_([$€]\ * &quot;-&quot;??_);_(@_)"/>
    <numFmt numFmtId="175" formatCode="[$-280A]d&quot; de &quot;mmmm&quot; de &quot;yyyy;@"/>
    <numFmt numFmtId="176" formatCode="0.0000"/>
    <numFmt numFmtId="177" formatCode="0.000"/>
    <numFmt numFmtId="178" formatCode="0.0"/>
    <numFmt numFmtId="179" formatCode="#,##0.0;[Red]\-#,##0.0"/>
    <numFmt numFmtId="180" formatCode="0.00000000"/>
    <numFmt numFmtId="181" formatCode="0.0000000000"/>
    <numFmt numFmtId="182" formatCode="0.000000"/>
    <numFmt numFmtId="183" formatCode="0.00000"/>
    <numFmt numFmtId="184" formatCode="###,###,###,###.00000"/>
    <numFmt numFmtId="185" formatCode="#,##0.000000000;[Red]\-#,##0.000000000"/>
    <numFmt numFmtId="186" formatCode="#,##0.000000000000000;[Red]\-#,##0.000000000000000"/>
    <numFmt numFmtId="187" formatCode="0.0000000"/>
    <numFmt numFmtId="188" formatCode="0.000000000"/>
    <numFmt numFmtId="189" formatCode="0.00000000000"/>
    <numFmt numFmtId="190" formatCode="0.000000000000"/>
    <numFmt numFmtId="191" formatCode="###,###,###,###.000"/>
    <numFmt numFmtId="192" formatCode="#,##0.00000;[Red]\-#,##0.00000"/>
    <numFmt numFmtId="193" formatCode="#,##0.00000000;[Red]\-#,##0.00000000"/>
    <numFmt numFmtId="194" formatCode="#,##0.0000000000;[Red]\-#,##0.0000000000"/>
    <numFmt numFmtId="195" formatCode="0.0000000000000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###,###,###,###.000000000"/>
    <numFmt numFmtId="201" formatCode="#,##0.000000;[Red]\-#,##0.000000"/>
    <numFmt numFmtId="202" formatCode="#,##0.00000000000;[Red]\-#,##0.00000000000"/>
    <numFmt numFmtId="203" formatCode="#,##0.000000000000;[Red]\-#,##0.000000000000"/>
    <numFmt numFmtId="204" formatCode="#,##0.0"/>
    <numFmt numFmtId="205" formatCode="mmm\-yyyy"/>
    <numFmt numFmtId="206" formatCode="#,##0.00000"/>
    <numFmt numFmtId="207" formatCode="#,##0.000"/>
    <numFmt numFmtId="208" formatCode="#,##0.0000000"/>
    <numFmt numFmtId="209" formatCode="#,##0.000000_);[Red]\(#,##0.000000\)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2.8"/>
      <color indexed="8"/>
      <name val="Arial"/>
      <family val="2"/>
    </font>
    <font>
      <b/>
      <sz val="3.3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8" fillId="30" borderId="0" applyNumberFormat="0" applyBorder="0" applyAlignment="0" applyProtection="0"/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58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67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8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67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67" fontId="21" fillId="32" borderId="0" xfId="49" applyFont="1" applyFill="1" applyBorder="1" applyAlignment="1">
      <alignment vertical="center"/>
    </xf>
    <xf numFmtId="167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8" fontId="5" fillId="33" borderId="14" xfId="0" applyNumberFormat="1" applyFont="1" applyFill="1" applyBorder="1" applyAlignment="1">
      <alignment horizontal="right" vertical="center" indent="3" readingOrder="1"/>
    </xf>
    <xf numFmtId="168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8" fontId="10" fillId="33" borderId="14" xfId="0" applyNumberFormat="1" applyFont="1" applyFill="1" applyBorder="1" applyAlignment="1">
      <alignment horizontal="right" vertical="center" indent="3" readingOrder="1"/>
    </xf>
    <xf numFmtId="168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8" fontId="11" fillId="33" borderId="14" xfId="0" applyNumberFormat="1" applyFont="1" applyFill="1" applyBorder="1" applyAlignment="1">
      <alignment horizontal="right" vertical="center" indent="3" readingOrder="1"/>
    </xf>
    <xf numFmtId="168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8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8" fontId="17" fillId="33" borderId="0" xfId="0" applyNumberFormat="1" applyFont="1" applyFill="1" applyAlignment="1">
      <alignment/>
    </xf>
    <xf numFmtId="187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horizontal="left"/>
      <protection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67" fontId="17" fillId="33" borderId="0" xfId="0" applyNumberFormat="1" applyFont="1" applyFill="1" applyAlignment="1">
      <alignment/>
    </xf>
    <xf numFmtId="182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1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1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67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8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8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8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8" fontId="11" fillId="33" borderId="0" xfId="0" applyNumberFormat="1" applyFont="1" applyFill="1" applyAlignment="1">
      <alignment horizontal="center"/>
    </xf>
    <xf numFmtId="168" fontId="11" fillId="33" borderId="0" xfId="0" applyNumberFormat="1" applyFont="1" applyFill="1" applyAlignment="1">
      <alignment horizontal="right" indent="4"/>
    </xf>
    <xf numFmtId="168" fontId="12" fillId="33" borderId="0" xfId="0" applyNumberFormat="1" applyFont="1" applyFill="1" applyAlignment="1">
      <alignment vertical="center"/>
    </xf>
    <xf numFmtId="168" fontId="13" fillId="33" borderId="20" xfId="49" applyNumberFormat="1" applyFont="1" applyFill="1" applyBorder="1" applyAlignment="1">
      <alignment horizontal="right" indent="1"/>
    </xf>
    <xf numFmtId="168" fontId="13" fillId="33" borderId="21" xfId="49" applyNumberFormat="1" applyFont="1" applyFill="1" applyBorder="1" applyAlignment="1">
      <alignment horizontal="right" indent="1"/>
    </xf>
    <xf numFmtId="168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68" fontId="5" fillId="33" borderId="14" xfId="49" applyNumberFormat="1" applyFont="1" applyFill="1" applyBorder="1" applyAlignment="1">
      <alignment horizontal="center"/>
    </xf>
    <xf numFmtId="168" fontId="5" fillId="33" borderId="17" xfId="49" applyNumberFormat="1" applyFont="1" applyFill="1" applyBorder="1" applyAlignment="1">
      <alignment horizontal="center"/>
    </xf>
    <xf numFmtId="177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8" fontId="12" fillId="33" borderId="15" xfId="0" applyNumberFormat="1" applyFont="1" applyFill="1" applyBorder="1" applyAlignment="1">
      <alignment/>
    </xf>
    <xf numFmtId="168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4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right" indent="4"/>
    </xf>
    <xf numFmtId="182" fontId="1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5" fillId="33" borderId="0" xfId="49" applyNumberFormat="1" applyFont="1" applyFill="1" applyBorder="1" applyAlignment="1">
      <alignment horizontal="center"/>
    </xf>
    <xf numFmtId="168" fontId="12" fillId="33" borderId="20" xfId="0" applyNumberFormat="1" applyFont="1" applyFill="1" applyBorder="1" applyAlignment="1">
      <alignment/>
    </xf>
    <xf numFmtId="200" fontId="11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0" fontId="17" fillId="32" borderId="0" xfId="0" applyNumberFormat="1" applyFont="1" applyFill="1" applyAlignment="1">
      <alignment/>
    </xf>
    <xf numFmtId="38" fontId="9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67" fontId="85" fillId="33" borderId="0" xfId="49" applyFont="1" applyFill="1" applyAlignment="1">
      <alignment horizontal="center"/>
    </xf>
    <xf numFmtId="168" fontId="2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87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0" fontId="6" fillId="33" borderId="0" xfId="49" applyNumberFormat="1" applyFont="1" applyFill="1" applyBorder="1" applyAlignment="1">
      <alignment vertical="center"/>
    </xf>
    <xf numFmtId="189" fontId="2" fillId="33" borderId="0" xfId="49" applyNumberFormat="1" applyFont="1" applyFill="1" applyAlignment="1">
      <alignment vertical="center"/>
    </xf>
    <xf numFmtId="188" fontId="10" fillId="33" borderId="0" xfId="0" applyNumberFormat="1" applyFont="1" applyFill="1" applyBorder="1" applyAlignment="1">
      <alignment horizontal="right" vertical="center" indent="1" readingOrder="1"/>
    </xf>
    <xf numFmtId="180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right" vertical="center"/>
    </xf>
    <xf numFmtId="202" fontId="11" fillId="33" borderId="0" xfId="0" applyNumberFormat="1" applyFont="1" applyFill="1" applyAlignment="1">
      <alignment horizontal="right" vertical="center"/>
    </xf>
    <xf numFmtId="192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7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8" fontId="2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0" fontId="17" fillId="33" borderId="0" xfId="0" applyNumberFormat="1" applyFont="1" applyFill="1" applyAlignment="1">
      <alignment/>
    </xf>
    <xf numFmtId="168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17" fillId="32" borderId="0" xfId="0" applyNumberFormat="1" applyFont="1" applyFill="1" applyBorder="1" applyAlignment="1">
      <alignment/>
    </xf>
    <xf numFmtId="178" fontId="17" fillId="32" borderId="0" xfId="0" applyNumberFormat="1" applyFont="1" applyFill="1" applyBorder="1" applyAlignment="1">
      <alignment/>
    </xf>
    <xf numFmtId="189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7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167" fontId="2" fillId="32" borderId="0" xfId="49" applyFont="1" applyFill="1" applyBorder="1" applyAlignment="1">
      <alignment vertical="center"/>
    </xf>
    <xf numFmtId="188" fontId="2" fillId="32" borderId="0" xfId="49" applyNumberFormat="1" applyFont="1" applyFill="1" applyBorder="1" applyAlignment="1">
      <alignment vertical="center"/>
    </xf>
    <xf numFmtId="195" fontId="55" fillId="0" borderId="0" xfId="0" applyNumberFormat="1" applyFont="1" applyAlignment="1">
      <alignment/>
    </xf>
    <xf numFmtId="180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67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0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2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67" fontId="9" fillId="32" borderId="0" xfId="0" applyNumberFormat="1" applyFont="1" applyFill="1" applyBorder="1" applyAlignment="1">
      <alignment vertical="center"/>
    </xf>
    <xf numFmtId="182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7" fontId="9" fillId="33" borderId="0" xfId="49" applyNumberFormat="1" applyFont="1" applyFill="1" applyBorder="1" applyAlignment="1">
      <alignment vertical="center"/>
    </xf>
    <xf numFmtId="188" fontId="2" fillId="32" borderId="0" xfId="0" applyNumberFormat="1" applyFont="1" applyFill="1" applyBorder="1" applyAlignment="1">
      <alignment vertical="center"/>
    </xf>
    <xf numFmtId="172" fontId="11" fillId="32" borderId="0" xfId="49" applyNumberFormat="1" applyFont="1" applyFill="1" applyBorder="1" applyAlignment="1">
      <alignment vertical="center"/>
    </xf>
    <xf numFmtId="171" fontId="2" fillId="33" borderId="0" xfId="59" applyNumberFormat="1" applyFont="1" applyFill="1" applyBorder="1" applyAlignment="1">
      <alignment horizontal="left" vertical="center" indent="5"/>
    </xf>
    <xf numFmtId="188" fontId="9" fillId="32" borderId="0" xfId="0" applyNumberFormat="1" applyFont="1" applyFill="1" applyBorder="1" applyAlignment="1">
      <alignment vertical="center"/>
    </xf>
    <xf numFmtId="173" fontId="2" fillId="32" borderId="0" xfId="49" applyNumberFormat="1" applyFont="1" applyFill="1" applyBorder="1" applyAlignment="1">
      <alignment horizontal="right" vertical="center"/>
    </xf>
    <xf numFmtId="173" fontId="2" fillId="32" borderId="0" xfId="49" applyNumberFormat="1" applyFont="1" applyFill="1" applyBorder="1" applyAlignment="1">
      <alignment horizontal="right" vertical="justify"/>
    </xf>
    <xf numFmtId="173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67" fontId="2" fillId="33" borderId="0" xfId="49" applyFont="1" applyFill="1" applyBorder="1" applyAlignment="1">
      <alignment vertical="center"/>
    </xf>
    <xf numFmtId="187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center"/>
    </xf>
    <xf numFmtId="183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7" fontId="2" fillId="32" borderId="0" xfId="0" applyNumberFormat="1" applyFont="1" applyFill="1" applyBorder="1" applyAlignment="1">
      <alignment vertical="center"/>
    </xf>
    <xf numFmtId="193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5" fontId="17" fillId="32" borderId="0" xfId="0" applyNumberFormat="1" applyFont="1" applyFill="1" applyAlignment="1">
      <alignment/>
    </xf>
    <xf numFmtId="192" fontId="17" fillId="32" borderId="0" xfId="0" applyNumberFormat="1" applyFont="1" applyFill="1" applyAlignment="1">
      <alignment/>
    </xf>
    <xf numFmtId="194" fontId="17" fillId="32" borderId="0" xfId="0" applyNumberFormat="1" applyFont="1" applyFill="1" applyAlignment="1">
      <alignment/>
    </xf>
    <xf numFmtId="168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8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87" fontId="88" fillId="33" borderId="0" xfId="49" applyNumberFormat="1" applyFont="1" applyFill="1" applyBorder="1" applyAlignment="1">
      <alignment vertical="center"/>
    </xf>
    <xf numFmtId="181" fontId="88" fillId="33" borderId="0" xfId="49" applyNumberFormat="1" applyFont="1" applyFill="1" applyBorder="1" applyAlignment="1">
      <alignment vertical="center"/>
    </xf>
    <xf numFmtId="183" fontId="88" fillId="33" borderId="0" xfId="49" applyNumberFormat="1" applyFont="1" applyFill="1" applyBorder="1" applyAlignment="1">
      <alignment vertical="center"/>
    </xf>
    <xf numFmtId="182" fontId="88" fillId="33" borderId="0" xfId="49" applyNumberFormat="1" applyFont="1" applyFill="1" applyBorder="1" applyAlignment="1">
      <alignment vertical="center"/>
    </xf>
    <xf numFmtId="171" fontId="88" fillId="33" borderId="0" xfId="59" applyNumberFormat="1" applyFont="1" applyFill="1" applyBorder="1" applyAlignment="1">
      <alignment horizontal="center" vertical="center"/>
    </xf>
    <xf numFmtId="182" fontId="87" fillId="33" borderId="0" xfId="0" applyNumberFormat="1" applyFont="1" applyFill="1" applyBorder="1" applyAlignment="1">
      <alignment vertical="center"/>
    </xf>
    <xf numFmtId="181" fontId="87" fillId="33" borderId="0" xfId="0" applyNumberFormat="1" applyFont="1" applyFill="1" applyBorder="1" applyAlignment="1">
      <alignment vertical="center"/>
    </xf>
    <xf numFmtId="188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87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79" fontId="67" fillId="33" borderId="0" xfId="0" applyNumberFormat="1" applyFont="1" applyFill="1" applyBorder="1" applyAlignment="1">
      <alignment horizontal="left"/>
    </xf>
    <xf numFmtId="201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196" fontId="67" fillId="33" borderId="0" xfId="0" applyNumberFormat="1" applyFont="1" applyFill="1" applyBorder="1" applyAlignment="1">
      <alignment horizontal="left"/>
    </xf>
    <xf numFmtId="193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68" fontId="67" fillId="33" borderId="0" xfId="0" applyNumberFormat="1" applyFont="1" applyFill="1" applyAlignment="1">
      <alignment/>
    </xf>
    <xf numFmtId="183" fontId="67" fillId="33" borderId="0" xfId="0" applyNumberFormat="1" applyFont="1" applyFill="1" applyAlignment="1">
      <alignment/>
    </xf>
    <xf numFmtId="176" fontId="67" fillId="33" borderId="0" xfId="0" applyNumberFormat="1" applyFont="1" applyFill="1" applyAlignment="1">
      <alignment/>
    </xf>
    <xf numFmtId="167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67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7" fontId="90" fillId="33" borderId="0" xfId="0" applyNumberFormat="1" applyFont="1" applyFill="1" applyAlignment="1">
      <alignment horizontal="center" vertical="center"/>
    </xf>
    <xf numFmtId="177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5" fontId="17" fillId="33" borderId="0" xfId="0" applyNumberFormat="1" applyFont="1" applyFill="1" applyAlignment="1">
      <alignment/>
    </xf>
    <xf numFmtId="168" fontId="13" fillId="33" borderId="12" xfId="0" applyNumberFormat="1" applyFont="1" applyFill="1" applyBorder="1" applyAlignment="1">
      <alignment horizontal="right" vertical="center" indent="2" readingOrder="1"/>
    </xf>
    <xf numFmtId="168" fontId="12" fillId="33" borderId="12" xfId="0" applyNumberFormat="1" applyFont="1" applyFill="1" applyBorder="1" applyAlignment="1">
      <alignment horizontal="right" vertical="center" indent="2" readingOrder="1"/>
    </xf>
    <xf numFmtId="168" fontId="10" fillId="33" borderId="13" xfId="0" applyNumberFormat="1" applyFont="1" applyFill="1" applyBorder="1" applyAlignment="1">
      <alignment horizontal="right" vertical="center" wrapText="1" indent="2" readingOrder="1"/>
    </xf>
    <xf numFmtId="168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0" fillId="0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4" fontId="2" fillId="33" borderId="0" xfId="49" applyNumberFormat="1" applyFont="1" applyFill="1" applyBorder="1" applyAlignment="1">
      <alignment vertical="center"/>
    </xf>
    <xf numFmtId="204" fontId="6" fillId="33" borderId="25" xfId="49" applyNumberFormat="1" applyFont="1" applyFill="1" applyBorder="1" applyAlignment="1">
      <alignment vertical="center"/>
    </xf>
    <xf numFmtId="204" fontId="2" fillId="33" borderId="0" xfId="49" applyNumberFormat="1" applyFont="1" applyFill="1" applyBorder="1" applyAlignment="1">
      <alignment horizontal="right" vertical="center"/>
    </xf>
    <xf numFmtId="204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4" fontId="2" fillId="33" borderId="0" xfId="0" applyNumberFormat="1" applyFont="1" applyFill="1" applyBorder="1" applyAlignment="1">
      <alignment vertical="center"/>
    </xf>
    <xf numFmtId="204" fontId="2" fillId="33" borderId="0" xfId="0" applyNumberFormat="1" applyFont="1" applyFill="1" applyBorder="1" applyAlignment="1">
      <alignment horizontal="right" vertical="center"/>
    </xf>
    <xf numFmtId="204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4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4" fontId="6" fillId="33" borderId="26" xfId="49" applyNumberFormat="1" applyFont="1" applyFill="1" applyBorder="1" applyAlignment="1">
      <alignment horizontal="right" vertical="center" indent="2"/>
    </xf>
    <xf numFmtId="204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89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2" fontId="80" fillId="33" borderId="0" xfId="0" applyNumberFormat="1" applyFont="1" applyFill="1" applyAlignment="1">
      <alignment/>
    </xf>
    <xf numFmtId="181" fontId="80" fillId="33" borderId="0" xfId="0" applyNumberFormat="1" applyFont="1" applyFill="1" applyAlignment="1">
      <alignment/>
    </xf>
    <xf numFmtId="184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69" fontId="93" fillId="32" borderId="0" xfId="0" applyNumberFormat="1" applyFont="1" applyFill="1" applyBorder="1" applyAlignment="1">
      <alignment horizontal="left" vertical="center" wrapText="1" readingOrder="1"/>
    </xf>
    <xf numFmtId="188" fontId="93" fillId="32" borderId="0" xfId="0" applyNumberFormat="1" applyFont="1" applyFill="1" applyBorder="1" applyAlignment="1">
      <alignment horizontal="left" vertical="center" wrapText="1" readingOrder="1"/>
    </xf>
    <xf numFmtId="188" fontId="80" fillId="32" borderId="0" xfId="0" applyNumberFormat="1" applyFont="1" applyFill="1" applyAlignment="1">
      <alignment/>
    </xf>
    <xf numFmtId="180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68" fontId="80" fillId="33" borderId="0" xfId="0" applyNumberFormat="1" applyFont="1" applyFill="1" applyAlignment="1">
      <alignment/>
    </xf>
    <xf numFmtId="184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9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5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5" fontId="85" fillId="33" borderId="0" xfId="0" applyNumberFormat="1" applyFont="1" applyFill="1" applyAlignment="1">
      <alignment/>
    </xf>
    <xf numFmtId="203" fontId="85" fillId="33" borderId="0" xfId="0" applyNumberFormat="1" applyFont="1" applyFill="1" applyAlignment="1">
      <alignment/>
    </xf>
    <xf numFmtId="193" fontId="85" fillId="33" borderId="0" xfId="0" applyNumberFormat="1" applyFont="1" applyFill="1" applyAlignment="1">
      <alignment/>
    </xf>
    <xf numFmtId="180" fontId="85" fillId="33" borderId="0" xfId="0" applyNumberFormat="1" applyFont="1" applyFill="1" applyAlignment="1">
      <alignment/>
    </xf>
    <xf numFmtId="194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86" fontId="85" fillId="33" borderId="0" xfId="0" applyNumberFormat="1" applyFont="1" applyFill="1" applyAlignment="1">
      <alignment/>
    </xf>
    <xf numFmtId="168" fontId="85" fillId="33" borderId="0" xfId="0" applyNumberFormat="1" applyFont="1" applyFill="1" applyAlignment="1">
      <alignment/>
    </xf>
    <xf numFmtId="168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1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2" fontId="93" fillId="33" borderId="0" xfId="0" applyNumberFormat="1" applyFont="1" applyFill="1" applyAlignment="1">
      <alignment horizontal="center"/>
    </xf>
    <xf numFmtId="187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/>
    </xf>
    <xf numFmtId="181" fontId="93" fillId="33" borderId="0" xfId="0" applyNumberFormat="1" applyFont="1" applyFill="1" applyAlignment="1">
      <alignment horizontal="center"/>
    </xf>
    <xf numFmtId="184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right" indent="4"/>
    </xf>
    <xf numFmtId="168" fontId="85" fillId="33" borderId="0" xfId="0" applyNumberFormat="1" applyFont="1" applyFill="1" applyAlignment="1">
      <alignment horizontal="center"/>
    </xf>
    <xf numFmtId="181" fontId="85" fillId="33" borderId="0" xfId="0" applyNumberFormat="1" applyFont="1" applyFill="1" applyAlignment="1">
      <alignment horizontal="center"/>
    </xf>
    <xf numFmtId="182" fontId="85" fillId="33" borderId="0" xfId="49" applyNumberFormat="1" applyFont="1" applyFill="1" applyAlignment="1">
      <alignment horizontal="center"/>
    </xf>
    <xf numFmtId="187" fontId="85" fillId="33" borderId="0" xfId="0" applyNumberFormat="1" applyFont="1" applyFill="1" applyAlignment="1">
      <alignment horizontal="center"/>
    </xf>
    <xf numFmtId="180" fontId="85" fillId="33" borderId="0" xfId="0" applyNumberFormat="1" applyFont="1" applyFill="1" applyAlignment="1">
      <alignment horizontal="center"/>
    </xf>
    <xf numFmtId="168" fontId="85" fillId="33" borderId="0" xfId="0" applyNumberFormat="1" applyFont="1" applyFill="1" applyAlignment="1">
      <alignment horizontal="right" indent="4"/>
    </xf>
    <xf numFmtId="185" fontId="80" fillId="33" borderId="0" xfId="0" applyNumberFormat="1" applyFont="1" applyFill="1" applyAlignment="1">
      <alignment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2" fontId="80" fillId="33" borderId="0" xfId="0" applyNumberFormat="1" applyFont="1" applyFill="1" applyAlignment="1">
      <alignment/>
    </xf>
    <xf numFmtId="171" fontId="2" fillId="33" borderId="26" xfId="59" applyNumberFormat="1" applyFont="1" applyFill="1" applyBorder="1" applyAlignment="1">
      <alignment horizontal="right" vertical="center" indent="2"/>
    </xf>
    <xf numFmtId="171" fontId="6" fillId="33" borderId="28" xfId="59" applyNumberFormat="1" applyFont="1" applyFill="1" applyBorder="1" applyAlignment="1">
      <alignment horizontal="right" vertical="center" indent="2"/>
    </xf>
    <xf numFmtId="171" fontId="2" fillId="33" borderId="26" xfId="0" applyNumberFormat="1" applyFont="1" applyFill="1" applyBorder="1" applyAlignment="1">
      <alignment horizontal="right" vertical="center" indent="2"/>
    </xf>
    <xf numFmtId="171" fontId="6" fillId="33" borderId="28" xfId="0" applyNumberFormat="1" applyFont="1" applyFill="1" applyBorder="1" applyAlignment="1">
      <alignment horizontal="right" vertical="center" indent="2"/>
    </xf>
    <xf numFmtId="167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6" fontId="17" fillId="32" borderId="0" xfId="0" applyNumberFormat="1" applyFont="1" applyFill="1" applyAlignment="1">
      <alignment/>
    </xf>
    <xf numFmtId="169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7" fontId="80" fillId="33" borderId="0" xfId="49" applyNumberFormat="1" applyFont="1" applyFill="1" applyAlignment="1">
      <alignment/>
    </xf>
    <xf numFmtId="207" fontId="80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vertical="center"/>
    </xf>
    <xf numFmtId="168" fontId="10" fillId="33" borderId="0" xfId="49" applyNumberFormat="1" applyFont="1" applyFill="1" applyBorder="1" applyAlignment="1">
      <alignment horizontal="center"/>
    </xf>
    <xf numFmtId="205" fontId="2" fillId="33" borderId="19" xfId="0" applyNumberFormat="1" applyFont="1" applyFill="1" applyBorder="1" applyAlignment="1">
      <alignment horizontal="left" vertical="center" indent="8"/>
    </xf>
    <xf numFmtId="0" fontId="11" fillId="33" borderId="0" xfId="0" applyFont="1" applyFill="1" applyBorder="1" applyAlignment="1">
      <alignment horizontal="left" vertical="center" indent="5" readingOrder="1"/>
    </xf>
    <xf numFmtId="0" fontId="17" fillId="33" borderId="0" xfId="0" applyFont="1" applyFill="1" applyBorder="1" applyAlignment="1">
      <alignment/>
    </xf>
    <xf numFmtId="208" fontId="17" fillId="33" borderId="0" xfId="0" applyNumberFormat="1" applyFont="1" applyFill="1" applyAlignment="1">
      <alignment/>
    </xf>
    <xf numFmtId="168" fontId="5" fillId="33" borderId="14" xfId="49" applyNumberFormat="1" applyFont="1" applyFill="1" applyBorder="1" applyAlignment="1">
      <alignment horizontal="left" indent="2"/>
    </xf>
    <xf numFmtId="3" fontId="80" fillId="33" borderId="0" xfId="0" applyNumberFormat="1" applyFont="1" applyFill="1" applyAlignment="1">
      <alignment/>
    </xf>
    <xf numFmtId="209" fontId="17" fillId="33" borderId="0" xfId="0" applyNumberFormat="1" applyFont="1" applyFill="1" applyAlignment="1">
      <alignment/>
    </xf>
    <xf numFmtId="0" fontId="98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3" fillId="33" borderId="0" xfId="56" applyFont="1" applyFill="1" applyAlignment="1">
      <alignment horizontal="center" vertical="center" wrapText="1"/>
      <protection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4" fillId="33" borderId="0" xfId="56" applyFont="1" applyFill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5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8" fontId="13" fillId="33" borderId="10" xfId="0" applyNumberFormat="1" applyFont="1" applyFill="1" applyBorder="1" applyAlignment="1">
      <alignment horizontal="right" vertical="center" indent="2" readingOrder="1"/>
    </xf>
    <xf numFmtId="168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0" fontId="99" fillId="32" borderId="0" xfId="0" applyFont="1" applyFill="1" applyBorder="1" applyAlignment="1">
      <alignment horizontal="center" wrapText="1" readingOrder="1"/>
    </xf>
    <xf numFmtId="0" fontId="2" fillId="32" borderId="0" xfId="0" applyFont="1" applyFill="1" applyBorder="1" applyAlignment="1">
      <alignment horizontal="left" vertic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26" fillId="33" borderId="0" xfId="0" applyFont="1" applyFill="1" applyBorder="1" applyAlignment="1" applyProtection="1">
      <alignment horizontal="left"/>
      <protection locked="0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8" fontId="13" fillId="33" borderId="16" xfId="0" applyNumberFormat="1" applyFont="1" applyFill="1" applyBorder="1" applyAlignment="1">
      <alignment horizontal="center" vertical="center"/>
    </xf>
    <xf numFmtId="168" fontId="13" fillId="33" borderId="11" xfId="0" applyNumberFormat="1" applyFont="1" applyFill="1" applyBorder="1" applyAlignment="1">
      <alignment horizontal="center" vertical="center"/>
    </xf>
    <xf numFmtId="168" fontId="13" fillId="33" borderId="15" xfId="0" applyNumberFormat="1" applyFont="1" applyFill="1" applyBorder="1" applyAlignment="1">
      <alignment horizontal="center" vertical="center"/>
    </xf>
    <xf numFmtId="168" fontId="13" fillId="33" borderId="21" xfId="0" applyNumberFormat="1" applyFont="1" applyFill="1" applyBorder="1" applyAlignment="1">
      <alignment horizontal="center" vertical="center"/>
    </xf>
    <xf numFmtId="168" fontId="13" fillId="33" borderId="32" xfId="0" applyNumberFormat="1" applyFont="1" applyFill="1" applyBorder="1" applyAlignment="1">
      <alignment horizontal="center" vertical="center"/>
    </xf>
    <xf numFmtId="168" fontId="13" fillId="33" borderId="33" xfId="0" applyNumberFormat="1" applyFont="1" applyFill="1" applyBorder="1" applyAlignment="1">
      <alignment horizontal="center" vertical="center"/>
    </xf>
    <xf numFmtId="168" fontId="13" fillId="33" borderId="34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0.974822814124749</c:v>
                </c:pt>
                <c:pt idx="1">
                  <c:v>0.025177185875250984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75"/>
          <c:y val="0.137"/>
          <c:w val="0.6235"/>
          <c:h val="0.8492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25"/>
          <c:w val="0.9537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Resumen!$G$20:$G$30</c:f>
              <c:strCache>
                <c:ptCount val="11"/>
                <c:pt idx="0">
                  <c:v>MEF  1/</c:v>
                </c:pt>
                <c:pt idx="1">
                  <c:v>BBVA, Scotia Y BCP Sindicado</c:v>
                </c:pt>
                <c:pt idx="2">
                  <c:v>Banco Internacional del Perú</c:v>
                </c:pt>
                <c:pt idx="3">
                  <c:v>BBVA Banco Continental</c:v>
                </c:pt>
                <c:pt idx="4">
                  <c:v>Banco Interamericano de Desarrollo (BID)</c:v>
                </c:pt>
                <c:pt idx="5">
                  <c:v>Banco de la Nación</c:v>
                </c:pt>
                <c:pt idx="6">
                  <c:v>Banco Internacional de Reconstrucción y Fomento (BIRF)</c:v>
                </c:pt>
                <c:pt idx="7">
                  <c:v>Banco de Comercio</c:v>
                </c:pt>
                <c:pt idx="8">
                  <c:v>Scotiabank Perú</c:v>
                </c:pt>
                <c:pt idx="9">
                  <c:v>Banco Financiero</c:v>
                </c:pt>
                <c:pt idx="10">
                  <c:v>Banco Wiese Sudameris</c:v>
                </c:pt>
              </c:strCache>
            </c:strRef>
          </c:cat>
          <c:val>
            <c:numRef>
              <c:f>Resumen!$J$20:$J$30</c:f>
              <c:numCache>
                <c:ptCount val="11"/>
                <c:pt idx="0">
                  <c:v>0.719003917626543</c:v>
                </c:pt>
                <c:pt idx="1">
                  <c:v>0.1378518714770501</c:v>
                </c:pt>
                <c:pt idx="2">
                  <c:v>0.054127134395496185</c:v>
                </c:pt>
                <c:pt idx="3">
                  <c:v>0.05295357159958545</c:v>
                </c:pt>
                <c:pt idx="4">
                  <c:v>0.019776092193888577</c:v>
                </c:pt>
                <c:pt idx="5">
                  <c:v>0.005191534373460142</c:v>
                </c:pt>
                <c:pt idx="6">
                  <c:v>0.0054010936814237204</c:v>
                </c:pt>
                <c:pt idx="7">
                  <c:v>0.0034167006474590572</c:v>
                </c:pt>
                <c:pt idx="8">
                  <c:v>0.0021877829639940422</c:v>
                </c:pt>
                <c:pt idx="9">
                  <c:v>7.28151724367806E-05</c:v>
                </c:pt>
                <c:pt idx="10">
                  <c:v>1.748586866302521E-05</c:v>
                </c:pt>
              </c:numCache>
            </c:numRef>
          </c:val>
        </c:ser>
        <c:gapWidth val="100"/>
        <c:axId val="12492867"/>
        <c:axId val="45326940"/>
      </c:barChart>
      <c:catAx>
        <c:axId val="124928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26940"/>
        <c:crosses val="autoZero"/>
        <c:auto val="1"/>
        <c:lblOffset val="100"/>
        <c:tickLblSkip val="1"/>
        <c:noMultiLvlLbl val="0"/>
      </c:catAx>
      <c:valAx>
        <c:axId val="4532694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2492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75"/>
          <c:y val="0.082"/>
          <c:w val="0.5775"/>
          <c:h val="0.826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Resumen!$B$20:$B$21</c:f>
              <c:strCache>
                <c:ptCount val="2"/>
                <c:pt idx="0">
                  <c:v>Gobiernos Regionales</c:v>
                </c:pt>
                <c:pt idx="1">
                  <c:v>Gobiernos Locales</c:v>
                </c:pt>
              </c:strCache>
            </c:strRef>
          </c:cat>
          <c:val>
            <c:numRef>
              <c:f>Resumen!$E$20:$E$21</c:f>
              <c:numCache>
                <c:ptCount val="2"/>
                <c:pt idx="0">
                  <c:v>0.5123102631844969</c:v>
                </c:pt>
                <c:pt idx="1">
                  <c:v>0.48768973681550315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6875"/>
          <c:w val="0.645"/>
          <c:h val="0.76225"/>
        </c:manualLayout>
      </c:layout>
      <c:pieChart>
        <c:varyColors val="1"/>
        <c:ser>
          <c:idx val="0"/>
          <c:order val="0"/>
          <c:tx>
            <c:strRef>
              <c:f>Resumen!$B$33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Resumen!$B$35:$B$38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Resumen!$E$35:$E$38</c:f>
              <c:numCache>
                <c:ptCount val="4"/>
                <c:pt idx="0">
                  <c:v>0.6906505997357417</c:v>
                </c:pt>
                <c:pt idx="1">
                  <c:v>0.2358400994384179</c:v>
                </c:pt>
                <c:pt idx="2">
                  <c:v>0.06335990101708841</c:v>
                </c:pt>
                <c:pt idx="3">
                  <c:v>0.010149399808751913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75"/>
          <c:y val="0.09825"/>
          <c:w val="0.4785"/>
          <c:h val="0.7995"/>
        </c:manualLayout>
      </c:layout>
      <c:pieChart>
        <c:varyColors val="1"/>
        <c:ser>
          <c:idx val="0"/>
          <c:order val="0"/>
          <c:tx>
            <c:strRef>
              <c:f>Resumen!$B$45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Resumen!$B$47:$B$48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Resumen!$E$47:$E$48</c:f>
              <c:numCache>
                <c:ptCount val="2"/>
                <c:pt idx="0">
                  <c:v>0.9892018464658958</c:v>
                </c:pt>
                <c:pt idx="1">
                  <c:v>0.010798153534104247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1675"/>
          <c:w val="0.698"/>
          <c:h val="0.845"/>
        </c:manualLayout>
      </c:layout>
      <c:pieChart>
        <c:varyColors val="1"/>
        <c:ser>
          <c:idx val="0"/>
          <c:order val="0"/>
          <c:tx>
            <c:strRef>
              <c:f>Resumen!$E$26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Internc.
2,5%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Resumen!$B$27:$B$29</c:f>
              <c:strCache>
                <c:ptCount val="3"/>
                <c:pt idx="0">
                  <c:v>Gobierno Nacional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Resumen!$E$27:$E$29</c:f>
              <c:numCache>
                <c:ptCount val="3"/>
                <c:pt idx="0">
                  <c:v>0.7190039176255599</c:v>
                </c:pt>
                <c:pt idx="1">
                  <c:v>0.255818896499034</c:v>
                </c:pt>
                <c:pt idx="2">
                  <c:v>0.025177185875406148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75"/>
          <c:y val="0.033"/>
          <c:w val="0.765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Resumen!$H$40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Resumen!$G$41:$G$50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43282</c:v>
                </c:pt>
              </c:strCache>
            </c:strRef>
          </c:cat>
          <c:val>
            <c:numRef>
              <c:f>Resumen!$H$41:$H$50</c:f>
              <c:numCache>
                <c:ptCount val="10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31.5792046</c:v>
                </c:pt>
              </c:numCache>
            </c:numRef>
          </c:val>
        </c:ser>
        <c:ser>
          <c:idx val="1"/>
          <c:order val="1"/>
          <c:tx>
            <c:strRef>
              <c:f>Resumen!$I$40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Resumen!$G$41:$G$50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43282</c:v>
                </c:pt>
              </c:strCache>
            </c:strRef>
          </c:cat>
          <c:val>
            <c:numRef>
              <c:f>Resumen!$I$41:$I$50</c:f>
              <c:numCache>
                <c:ptCount val="10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1222.6993615699998</c:v>
                </c:pt>
              </c:numCache>
            </c:numRef>
          </c:val>
        </c:ser>
        <c:overlap val="-25"/>
        <c:axId val="5289277"/>
        <c:axId val="47603494"/>
      </c:barChart>
      <c:catAx>
        <c:axId val="5289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03494"/>
        <c:crosses val="autoZero"/>
        <c:auto val="1"/>
        <c:lblOffset val="100"/>
        <c:tickLblSkip val="1"/>
        <c:noMultiLvlLbl val="0"/>
      </c:catAx>
      <c:valAx>
        <c:axId val="47603494"/>
        <c:scaling>
          <c:orientation val="minMax"/>
        </c:scaling>
        <c:axPos val="l"/>
        <c:delete val="1"/>
        <c:majorTickMark val="out"/>
        <c:minorTickMark val="none"/>
        <c:tickLblPos val="nextTo"/>
        <c:crossAx val="5289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389"/>
          <c:w val="0.192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5"/>
          <c:y val="0.028"/>
          <c:w val="0.8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'DGRGL-C7'!$B$15:$C$44</c:f>
              <c:multiLvlStrCache/>
            </c:multiLvlStrRef>
          </c:cat>
          <c:val>
            <c:numRef>
              <c:f>'DGRGL-C7'!$J$15:$J$41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'DGRGL-C7'!$B$15:$B$41</c:f>
              <c:strCache/>
            </c:strRef>
          </c:cat>
          <c:val>
            <c:numRef>
              <c:f>'DGRGL-C7'!$M$15:$M$41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'DGRGL-C7'!$B$15:$B$41</c:f>
              <c:strCache/>
            </c:strRef>
          </c:cat>
          <c:val>
            <c:numRef>
              <c:f>'DGRGL-C7'!$G$15:$G$41</c:f>
              <c:numCache/>
            </c:numRef>
          </c:val>
          <c:smooth val="0"/>
        </c:ser>
        <c:marker val="1"/>
        <c:axId val="25778263"/>
        <c:axId val="30677776"/>
      </c:lineChart>
      <c:catAx>
        <c:axId val="25778263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677776"/>
        <c:crosses val="autoZero"/>
        <c:auto val="1"/>
        <c:lblOffset val="100"/>
        <c:tickLblSkip val="2"/>
        <c:tickMarkSkip val="2"/>
        <c:noMultiLvlLbl val="0"/>
      </c:catAx>
      <c:valAx>
        <c:axId val="30677776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78263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775"/>
          <c:w val="0.20375"/>
          <c:h val="0.240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3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72018.xls#Indice!B6" /><Relationship Id="rId4" Type="http://schemas.openxmlformats.org/officeDocument/2006/relationships/hyperlink" Target="#Reporte_Deuda_GRGL_31072018.xls#Indice!B6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Relationship Id="rId3" Type="http://schemas.openxmlformats.org/officeDocument/2006/relationships/image" Target="../media/image2.jpeg" /><Relationship Id="rId4" Type="http://schemas.openxmlformats.org/officeDocument/2006/relationships/hyperlink" Target="#Reporte_Deuda_GRGL_31072018.xls#Indice!B6" /><Relationship Id="rId5" Type="http://schemas.openxmlformats.org/officeDocument/2006/relationships/hyperlink" Target="#Reporte_Deuda_GRGL_31072018.xls#Indice!B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72018.xls#Indice!B6" /><Relationship Id="rId4" Type="http://schemas.openxmlformats.org/officeDocument/2006/relationships/hyperlink" Target="#Reporte_Deuda_GRGL_31072018.xls#Indice!B6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72018.xls#Indice!B6" /><Relationship Id="rId4" Type="http://schemas.openxmlformats.org/officeDocument/2006/relationships/hyperlink" Target="#Reporte_Deuda_GRGL_31072018.xls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image" Target="../media/image2.jpeg" /><Relationship Id="rId11" Type="http://schemas.openxmlformats.org/officeDocument/2006/relationships/hyperlink" Target="#Reporte_Deuda_GRGL_31072018.xls#Indice!B6" /><Relationship Id="rId12" Type="http://schemas.openxmlformats.org/officeDocument/2006/relationships/hyperlink" Target="#Reporte_Deuda_GRGL_31072018.xls#Indice!B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3" Type="http://schemas.openxmlformats.org/officeDocument/2006/relationships/image" Target="../media/image2.jpeg" /><Relationship Id="rId4" Type="http://schemas.openxmlformats.org/officeDocument/2006/relationships/hyperlink" Target="#Reporte_Deuda_GRGL_31072018.xls#Indice!B6" /><Relationship Id="rId5" Type="http://schemas.openxmlformats.org/officeDocument/2006/relationships/hyperlink" Target="#Reporte_Deuda_GRGL_31072018.xls#Indice!B6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72018.xls#Indice!B6" /><Relationship Id="rId4" Type="http://schemas.openxmlformats.org/officeDocument/2006/relationships/hyperlink" Target="#Reporte_Deuda_GRGL_31072018.xls#Indice!B6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72018.xls#Indice!B6" /><Relationship Id="rId4" Type="http://schemas.openxmlformats.org/officeDocument/2006/relationships/hyperlink" Target="#Reporte_Deuda_GRGL_31072018.xls#Indice!B6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72018.xls#Indice!B6" /><Relationship Id="rId4" Type="http://schemas.openxmlformats.org/officeDocument/2006/relationships/hyperlink" Target="#Reporte_Deuda_GRGL_31072018.xls#Indice!B6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31072018.xls#Indice!B6" /><Relationship Id="rId4" Type="http://schemas.openxmlformats.org/officeDocument/2006/relationships/hyperlink" Target="#Reporte_Deuda_GRGL_31072018.xls#Indice!B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733425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51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2</xdr:col>
      <xdr:colOff>476250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520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0</xdr:row>
      <xdr:rowOff>66675</xdr:rowOff>
    </xdr:from>
    <xdr:to>
      <xdr:col>2</xdr:col>
      <xdr:colOff>1028700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666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9</xdr:col>
      <xdr:colOff>219075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6096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11</xdr:row>
      <xdr:rowOff>19050</xdr:rowOff>
    </xdr:from>
    <xdr:to>
      <xdr:col>22</xdr:col>
      <xdr:colOff>28575</xdr:colOff>
      <xdr:row>31</xdr:row>
      <xdr:rowOff>47625</xdr:rowOff>
    </xdr:to>
    <xdr:graphicFrame>
      <xdr:nvGraphicFramePr>
        <xdr:cNvPr id="2" name="4 Gráfico"/>
        <xdr:cNvGraphicFramePr/>
      </xdr:nvGraphicFramePr>
      <xdr:xfrm>
        <a:off x="10325100" y="2219325"/>
        <a:ext cx="66770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323850</xdr:colOff>
      <xdr:row>0</xdr:row>
      <xdr:rowOff>123825</xdr:rowOff>
    </xdr:from>
    <xdr:to>
      <xdr:col>9</xdr:col>
      <xdr:colOff>714375</xdr:colOff>
      <xdr:row>2</xdr:row>
      <xdr:rowOff>76200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5</xdr:col>
      <xdr:colOff>1314450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40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0</xdr:row>
      <xdr:rowOff>104775</xdr:rowOff>
    </xdr:from>
    <xdr:to>
      <xdr:col>6</xdr:col>
      <xdr:colOff>542925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123825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191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0</xdr:row>
      <xdr:rowOff>85725</xdr:rowOff>
    </xdr:from>
    <xdr:to>
      <xdr:col>6</xdr:col>
      <xdr:colOff>276225</xdr:colOff>
      <xdr:row>1</xdr:row>
      <xdr:rowOff>171450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85725"/>
          <a:ext cx="3143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914400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372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190750"/>
        <a:ext cx="34671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238375"/>
        <a:ext cx="3276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715000"/>
        <a:ext cx="7486650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324100"/>
        <a:ext cx="34385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772150"/>
        <a:ext cx="32480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458325"/>
        <a:ext cx="461962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762625"/>
        <a:ext cx="325755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715500"/>
        <a:ext cx="579120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5</xdr:col>
      <xdr:colOff>1057275</xdr:colOff>
      <xdr:row>0</xdr:row>
      <xdr:rowOff>95250</xdr:rowOff>
    </xdr:from>
    <xdr:to>
      <xdr:col>6</xdr:col>
      <xdr:colOff>266700</xdr:colOff>
      <xdr:row>2</xdr:row>
      <xdr:rowOff>47625</xdr:rowOff>
    </xdr:to>
    <xdr:pic>
      <xdr:nvPicPr>
        <xdr:cNvPr id="10" name="Picture 2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38800" y="95250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228600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667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</xdr:row>
      <xdr:rowOff>0</xdr:rowOff>
    </xdr:from>
    <xdr:ext cx="1181100" cy="219075"/>
    <xdr:sp>
      <xdr:nvSpPr>
        <xdr:cNvPr id="2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2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438150</xdr:colOff>
      <xdr:row>0</xdr:row>
      <xdr:rowOff>104775</xdr:rowOff>
    </xdr:from>
    <xdr:to>
      <xdr:col>3</xdr:col>
      <xdr:colOff>819150</xdr:colOff>
      <xdr:row>2</xdr:row>
      <xdr:rowOff>57150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104775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800100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962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971550</xdr:colOff>
      <xdr:row>0</xdr:row>
      <xdr:rowOff>95250</xdr:rowOff>
    </xdr:from>
    <xdr:to>
      <xdr:col>4</xdr:col>
      <xdr:colOff>57150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9525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390525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55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0</xdr:row>
      <xdr:rowOff>76200</xdr:rowOff>
    </xdr:from>
    <xdr:to>
      <xdr:col>3</xdr:col>
      <xdr:colOff>1019175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7620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704850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74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0</xdr:row>
      <xdr:rowOff>85725</xdr:rowOff>
    </xdr:from>
    <xdr:to>
      <xdr:col>3</xdr:col>
      <xdr:colOff>1200150</xdr:colOff>
      <xdr:row>2</xdr:row>
      <xdr:rowOff>38100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857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295275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28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0</xdr:row>
      <xdr:rowOff>95250</xdr:rowOff>
    </xdr:from>
    <xdr:to>
      <xdr:col>3</xdr:col>
      <xdr:colOff>838200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9525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4" ht="11.25" customHeight="1"/>
    <row r="5" ht="12.75" customHeight="1"/>
    <row r="6" spans="2:12" ht="24.75" customHeight="1">
      <c r="B6" s="481" t="s">
        <v>12</v>
      </c>
      <c r="C6" s="481"/>
      <c r="D6" s="481"/>
      <c r="E6" s="481"/>
      <c r="F6" s="481"/>
      <c r="G6" s="481"/>
      <c r="H6" s="481"/>
      <c r="I6" s="481"/>
      <c r="J6" s="481"/>
      <c r="K6" s="117"/>
      <c r="L6" s="117"/>
    </row>
    <row r="7" spans="2:12" ht="24.75" customHeight="1">
      <c r="B7" s="482" t="s">
        <v>304</v>
      </c>
      <c r="C7" s="482"/>
      <c r="D7" s="482"/>
      <c r="E7" s="482"/>
      <c r="F7" s="482"/>
      <c r="G7" s="482"/>
      <c r="H7" s="482"/>
      <c r="I7" s="482"/>
      <c r="J7" s="482"/>
      <c r="K7" s="117"/>
      <c r="L7" s="117"/>
    </row>
    <row r="8" spans="2:12" ht="19.5" customHeight="1">
      <c r="B8" s="213"/>
      <c r="C8" s="213"/>
      <c r="D8" s="76"/>
      <c r="E8" s="214"/>
      <c r="F8" s="214"/>
      <c r="G8" s="215"/>
      <c r="H8" s="215"/>
      <c r="I8" s="117"/>
      <c r="J8" s="117"/>
      <c r="K8" s="117"/>
      <c r="L8" s="117"/>
    </row>
    <row r="9" spans="2:12" ht="19.5" customHeight="1">
      <c r="B9" s="80"/>
      <c r="C9" s="80"/>
      <c r="D9" s="480" t="s">
        <v>53</v>
      </c>
      <c r="E9" s="480"/>
      <c r="F9" s="480"/>
      <c r="G9" s="480"/>
      <c r="H9" s="480"/>
      <c r="I9" s="480"/>
      <c r="J9" s="480"/>
      <c r="K9" s="117"/>
      <c r="L9" s="117"/>
    </row>
    <row r="10" spans="2:12" ht="19.5" customHeight="1">
      <c r="B10" s="117"/>
      <c r="C10" s="80"/>
      <c r="D10" s="480" t="s">
        <v>205</v>
      </c>
      <c r="E10" s="480"/>
      <c r="F10" s="480"/>
      <c r="G10" s="480"/>
      <c r="H10" s="480"/>
      <c r="I10" s="480"/>
      <c r="J10" s="480"/>
      <c r="K10" s="117"/>
      <c r="L10" s="117"/>
    </row>
    <row r="11" spans="2:10" ht="19.5" customHeight="1">
      <c r="B11" s="117"/>
      <c r="C11" s="80"/>
      <c r="D11" s="480" t="s">
        <v>206</v>
      </c>
      <c r="E11" s="480"/>
      <c r="F11" s="480"/>
      <c r="G11" s="480"/>
      <c r="H11" s="480"/>
      <c r="I11" s="480"/>
      <c r="J11" s="480"/>
    </row>
    <row r="12" spans="2:10" ht="9.75" customHeight="1">
      <c r="B12" s="117"/>
      <c r="C12" s="80"/>
      <c r="D12" s="332"/>
      <c r="E12" s="214"/>
      <c r="F12" s="214"/>
      <c r="G12" s="215"/>
      <c r="H12" s="215"/>
      <c r="I12" s="117"/>
      <c r="J12" s="117"/>
    </row>
    <row r="13" spans="2:11" ht="19.5" customHeight="1">
      <c r="B13" s="3" t="s">
        <v>18</v>
      </c>
      <c r="C13" s="3" t="s">
        <v>1</v>
      </c>
      <c r="D13" s="484" t="s">
        <v>138</v>
      </c>
      <c r="E13" s="484"/>
      <c r="F13" s="484"/>
      <c r="G13" s="484"/>
      <c r="H13" s="484"/>
      <c r="I13" s="484"/>
      <c r="J13" s="484"/>
      <c r="K13" s="468"/>
    </row>
    <row r="14" spans="2:11" ht="19.5" customHeight="1">
      <c r="B14" s="3" t="s">
        <v>19</v>
      </c>
      <c r="C14" s="3" t="s">
        <v>1</v>
      </c>
      <c r="D14" s="480" t="s">
        <v>85</v>
      </c>
      <c r="E14" s="480"/>
      <c r="F14" s="480"/>
      <c r="G14" s="480"/>
      <c r="H14" s="480"/>
      <c r="I14" s="480"/>
      <c r="J14" s="480"/>
      <c r="K14" s="468"/>
    </row>
    <row r="15" spans="2:11" ht="19.5" customHeight="1">
      <c r="B15" s="3" t="s">
        <v>20</v>
      </c>
      <c r="C15" s="3" t="s">
        <v>1</v>
      </c>
      <c r="D15" s="483" t="s">
        <v>55</v>
      </c>
      <c r="E15" s="483"/>
      <c r="F15" s="483"/>
      <c r="G15" s="483"/>
      <c r="H15" s="483"/>
      <c r="I15" s="483"/>
      <c r="J15" s="483"/>
      <c r="K15" s="468"/>
    </row>
    <row r="16" spans="2:11" ht="19.5" customHeight="1">
      <c r="B16" s="3" t="s">
        <v>21</v>
      </c>
      <c r="C16" s="3" t="s">
        <v>1</v>
      </c>
      <c r="D16" s="480" t="s">
        <v>113</v>
      </c>
      <c r="E16" s="480"/>
      <c r="F16" s="480"/>
      <c r="G16" s="480"/>
      <c r="H16" s="480"/>
      <c r="I16" s="480"/>
      <c r="J16" s="480"/>
      <c r="K16" s="468"/>
    </row>
    <row r="17" spans="2:11" ht="19.5" customHeight="1">
      <c r="B17" s="3" t="s">
        <v>22</v>
      </c>
      <c r="C17" s="3" t="s">
        <v>1</v>
      </c>
      <c r="D17" s="480" t="s">
        <v>91</v>
      </c>
      <c r="E17" s="480"/>
      <c r="F17" s="480"/>
      <c r="G17" s="480"/>
      <c r="H17" s="480"/>
      <c r="I17" s="480"/>
      <c r="J17" s="480"/>
      <c r="K17" s="468"/>
    </row>
    <row r="18" spans="2:11" ht="19.5" customHeight="1">
      <c r="B18" s="3" t="s">
        <v>23</v>
      </c>
      <c r="C18" s="3" t="s">
        <v>1</v>
      </c>
      <c r="D18" s="480" t="s">
        <v>112</v>
      </c>
      <c r="E18" s="480"/>
      <c r="F18" s="480"/>
      <c r="G18" s="480"/>
      <c r="H18" s="480"/>
      <c r="I18" s="480"/>
      <c r="J18" s="480"/>
      <c r="K18" s="468"/>
    </row>
    <row r="19" spans="2:11" ht="19.5" customHeight="1">
      <c r="B19" s="3" t="s">
        <v>111</v>
      </c>
      <c r="C19" s="3" t="s">
        <v>1</v>
      </c>
      <c r="D19" s="480" t="s">
        <v>329</v>
      </c>
      <c r="E19" s="480"/>
      <c r="F19" s="480"/>
      <c r="G19" s="480"/>
      <c r="H19" s="480"/>
      <c r="I19" s="480"/>
      <c r="J19" s="480"/>
      <c r="K19" s="480"/>
    </row>
  </sheetData>
  <sheetProtection/>
  <mergeCells count="12">
    <mergeCell ref="D10:J10"/>
    <mergeCell ref="D9:J9"/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</mergeCells>
  <hyperlinks>
    <hyperlink ref="D13" location="ENERO 2017.xls#'GR-GL-C1'!B5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4" location="Reporte_Deuda_GRGL_31012017.xls#'DGRGL-C2'!B5" display="POR PLAZO Y SECTOR INSTITUCIONAL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location="Reporte_Deuda_GRGL_28022017.xls#'DGRGL-C1'!B5" display="POR TIPO DE DEUDA Y SECTOR INSTITUCIONAL"/>
    <hyperlink ref="D15:I15" location="Reporte_Deuda_GRGL_28022017.xls#'DGRGL-C3'!B5" display="POR TIPO DE INSTRUMENTO Y SECTOR INSTITUCIONAL"/>
    <hyperlink ref="D16:I16" location="Reporte_Deuda_GRGL_28022017.xls#'DGRGL-C4'!B5" display="POR TIPO DE MONEDA Y SECTOR INSTITUCIONAL"/>
    <hyperlink ref="D17:I17" location="Reporte_Deuda_GRGL_28022017.xls#'DGRGL-C5'!B5" display="POR SECTOR INSTITUCIONAL Y ACREEDOR"/>
    <hyperlink ref="D18:I18" location="Reporte_Deuda_GRGL_28022017.xls#'DGRGL-C6'!B5" display="POR SECTOR INSTITUCIONAL Y DEUDOR"/>
    <hyperlink ref="D19:I19" location="Reporte_Deuda_GRGL_28022017.xls#'DGRGL-C7'!B5" display="SERVICIO PROYECTADO POR TIPO DE DEUDA"/>
    <hyperlink ref="D10:I10" location="Reporte_Deuda_GRGL_28022017.xls#Resumen!B5" display="RESUMEN"/>
    <hyperlink ref="D9:I9" location="Reporte_Deuda_GRGL_28022017.xls#Portada!B6" display="PORTADA"/>
    <hyperlink ref="D11:I11" location="Reporte_Deuda_GRGL_28022017.xls#'Resumen-Gráficos'!B5" display="RESUMEN DE GRÁFICOS"/>
    <hyperlink ref="D14:I14" location="Reporte_Deuda_GRGL_28022017.xls#'DGRGL-C2'!B5" display="POR PLAZO Y SECTOR INSTITUCIONAL"/>
    <hyperlink ref="D9:J9" location="Reporte_Deuda_GRGL_31072018.xls#Portada!B6" display="PORTADA"/>
    <hyperlink ref="D10:J10" location="Reporte_Deuda_GRGL_31072018.xls#Resumen!B5" display="CUADROS RESUMEN"/>
    <hyperlink ref="D11:J11" location="Reporte_Deuda_GRGL_31072018.xls#'Resumen-Gráficos'!B5" display="RESUMEN GRÁFICOS"/>
    <hyperlink ref="D13:J13" location="Reporte_Deuda_GRGL_31072018.xls#'DGRGL-C1'!B5" display="POR TIPO DE DEUDA Y SECTOR INSTITUCIONAL"/>
    <hyperlink ref="D14:J14" location="Reporte_Deuda_GRGL_31072018.xls#'DGRGL-C2'!B5" display="POR PLAZO Y SECTOR INSTITUCIONAL"/>
    <hyperlink ref="D15:J15" location="Reporte_Deuda_GRGL_31072018.xls#'DGRGL-C3'!B5" display="POR TIPO DE INSTRUMENTO Y SECTOR INSTITUCIONAL"/>
    <hyperlink ref="D16:J16" location="Reporte_Deuda_GRGL_31072018.xls#'DGRGL-C4'!B5" display="POR TIPO DE MONEDA Y SECTOR INSTITUCIONAL"/>
    <hyperlink ref="D17:J17" location="Reporte_Deuda_GRGL_31072018.xls#'DGRGL-C5'!B5" display="POR SECTOR INSTITUCIONAL Y ACREEDOR"/>
    <hyperlink ref="D18:J18" location="Reporte_Deuda_GRGL_31072018.xls#'DGRGL-C6'!B5" display="POR SECTOR INSTITUCIONAL Y DEUDOR"/>
    <hyperlink ref="D19:K19" location="Reporte_Deuda_GRGL_31072018.xls#'DGRGL-C7'!B5" display="SERVICIO ANUAL - POR TIPO DE DEUDA - PERÍODO: DE AGOSTO 2018 AL 2044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195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16384" width="11.421875" style="75" customWidth="1"/>
  </cols>
  <sheetData>
    <row r="1" ht="15"/>
    <row r="2" ht="15"/>
    <row r="3" ht="15"/>
    <row r="5" spans="2:3" ht="18" customHeight="1">
      <c r="B5" s="86" t="s">
        <v>23</v>
      </c>
      <c r="C5" s="86"/>
    </row>
    <row r="6" spans="2:4" ht="15.75" customHeight="1">
      <c r="B6" s="140" t="s">
        <v>110</v>
      </c>
      <c r="C6" s="140"/>
      <c r="D6" s="140"/>
    </row>
    <row r="7" spans="2:4" ht="15.75" customHeight="1">
      <c r="B7" s="138" t="s">
        <v>67</v>
      </c>
      <c r="C7" s="138"/>
      <c r="D7" s="138"/>
    </row>
    <row r="8" spans="2:4" ht="15.75" customHeight="1">
      <c r="B8" s="138" t="s">
        <v>112</v>
      </c>
      <c r="C8" s="138"/>
      <c r="D8" s="138"/>
    </row>
    <row r="9" spans="2:5" ht="15" customHeight="1">
      <c r="B9" s="339" t="str">
        <f>+'DGRGL-C1'!B9</f>
        <v>Al 31 de julio de 2018</v>
      </c>
      <c r="C9" s="339"/>
      <c r="D9" s="283"/>
      <c r="E9" s="325">
        <f>+Portada!I34</f>
        <v>3.274</v>
      </c>
    </row>
    <row r="10" spans="2:4" ht="7.5" customHeight="1">
      <c r="B10" s="284"/>
      <c r="C10" s="284"/>
      <c r="D10" s="284"/>
    </row>
    <row r="11" spans="2:4" ht="12" customHeight="1">
      <c r="B11" s="557" t="s">
        <v>104</v>
      </c>
      <c r="C11" s="550" t="s">
        <v>54</v>
      </c>
      <c r="D11" s="553" t="s">
        <v>149</v>
      </c>
    </row>
    <row r="12" spans="2:4" ht="12" customHeight="1">
      <c r="B12" s="558"/>
      <c r="C12" s="551"/>
      <c r="D12" s="554"/>
    </row>
    <row r="13" spans="2:4" ht="12" customHeight="1">
      <c r="B13" s="559"/>
      <c r="C13" s="552"/>
      <c r="D13" s="555"/>
    </row>
    <row r="14" spans="2:4" ht="9.75" customHeight="1">
      <c r="B14" s="98"/>
      <c r="C14" s="92"/>
      <c r="D14" s="99"/>
    </row>
    <row r="15" spans="2:4" ht="20.25" customHeight="1">
      <c r="B15" s="100" t="s">
        <v>125</v>
      </c>
      <c r="C15" s="95">
        <f>SUM(C17:C30)</f>
        <v>639771.9815899999</v>
      </c>
      <c r="D15" s="104">
        <f>SUM(D17:D30)</f>
        <v>2094613.46773</v>
      </c>
    </row>
    <row r="16" spans="2:4" ht="7.5" customHeight="1">
      <c r="B16" s="101"/>
      <c r="C16" s="95"/>
      <c r="D16" s="104"/>
    </row>
    <row r="17" spans="2:4" ht="15.75" customHeight="1">
      <c r="B17" s="408" t="s">
        <v>307</v>
      </c>
      <c r="C17" s="369">
        <v>190392.74102</v>
      </c>
      <c r="D17" s="371">
        <f aca="true" t="shared" si="0" ref="D17:D30">ROUND(+C17*$E$9,5)</f>
        <v>623345.8341</v>
      </c>
    </row>
    <row r="18" spans="2:4" ht="15.75" customHeight="1">
      <c r="B18" s="408" t="s">
        <v>244</v>
      </c>
      <c r="C18" s="369">
        <v>109185.14056</v>
      </c>
      <c r="D18" s="371">
        <f t="shared" si="0"/>
        <v>357472.15019</v>
      </c>
    </row>
    <row r="19" spans="2:4" ht="15.75" customHeight="1">
      <c r="B19" s="408" t="s">
        <v>108</v>
      </c>
      <c r="C19" s="369">
        <v>69893.98036</v>
      </c>
      <c r="D19" s="371">
        <f t="shared" si="0"/>
        <v>228832.8917</v>
      </c>
    </row>
    <row r="20" spans="2:4" ht="15.75" customHeight="1">
      <c r="B20" s="408" t="s">
        <v>105</v>
      </c>
      <c r="C20" s="369">
        <v>68713.40745999999</v>
      </c>
      <c r="D20" s="371">
        <f t="shared" si="0"/>
        <v>224967.69602</v>
      </c>
    </row>
    <row r="21" spans="2:4" ht="15.75" customHeight="1">
      <c r="B21" s="408" t="s">
        <v>107</v>
      </c>
      <c r="C21" s="369">
        <v>57593.92181</v>
      </c>
      <c r="D21" s="371">
        <f t="shared" si="0"/>
        <v>188562.50001</v>
      </c>
    </row>
    <row r="22" spans="2:4" ht="15.75" customHeight="1">
      <c r="B22" s="408" t="s">
        <v>106</v>
      </c>
      <c r="C22" s="369">
        <v>41093.35442</v>
      </c>
      <c r="D22" s="371">
        <f t="shared" si="0"/>
        <v>134539.64237</v>
      </c>
    </row>
    <row r="23" spans="2:4" ht="15.75" customHeight="1">
      <c r="B23" s="408" t="s">
        <v>246</v>
      </c>
      <c r="C23" s="369">
        <v>26206.92692</v>
      </c>
      <c r="D23" s="371">
        <f t="shared" si="0"/>
        <v>85801.47874</v>
      </c>
    </row>
    <row r="24" spans="2:4" ht="15.75" customHeight="1">
      <c r="B24" s="408" t="s">
        <v>136</v>
      </c>
      <c r="C24" s="369">
        <v>21762.53401</v>
      </c>
      <c r="D24" s="371">
        <f t="shared" si="0"/>
        <v>71250.53635</v>
      </c>
    </row>
    <row r="25" spans="2:4" ht="15.75" customHeight="1">
      <c r="B25" s="408" t="s">
        <v>308</v>
      </c>
      <c r="C25" s="369">
        <v>17240.892079999998</v>
      </c>
      <c r="D25" s="371">
        <f t="shared" si="0"/>
        <v>56446.68067</v>
      </c>
    </row>
    <row r="26" spans="2:4" ht="15.75" customHeight="1">
      <c r="B26" s="408" t="s">
        <v>309</v>
      </c>
      <c r="C26" s="369">
        <v>11694.9783</v>
      </c>
      <c r="D26" s="371">
        <f t="shared" si="0"/>
        <v>38289.35895</v>
      </c>
    </row>
    <row r="27" spans="2:4" ht="15.75" customHeight="1">
      <c r="B27" s="408" t="s">
        <v>204</v>
      </c>
      <c r="C27" s="369">
        <v>8255.35526</v>
      </c>
      <c r="D27" s="371">
        <f t="shared" si="0"/>
        <v>27028.03312</v>
      </c>
    </row>
    <row r="28" spans="2:4" ht="15.75" customHeight="1">
      <c r="B28" s="408" t="s">
        <v>291</v>
      </c>
      <c r="C28" s="369">
        <v>7874.26615</v>
      </c>
      <c r="D28" s="371">
        <f t="shared" si="0"/>
        <v>25780.34738</v>
      </c>
    </row>
    <row r="29" spans="2:4" ht="15.75" customHeight="1">
      <c r="B29" s="408" t="s">
        <v>245</v>
      </c>
      <c r="C29" s="369">
        <v>6173.347110000001</v>
      </c>
      <c r="D29" s="371">
        <f>ROUND(+C29*$E$9,5)</f>
        <v>20211.53844</v>
      </c>
    </row>
    <row r="30" spans="2:4" ht="15.75" customHeight="1">
      <c r="B30" s="408" t="s">
        <v>310</v>
      </c>
      <c r="C30" s="369">
        <v>3691.13613</v>
      </c>
      <c r="D30" s="371">
        <f t="shared" si="0"/>
        <v>12084.77969</v>
      </c>
    </row>
    <row r="31" spans="2:4" ht="15" customHeight="1">
      <c r="B31" s="78"/>
      <c r="C31" s="370"/>
      <c r="D31" s="372"/>
    </row>
    <row r="32" spans="2:4" ht="20.25" customHeight="1">
      <c r="B32" s="102" t="s">
        <v>126</v>
      </c>
      <c r="C32" s="95">
        <f>SUM(C34:C125)</f>
        <v>600962.6920500002</v>
      </c>
      <c r="D32" s="95">
        <f>SUM(D34:D125)</f>
        <v>1967551.8537700009</v>
      </c>
    </row>
    <row r="33" spans="2:4" ht="7.5" customHeight="1">
      <c r="B33" s="103"/>
      <c r="C33" s="95"/>
      <c r="D33" s="104"/>
    </row>
    <row r="34" spans="2:4" ht="15.75" customHeight="1">
      <c r="B34" s="408" t="s">
        <v>193</v>
      </c>
      <c r="C34" s="369">
        <v>336712.05181</v>
      </c>
      <c r="D34" s="371">
        <f aca="true" t="shared" si="1" ref="D34:D97">ROUND(+C34*$E$9,5)</f>
        <v>1102395.25763</v>
      </c>
    </row>
    <row r="35" spans="2:9" s="186" customFormat="1" ht="15.75" customHeight="1">
      <c r="B35" s="408" t="s">
        <v>311</v>
      </c>
      <c r="C35" s="369">
        <v>31337.95658</v>
      </c>
      <c r="D35" s="371">
        <f t="shared" si="1"/>
        <v>102600.46984</v>
      </c>
      <c r="E35" s="75"/>
      <c r="F35" s="75"/>
      <c r="G35" s="75"/>
      <c r="H35" s="75"/>
      <c r="I35" s="75"/>
    </row>
    <row r="36" spans="2:9" s="186" customFormat="1" ht="15.75" customHeight="1">
      <c r="B36" s="408" t="s">
        <v>247</v>
      </c>
      <c r="C36" s="369">
        <v>18151.387710000003</v>
      </c>
      <c r="D36" s="371">
        <f t="shared" si="1"/>
        <v>59427.64336</v>
      </c>
      <c r="E36" s="75"/>
      <c r="F36" s="75"/>
      <c r="G36" s="75"/>
      <c r="H36" s="75"/>
      <c r="I36" s="75"/>
    </row>
    <row r="37" spans="2:9" s="186" customFormat="1" ht="15.75" customHeight="1">
      <c r="B37" s="408" t="s">
        <v>248</v>
      </c>
      <c r="C37" s="369">
        <v>13308.91301</v>
      </c>
      <c r="D37" s="371">
        <f t="shared" si="1"/>
        <v>43573.38119</v>
      </c>
      <c r="E37" s="75"/>
      <c r="F37" s="75"/>
      <c r="G37" s="75"/>
      <c r="H37" s="75"/>
      <c r="I37" s="75"/>
    </row>
    <row r="38" spans="2:9" s="186" customFormat="1" ht="15.75" customHeight="1">
      <c r="B38" s="408" t="s">
        <v>254</v>
      </c>
      <c r="C38" s="369">
        <v>10136.90332</v>
      </c>
      <c r="D38" s="371">
        <f t="shared" si="1"/>
        <v>33188.22147</v>
      </c>
      <c r="E38" s="75"/>
      <c r="F38" s="75"/>
      <c r="G38" s="75"/>
      <c r="H38" s="75"/>
      <c r="I38" s="75"/>
    </row>
    <row r="39" spans="2:9" s="186" customFormat="1" ht="15.75" customHeight="1">
      <c r="B39" s="408" t="s">
        <v>249</v>
      </c>
      <c r="C39" s="369">
        <v>9662.17025</v>
      </c>
      <c r="D39" s="371">
        <f t="shared" si="1"/>
        <v>31633.9454</v>
      </c>
      <c r="E39" s="75"/>
      <c r="F39" s="75"/>
      <c r="G39" s="75"/>
      <c r="H39" s="75"/>
      <c r="I39" s="75"/>
    </row>
    <row r="40" spans="2:9" s="186" customFormat="1" ht="15.75" customHeight="1">
      <c r="B40" s="408" t="s">
        <v>194</v>
      </c>
      <c r="C40" s="369">
        <v>8267.9211</v>
      </c>
      <c r="D40" s="371">
        <f t="shared" si="1"/>
        <v>27069.17368</v>
      </c>
      <c r="E40" s="75"/>
      <c r="F40" s="75"/>
      <c r="G40" s="75"/>
      <c r="H40" s="75"/>
      <c r="I40" s="75"/>
    </row>
    <row r="41" spans="2:9" s="186" customFormat="1" ht="15.75" customHeight="1">
      <c r="B41" s="408" t="s">
        <v>268</v>
      </c>
      <c r="C41" s="369">
        <v>6828.83476</v>
      </c>
      <c r="D41" s="371">
        <f t="shared" si="1"/>
        <v>22357.605</v>
      </c>
      <c r="E41" s="75"/>
      <c r="F41" s="75"/>
      <c r="G41" s="75"/>
      <c r="H41" s="75"/>
      <c r="I41" s="75"/>
    </row>
    <row r="42" spans="2:9" s="186" customFormat="1" ht="15.75" customHeight="1">
      <c r="B42" s="408" t="s">
        <v>251</v>
      </c>
      <c r="C42" s="369">
        <v>6421.02746</v>
      </c>
      <c r="D42" s="371">
        <f t="shared" si="1"/>
        <v>21022.4439</v>
      </c>
      <c r="E42" s="75"/>
      <c r="F42" s="75"/>
      <c r="G42" s="75"/>
      <c r="H42" s="75"/>
      <c r="I42" s="75"/>
    </row>
    <row r="43" spans="2:9" s="186" customFormat="1" ht="15.75" customHeight="1">
      <c r="B43" s="408" t="s">
        <v>223</v>
      </c>
      <c r="C43" s="369">
        <v>5793.95161</v>
      </c>
      <c r="D43" s="371">
        <f t="shared" si="1"/>
        <v>18969.39757</v>
      </c>
      <c r="E43" s="75"/>
      <c r="F43" s="75"/>
      <c r="G43" s="75"/>
      <c r="H43" s="75"/>
      <c r="I43" s="75"/>
    </row>
    <row r="44" spans="2:9" s="186" customFormat="1" ht="15.75" customHeight="1">
      <c r="B44" s="408" t="s">
        <v>250</v>
      </c>
      <c r="C44" s="369">
        <v>5738.43388</v>
      </c>
      <c r="D44" s="371">
        <f t="shared" si="1"/>
        <v>18787.63252</v>
      </c>
      <c r="E44" s="75"/>
      <c r="F44" s="75"/>
      <c r="G44" s="75"/>
      <c r="H44" s="75"/>
      <c r="I44" s="75"/>
    </row>
    <row r="45" spans="2:9" s="186" customFormat="1" ht="15.75" customHeight="1">
      <c r="B45" s="408" t="s">
        <v>272</v>
      </c>
      <c r="C45" s="369">
        <v>5428.34446</v>
      </c>
      <c r="D45" s="371">
        <f t="shared" si="1"/>
        <v>17772.39976</v>
      </c>
      <c r="E45" s="75"/>
      <c r="F45" s="75"/>
      <c r="G45" s="75"/>
      <c r="H45" s="75"/>
      <c r="I45" s="75"/>
    </row>
    <row r="46" spans="2:9" s="186" customFormat="1" ht="15.75" customHeight="1">
      <c r="B46" s="408" t="s">
        <v>292</v>
      </c>
      <c r="C46" s="369">
        <v>5399.303440000001</v>
      </c>
      <c r="D46" s="371">
        <f t="shared" si="1"/>
        <v>17677.31946</v>
      </c>
      <c r="E46" s="75"/>
      <c r="F46" s="75"/>
      <c r="G46" s="75"/>
      <c r="H46" s="75"/>
      <c r="I46" s="75"/>
    </row>
    <row r="47" spans="2:9" s="186" customFormat="1" ht="15.75" customHeight="1">
      <c r="B47" s="408" t="s">
        <v>252</v>
      </c>
      <c r="C47" s="369">
        <v>5345.02198</v>
      </c>
      <c r="D47" s="371">
        <f t="shared" si="1"/>
        <v>17499.60196</v>
      </c>
      <c r="E47" s="75"/>
      <c r="F47" s="75"/>
      <c r="G47" s="75"/>
      <c r="H47" s="75"/>
      <c r="I47" s="75"/>
    </row>
    <row r="48" spans="2:9" s="186" customFormat="1" ht="15.75" customHeight="1">
      <c r="B48" s="408" t="s">
        <v>253</v>
      </c>
      <c r="C48" s="369">
        <v>5146.341240000001</v>
      </c>
      <c r="D48" s="371">
        <f t="shared" si="1"/>
        <v>16849.12122</v>
      </c>
      <c r="E48" s="75"/>
      <c r="F48" s="75"/>
      <c r="G48" s="75"/>
      <c r="H48" s="75"/>
      <c r="I48" s="75"/>
    </row>
    <row r="49" spans="2:9" s="186" customFormat="1" ht="15.75" customHeight="1">
      <c r="B49" s="408" t="s">
        <v>300</v>
      </c>
      <c r="C49" s="369">
        <v>5016.13744</v>
      </c>
      <c r="D49" s="371">
        <f t="shared" si="1"/>
        <v>16422.83398</v>
      </c>
      <c r="E49" s="75"/>
      <c r="F49" s="75"/>
      <c r="G49" s="75"/>
      <c r="H49" s="75"/>
      <c r="I49" s="75"/>
    </row>
    <row r="50" spans="2:9" s="186" customFormat="1" ht="15.75" customHeight="1">
      <c r="B50" s="408" t="s">
        <v>243</v>
      </c>
      <c r="C50" s="369">
        <v>4843.111650000001</v>
      </c>
      <c r="D50" s="371">
        <f t="shared" si="1"/>
        <v>15856.34754</v>
      </c>
      <c r="E50" s="75"/>
      <c r="F50" s="75"/>
      <c r="G50" s="75"/>
      <c r="H50" s="75"/>
      <c r="I50" s="75"/>
    </row>
    <row r="51" spans="2:9" s="186" customFormat="1" ht="15.75" customHeight="1">
      <c r="B51" s="408" t="s">
        <v>256</v>
      </c>
      <c r="C51" s="369">
        <v>4726.99923</v>
      </c>
      <c r="D51" s="371">
        <f t="shared" si="1"/>
        <v>15476.19548</v>
      </c>
      <c r="E51" s="75"/>
      <c r="F51" s="75"/>
      <c r="G51" s="75"/>
      <c r="H51" s="75"/>
      <c r="I51" s="75"/>
    </row>
    <row r="52" spans="2:9" s="186" customFormat="1" ht="15.75" customHeight="1">
      <c r="B52" s="408" t="s">
        <v>255</v>
      </c>
      <c r="C52" s="369">
        <v>4401.45805</v>
      </c>
      <c r="D52" s="371">
        <f t="shared" si="1"/>
        <v>14410.37366</v>
      </c>
      <c r="E52" s="75"/>
      <c r="F52" s="75"/>
      <c r="G52" s="75"/>
      <c r="H52" s="75"/>
      <c r="I52" s="75"/>
    </row>
    <row r="53" spans="2:9" s="186" customFormat="1" ht="15.75" customHeight="1">
      <c r="B53" s="408" t="s">
        <v>257</v>
      </c>
      <c r="C53" s="369">
        <v>4124.8117</v>
      </c>
      <c r="D53" s="371">
        <f t="shared" si="1"/>
        <v>13504.63351</v>
      </c>
      <c r="E53" s="75"/>
      <c r="F53" s="75"/>
      <c r="G53" s="75"/>
      <c r="H53" s="75"/>
      <c r="I53" s="75"/>
    </row>
    <row r="54" spans="2:9" s="186" customFormat="1" ht="15.75" customHeight="1">
      <c r="B54" s="408" t="s">
        <v>258</v>
      </c>
      <c r="C54" s="369">
        <v>3955.28804</v>
      </c>
      <c r="D54" s="371">
        <f t="shared" si="1"/>
        <v>12949.61304</v>
      </c>
      <c r="E54" s="75"/>
      <c r="F54" s="75"/>
      <c r="G54" s="75"/>
      <c r="H54" s="75"/>
      <c r="I54" s="75"/>
    </row>
    <row r="55" spans="2:9" s="186" customFormat="1" ht="15.75" customHeight="1">
      <c r="B55" s="408" t="s">
        <v>223</v>
      </c>
      <c r="C55" s="369">
        <v>3930.4379</v>
      </c>
      <c r="D55" s="371">
        <f t="shared" si="1"/>
        <v>12868.25368</v>
      </c>
      <c r="E55" s="75"/>
      <c r="F55" s="75"/>
      <c r="G55" s="75"/>
      <c r="H55" s="75"/>
      <c r="I55" s="75"/>
    </row>
    <row r="56" spans="2:9" s="186" customFormat="1" ht="15.75" customHeight="1">
      <c r="B56" s="408" t="s">
        <v>216</v>
      </c>
      <c r="C56" s="369">
        <v>3753.56004</v>
      </c>
      <c r="D56" s="371">
        <f t="shared" si="1"/>
        <v>12289.15557</v>
      </c>
      <c r="E56" s="75"/>
      <c r="F56" s="75"/>
      <c r="G56" s="75"/>
      <c r="H56" s="75"/>
      <c r="I56" s="75"/>
    </row>
    <row r="57" spans="2:9" s="186" customFormat="1" ht="15.75" customHeight="1">
      <c r="B57" s="408" t="s">
        <v>262</v>
      </c>
      <c r="C57" s="369">
        <v>3403.4656</v>
      </c>
      <c r="D57" s="371">
        <f t="shared" si="1"/>
        <v>11142.94637</v>
      </c>
      <c r="E57" s="75"/>
      <c r="F57" s="75"/>
      <c r="G57" s="75"/>
      <c r="H57" s="75"/>
      <c r="I57" s="75"/>
    </row>
    <row r="58" spans="2:9" s="186" customFormat="1" ht="15.75" customHeight="1">
      <c r="B58" s="408" t="s">
        <v>267</v>
      </c>
      <c r="C58" s="369">
        <v>3358.21149</v>
      </c>
      <c r="D58" s="371">
        <f t="shared" si="1"/>
        <v>10994.78442</v>
      </c>
      <c r="E58" s="75"/>
      <c r="F58" s="75"/>
      <c r="G58" s="75"/>
      <c r="H58" s="75"/>
      <c r="I58" s="75"/>
    </row>
    <row r="59" spans="2:9" s="186" customFormat="1" ht="15.75" customHeight="1">
      <c r="B59" s="408" t="s">
        <v>269</v>
      </c>
      <c r="C59" s="369">
        <v>3266.59211</v>
      </c>
      <c r="D59" s="371">
        <f t="shared" si="1"/>
        <v>10694.82257</v>
      </c>
      <c r="E59" s="75"/>
      <c r="F59" s="75"/>
      <c r="G59" s="75"/>
      <c r="H59" s="75"/>
      <c r="I59" s="75"/>
    </row>
    <row r="60" spans="2:9" s="186" customFormat="1" ht="15.75" customHeight="1">
      <c r="B60" s="408" t="s">
        <v>293</v>
      </c>
      <c r="C60" s="369">
        <v>3262.9088199999997</v>
      </c>
      <c r="D60" s="371">
        <f t="shared" si="1"/>
        <v>10682.76348</v>
      </c>
      <c r="E60" s="75"/>
      <c r="F60" s="75"/>
      <c r="G60" s="75"/>
      <c r="H60" s="75"/>
      <c r="I60" s="75"/>
    </row>
    <row r="61" spans="2:9" s="186" customFormat="1" ht="15.75" customHeight="1">
      <c r="B61" s="408" t="s">
        <v>214</v>
      </c>
      <c r="C61" s="369">
        <v>3127.73283</v>
      </c>
      <c r="D61" s="371">
        <f t="shared" si="1"/>
        <v>10240.19729</v>
      </c>
      <c r="E61" s="75"/>
      <c r="F61" s="75"/>
      <c r="G61" s="75"/>
      <c r="H61" s="75"/>
      <c r="I61" s="75"/>
    </row>
    <row r="62" spans="2:9" s="186" customFormat="1" ht="15.75" customHeight="1">
      <c r="B62" s="408" t="s">
        <v>263</v>
      </c>
      <c r="C62" s="369">
        <v>3014.46522</v>
      </c>
      <c r="D62" s="371">
        <f t="shared" si="1"/>
        <v>9869.35913</v>
      </c>
      <c r="E62" s="75"/>
      <c r="F62" s="75"/>
      <c r="G62" s="75"/>
      <c r="H62" s="75"/>
      <c r="I62" s="75"/>
    </row>
    <row r="63" spans="2:9" s="186" customFormat="1" ht="15.75" customHeight="1">
      <c r="B63" s="408" t="s">
        <v>261</v>
      </c>
      <c r="C63" s="369">
        <v>2989.61627</v>
      </c>
      <c r="D63" s="371">
        <f t="shared" si="1"/>
        <v>9788.00367</v>
      </c>
      <c r="E63" s="75"/>
      <c r="F63" s="75"/>
      <c r="G63" s="75"/>
      <c r="H63" s="75"/>
      <c r="I63" s="75"/>
    </row>
    <row r="64" spans="2:9" s="186" customFormat="1" ht="15.75" customHeight="1">
      <c r="B64" s="408" t="s">
        <v>265</v>
      </c>
      <c r="C64" s="369">
        <v>2945.36455</v>
      </c>
      <c r="D64" s="371">
        <f t="shared" si="1"/>
        <v>9643.12354</v>
      </c>
      <c r="E64" s="75"/>
      <c r="F64" s="75"/>
      <c r="G64" s="75"/>
      <c r="H64" s="75"/>
      <c r="I64" s="75"/>
    </row>
    <row r="65" spans="2:9" s="186" customFormat="1" ht="15.75" customHeight="1">
      <c r="B65" s="408" t="s">
        <v>275</v>
      </c>
      <c r="C65" s="369">
        <v>2893.16402</v>
      </c>
      <c r="D65" s="371">
        <f t="shared" si="1"/>
        <v>9472.219</v>
      </c>
      <c r="E65" s="75"/>
      <c r="F65" s="75"/>
      <c r="G65" s="75"/>
      <c r="H65" s="75"/>
      <c r="I65" s="75"/>
    </row>
    <row r="66" spans="2:9" s="186" customFormat="1" ht="15.75" customHeight="1">
      <c r="B66" s="408" t="s">
        <v>240</v>
      </c>
      <c r="C66" s="369">
        <v>2861.12458</v>
      </c>
      <c r="D66" s="371">
        <f t="shared" si="1"/>
        <v>9367.32187</v>
      </c>
      <c r="E66" s="75"/>
      <c r="F66" s="75"/>
      <c r="G66" s="75"/>
      <c r="H66" s="75"/>
      <c r="I66" s="75"/>
    </row>
    <row r="67" spans="2:9" s="186" customFormat="1" ht="15.75" customHeight="1">
      <c r="B67" s="408" t="s">
        <v>264</v>
      </c>
      <c r="C67" s="369">
        <v>2798.60108</v>
      </c>
      <c r="D67" s="371">
        <f t="shared" si="1"/>
        <v>9162.61994</v>
      </c>
      <c r="E67" s="75"/>
      <c r="F67" s="75"/>
      <c r="G67" s="75"/>
      <c r="H67" s="75"/>
      <c r="I67" s="75"/>
    </row>
    <row r="68" spans="2:9" s="186" customFormat="1" ht="15.75" customHeight="1">
      <c r="B68" s="408" t="s">
        <v>241</v>
      </c>
      <c r="C68" s="369">
        <v>2542.23606</v>
      </c>
      <c r="D68" s="371">
        <f t="shared" si="1"/>
        <v>8323.28086</v>
      </c>
      <c r="E68" s="75"/>
      <c r="F68" s="75"/>
      <c r="G68" s="75"/>
      <c r="H68" s="75"/>
      <c r="I68" s="75"/>
    </row>
    <row r="69" spans="2:9" s="186" customFormat="1" ht="15.75" customHeight="1">
      <c r="B69" s="408" t="s">
        <v>218</v>
      </c>
      <c r="C69" s="369">
        <v>2478.62136</v>
      </c>
      <c r="D69" s="371">
        <f t="shared" si="1"/>
        <v>8115.00633</v>
      </c>
      <c r="E69" s="75"/>
      <c r="F69" s="75"/>
      <c r="G69" s="75"/>
      <c r="H69" s="75"/>
      <c r="I69" s="75"/>
    </row>
    <row r="70" spans="2:9" s="186" customFormat="1" ht="15.75" customHeight="1">
      <c r="B70" s="408" t="s">
        <v>259</v>
      </c>
      <c r="C70" s="369">
        <v>2350.0470299999997</v>
      </c>
      <c r="D70" s="371">
        <f t="shared" si="1"/>
        <v>7694.05398</v>
      </c>
      <c r="E70" s="75"/>
      <c r="F70" s="75"/>
      <c r="G70" s="75"/>
      <c r="H70" s="75"/>
      <c r="I70" s="75"/>
    </row>
    <row r="71" spans="2:9" s="186" customFormat="1" ht="15.75" customHeight="1">
      <c r="B71" s="408" t="s">
        <v>274</v>
      </c>
      <c r="C71" s="369">
        <v>2317.54641</v>
      </c>
      <c r="D71" s="371">
        <f t="shared" si="1"/>
        <v>7587.64695</v>
      </c>
      <c r="E71" s="75"/>
      <c r="F71" s="75"/>
      <c r="G71" s="75"/>
      <c r="H71" s="75"/>
      <c r="I71" s="75"/>
    </row>
    <row r="72" spans="1:9" s="229" customFormat="1" ht="15.75" customHeight="1">
      <c r="A72" s="78"/>
      <c r="B72" s="408" t="s">
        <v>260</v>
      </c>
      <c r="C72" s="369">
        <v>2260.62803</v>
      </c>
      <c r="D72" s="371">
        <f t="shared" si="1"/>
        <v>7401.29617</v>
      </c>
      <c r="E72" s="75"/>
      <c r="F72" s="75"/>
      <c r="G72" s="75"/>
      <c r="H72" s="75"/>
      <c r="I72" s="75"/>
    </row>
    <row r="73" spans="1:9" s="229" customFormat="1" ht="15.75" customHeight="1">
      <c r="A73" s="78"/>
      <c r="B73" s="408" t="s">
        <v>213</v>
      </c>
      <c r="C73" s="369">
        <v>2229.28024</v>
      </c>
      <c r="D73" s="371">
        <f t="shared" si="1"/>
        <v>7298.66351</v>
      </c>
      <c r="E73" s="75"/>
      <c r="F73" s="75"/>
      <c r="G73" s="75"/>
      <c r="H73" s="75"/>
      <c r="I73" s="75"/>
    </row>
    <row r="74" spans="1:9" s="229" customFormat="1" ht="15.75" customHeight="1">
      <c r="A74" s="78"/>
      <c r="B74" s="408" t="s">
        <v>296</v>
      </c>
      <c r="C74" s="369">
        <v>2070.9295</v>
      </c>
      <c r="D74" s="371">
        <f t="shared" si="1"/>
        <v>6780.22318</v>
      </c>
      <c r="E74" s="75"/>
      <c r="F74" s="75"/>
      <c r="G74" s="75"/>
      <c r="H74" s="75"/>
      <c r="I74" s="75"/>
    </row>
    <row r="75" spans="1:9" s="229" customFormat="1" ht="15.75" customHeight="1">
      <c r="A75" s="78"/>
      <c r="B75" s="408" t="s">
        <v>195</v>
      </c>
      <c r="C75" s="369">
        <v>1914.28982</v>
      </c>
      <c r="D75" s="371">
        <f t="shared" si="1"/>
        <v>6267.38487</v>
      </c>
      <c r="E75" s="75"/>
      <c r="F75" s="75"/>
      <c r="G75" s="75"/>
      <c r="H75" s="75"/>
      <c r="I75" s="75"/>
    </row>
    <row r="76" spans="1:9" s="229" customFormat="1" ht="15.75" customHeight="1">
      <c r="A76" s="78"/>
      <c r="B76" s="408" t="s">
        <v>217</v>
      </c>
      <c r="C76" s="369">
        <v>1863.61761</v>
      </c>
      <c r="D76" s="371">
        <f t="shared" si="1"/>
        <v>6101.48406</v>
      </c>
      <c r="E76" s="75"/>
      <c r="F76" s="75"/>
      <c r="G76" s="75"/>
      <c r="H76" s="75"/>
      <c r="I76" s="75"/>
    </row>
    <row r="77" spans="1:9" s="229" customFormat="1" ht="15.75" customHeight="1">
      <c r="A77" s="78"/>
      <c r="B77" s="408" t="s">
        <v>212</v>
      </c>
      <c r="C77" s="369">
        <v>1832.6206499999998</v>
      </c>
      <c r="D77" s="371">
        <f t="shared" si="1"/>
        <v>6000.00001</v>
      </c>
      <c r="E77" s="75"/>
      <c r="F77" s="75"/>
      <c r="G77" s="75"/>
      <c r="H77" s="75"/>
      <c r="I77" s="75"/>
    </row>
    <row r="78" spans="1:9" s="229" customFormat="1" ht="15.75" customHeight="1">
      <c r="A78" s="78"/>
      <c r="B78" s="408" t="s">
        <v>281</v>
      </c>
      <c r="C78" s="369">
        <v>1788.67564</v>
      </c>
      <c r="D78" s="371">
        <f t="shared" si="1"/>
        <v>5856.12405</v>
      </c>
      <c r="E78" s="75"/>
      <c r="F78" s="75"/>
      <c r="G78" s="75"/>
      <c r="H78" s="75"/>
      <c r="I78" s="75"/>
    </row>
    <row r="79" spans="1:9" s="229" customFormat="1" ht="15.75" customHeight="1">
      <c r="A79" s="78"/>
      <c r="B79" s="408" t="s">
        <v>271</v>
      </c>
      <c r="C79" s="369">
        <v>1733.5079099999998</v>
      </c>
      <c r="D79" s="371">
        <f t="shared" si="1"/>
        <v>5675.5049</v>
      </c>
      <c r="E79" s="75"/>
      <c r="F79" s="75"/>
      <c r="G79" s="75"/>
      <c r="H79" s="75"/>
      <c r="I79" s="75"/>
    </row>
    <row r="80" spans="1:9" s="229" customFormat="1" ht="15.75" customHeight="1">
      <c r="A80" s="78"/>
      <c r="B80" s="408" t="s">
        <v>270</v>
      </c>
      <c r="C80" s="369">
        <v>1654.98477</v>
      </c>
      <c r="D80" s="371">
        <f t="shared" si="1"/>
        <v>5418.42014</v>
      </c>
      <c r="E80" s="75"/>
      <c r="F80" s="75"/>
      <c r="G80" s="75"/>
      <c r="H80" s="75"/>
      <c r="I80" s="75"/>
    </row>
    <row r="81" spans="1:9" s="229" customFormat="1" ht="15.75" customHeight="1">
      <c r="A81" s="78"/>
      <c r="B81" s="408" t="s">
        <v>282</v>
      </c>
      <c r="C81" s="369">
        <v>1610.3597</v>
      </c>
      <c r="D81" s="371">
        <f t="shared" si="1"/>
        <v>5272.31766</v>
      </c>
      <c r="E81" s="75"/>
      <c r="F81" s="75"/>
      <c r="G81" s="75"/>
      <c r="H81" s="75"/>
      <c r="I81" s="75"/>
    </row>
    <row r="82" spans="1:9" s="229" customFormat="1" ht="15.75" customHeight="1">
      <c r="A82" s="78"/>
      <c r="B82" s="408" t="s">
        <v>276</v>
      </c>
      <c r="C82" s="369">
        <v>1393.21026</v>
      </c>
      <c r="D82" s="371">
        <f t="shared" si="1"/>
        <v>4561.37039</v>
      </c>
      <c r="E82" s="75"/>
      <c r="F82" s="75"/>
      <c r="G82" s="75"/>
      <c r="H82" s="75"/>
      <c r="I82" s="75"/>
    </row>
    <row r="83" spans="1:9" s="229" customFormat="1" ht="15.75" customHeight="1">
      <c r="A83" s="78"/>
      <c r="B83" s="408" t="s">
        <v>312</v>
      </c>
      <c r="C83" s="369">
        <v>1288.66593</v>
      </c>
      <c r="D83" s="371">
        <f t="shared" si="1"/>
        <v>4219.09225</v>
      </c>
      <c r="E83" s="75"/>
      <c r="F83" s="75"/>
      <c r="G83" s="75"/>
      <c r="H83" s="75"/>
      <c r="I83" s="75"/>
    </row>
    <row r="84" spans="1:9" s="229" customFormat="1" ht="15.75" customHeight="1">
      <c r="A84" s="78"/>
      <c r="B84" s="408" t="s">
        <v>277</v>
      </c>
      <c r="C84" s="369">
        <v>1281.50772</v>
      </c>
      <c r="D84" s="371">
        <f t="shared" si="1"/>
        <v>4195.65628</v>
      </c>
      <c r="E84" s="75"/>
      <c r="F84" s="75"/>
      <c r="G84" s="75"/>
      <c r="H84" s="75"/>
      <c r="I84" s="75"/>
    </row>
    <row r="85" spans="1:9" s="229" customFormat="1" ht="15.75" customHeight="1">
      <c r="A85" s="78"/>
      <c r="B85" s="408" t="s">
        <v>313</v>
      </c>
      <c r="C85" s="369">
        <v>1212.60473</v>
      </c>
      <c r="D85" s="371">
        <f t="shared" si="1"/>
        <v>3970.06789</v>
      </c>
      <c r="E85" s="75"/>
      <c r="F85" s="75"/>
      <c r="G85" s="75"/>
      <c r="H85" s="75"/>
      <c r="I85" s="75"/>
    </row>
    <row r="86" spans="1:9" s="229" customFormat="1" ht="15.75" customHeight="1">
      <c r="A86" s="78"/>
      <c r="B86" s="408" t="s">
        <v>278</v>
      </c>
      <c r="C86" s="369">
        <v>1185.13949</v>
      </c>
      <c r="D86" s="371">
        <f t="shared" si="1"/>
        <v>3880.14669</v>
      </c>
      <c r="E86" s="75"/>
      <c r="F86" s="75"/>
      <c r="G86" s="75"/>
      <c r="H86" s="75"/>
      <c r="I86" s="75"/>
    </row>
    <row r="87" spans="1:9" s="229" customFormat="1" ht="15.75" customHeight="1">
      <c r="A87" s="78"/>
      <c r="B87" s="408" t="s">
        <v>294</v>
      </c>
      <c r="C87" s="369">
        <v>1175.37949</v>
      </c>
      <c r="D87" s="371">
        <f t="shared" si="1"/>
        <v>3848.19245</v>
      </c>
      <c r="E87" s="75"/>
      <c r="F87" s="75"/>
      <c r="G87" s="75"/>
      <c r="H87" s="75"/>
      <c r="I87" s="75"/>
    </row>
    <row r="88" spans="1:9" s="229" customFormat="1" ht="15.75" customHeight="1">
      <c r="A88" s="78"/>
      <c r="B88" s="408" t="s">
        <v>314</v>
      </c>
      <c r="C88" s="369">
        <v>1144.0476</v>
      </c>
      <c r="D88" s="371">
        <f t="shared" si="1"/>
        <v>3745.61184</v>
      </c>
      <c r="E88" s="75"/>
      <c r="F88" s="75"/>
      <c r="G88" s="75"/>
      <c r="H88" s="75"/>
      <c r="I88" s="75"/>
    </row>
    <row r="89" spans="1:9" s="229" customFormat="1" ht="15.75" customHeight="1">
      <c r="A89" s="78"/>
      <c r="B89" s="408" t="s">
        <v>315</v>
      </c>
      <c r="C89" s="369">
        <v>1133.13493</v>
      </c>
      <c r="D89" s="371">
        <f t="shared" si="1"/>
        <v>3709.88376</v>
      </c>
      <c r="E89" s="75"/>
      <c r="F89" s="75"/>
      <c r="G89" s="75"/>
      <c r="H89" s="75"/>
      <c r="I89" s="75"/>
    </row>
    <row r="90" spans="1:9" s="229" customFormat="1" ht="15.75" customHeight="1">
      <c r="A90" s="78"/>
      <c r="B90" s="408" t="s">
        <v>316</v>
      </c>
      <c r="C90" s="369">
        <v>1124.54556</v>
      </c>
      <c r="D90" s="371">
        <f t="shared" si="1"/>
        <v>3681.76216</v>
      </c>
      <c r="E90" s="75"/>
      <c r="F90" s="75"/>
      <c r="G90" s="75"/>
      <c r="H90" s="75"/>
      <c r="I90" s="75"/>
    </row>
    <row r="91" spans="1:9" s="229" customFormat="1" ht="15.75" customHeight="1">
      <c r="A91" s="78"/>
      <c r="B91" s="408" t="s">
        <v>297</v>
      </c>
      <c r="C91" s="369">
        <v>1115.47612</v>
      </c>
      <c r="D91" s="371">
        <f t="shared" si="1"/>
        <v>3652.06882</v>
      </c>
      <c r="E91" s="75"/>
      <c r="F91" s="75"/>
      <c r="G91" s="75"/>
      <c r="H91" s="75"/>
      <c r="I91" s="75"/>
    </row>
    <row r="92" spans="1:9" s="229" customFormat="1" ht="15.75" customHeight="1">
      <c r="A92" s="78"/>
      <c r="B92" s="408" t="s">
        <v>295</v>
      </c>
      <c r="C92" s="369">
        <v>1094.86578</v>
      </c>
      <c r="D92" s="371">
        <f t="shared" si="1"/>
        <v>3584.59056</v>
      </c>
      <c r="E92" s="75"/>
      <c r="F92" s="75"/>
      <c r="G92" s="75"/>
      <c r="H92" s="75"/>
      <c r="I92" s="75"/>
    </row>
    <row r="93" spans="1:9" s="229" customFormat="1" ht="15.75" customHeight="1">
      <c r="A93" s="78"/>
      <c r="B93" s="408" t="s">
        <v>317</v>
      </c>
      <c r="C93" s="369">
        <v>1023.12407</v>
      </c>
      <c r="D93" s="371">
        <f t="shared" si="1"/>
        <v>3349.70821</v>
      </c>
      <c r="E93" s="75"/>
      <c r="F93" s="75"/>
      <c r="G93" s="75"/>
      <c r="H93" s="75"/>
      <c r="I93" s="75"/>
    </row>
    <row r="94" spans="1:9" s="229" customFormat="1" ht="15.75" customHeight="1">
      <c r="A94" s="78"/>
      <c r="B94" s="408" t="s">
        <v>301</v>
      </c>
      <c r="C94" s="369">
        <v>913.22583</v>
      </c>
      <c r="D94" s="371">
        <f t="shared" si="1"/>
        <v>2989.90137</v>
      </c>
      <c r="E94" s="75"/>
      <c r="F94" s="75"/>
      <c r="G94" s="75"/>
      <c r="H94" s="75"/>
      <c r="I94" s="75"/>
    </row>
    <row r="95" spans="1:9" s="229" customFormat="1" ht="15.75" customHeight="1">
      <c r="A95" s="78"/>
      <c r="B95" s="408" t="s">
        <v>211</v>
      </c>
      <c r="C95" s="369">
        <v>878.3851</v>
      </c>
      <c r="D95" s="371">
        <f t="shared" si="1"/>
        <v>2875.83282</v>
      </c>
      <c r="E95" s="75"/>
      <c r="F95" s="75"/>
      <c r="G95" s="75"/>
      <c r="H95" s="75"/>
      <c r="I95" s="75"/>
    </row>
    <row r="96" spans="1:9" s="229" customFormat="1" ht="15.75" customHeight="1">
      <c r="A96" s="78"/>
      <c r="B96" s="408" t="s">
        <v>197</v>
      </c>
      <c r="C96" s="369">
        <v>826.3812399999999</v>
      </c>
      <c r="D96" s="371">
        <f t="shared" si="1"/>
        <v>2705.57218</v>
      </c>
      <c r="E96" s="75"/>
      <c r="F96" s="75"/>
      <c r="G96" s="75"/>
      <c r="H96" s="75"/>
      <c r="I96" s="75"/>
    </row>
    <row r="97" spans="1:9" s="229" customFormat="1" ht="15.75" customHeight="1">
      <c r="A97" s="78"/>
      <c r="B97" s="408" t="s">
        <v>318</v>
      </c>
      <c r="C97" s="369">
        <v>748.59317</v>
      </c>
      <c r="D97" s="371">
        <f t="shared" si="1"/>
        <v>2450.89404</v>
      </c>
      <c r="E97" s="75"/>
      <c r="F97" s="75"/>
      <c r="G97" s="75"/>
      <c r="H97" s="75"/>
      <c r="I97" s="75"/>
    </row>
    <row r="98" spans="1:9" s="229" customFormat="1" ht="15.75" customHeight="1">
      <c r="A98" s="78"/>
      <c r="B98" s="408" t="s">
        <v>319</v>
      </c>
      <c r="C98" s="369">
        <v>740.91909</v>
      </c>
      <c r="D98" s="371">
        <f aca="true" t="shared" si="2" ref="D98:D125">ROUND(+C98*$E$9,5)</f>
        <v>2425.7691</v>
      </c>
      <c r="E98" s="75"/>
      <c r="F98" s="75"/>
      <c r="G98" s="75"/>
      <c r="H98" s="75"/>
      <c r="I98" s="75"/>
    </row>
    <row r="99" spans="1:9" s="229" customFormat="1" ht="15.75" customHeight="1">
      <c r="A99" s="78"/>
      <c r="B99" s="408" t="s">
        <v>280</v>
      </c>
      <c r="C99" s="369">
        <v>730.2630600000001</v>
      </c>
      <c r="D99" s="371">
        <f t="shared" si="2"/>
        <v>2390.88126</v>
      </c>
      <c r="E99" s="75"/>
      <c r="F99" s="75"/>
      <c r="G99" s="75"/>
      <c r="H99" s="75"/>
      <c r="I99" s="75"/>
    </row>
    <row r="100" spans="1:9" s="229" customFormat="1" ht="15.75" customHeight="1">
      <c r="A100" s="78"/>
      <c r="B100" s="408" t="s">
        <v>284</v>
      </c>
      <c r="C100" s="369">
        <v>721.9111700000001</v>
      </c>
      <c r="D100" s="371">
        <f t="shared" si="2"/>
        <v>2363.53717</v>
      </c>
      <c r="E100" s="75"/>
      <c r="F100" s="75"/>
      <c r="G100" s="75"/>
      <c r="H100" s="75"/>
      <c r="I100" s="75"/>
    </row>
    <row r="101" spans="1:9" s="229" customFormat="1" ht="15.75" customHeight="1">
      <c r="A101" s="78"/>
      <c r="B101" s="408" t="s">
        <v>320</v>
      </c>
      <c r="C101" s="369">
        <v>715.98524</v>
      </c>
      <c r="D101" s="371">
        <f t="shared" si="2"/>
        <v>2344.13568</v>
      </c>
      <c r="E101" s="75"/>
      <c r="F101" s="75"/>
      <c r="G101" s="75"/>
      <c r="H101" s="75"/>
      <c r="I101" s="75"/>
    </row>
    <row r="102" spans="1:9" s="229" customFormat="1" ht="15.75" customHeight="1">
      <c r="A102" s="78"/>
      <c r="B102" s="408" t="s">
        <v>279</v>
      </c>
      <c r="C102" s="369">
        <v>678.09698</v>
      </c>
      <c r="D102" s="371">
        <f t="shared" si="2"/>
        <v>2220.08951</v>
      </c>
      <c r="E102" s="75"/>
      <c r="F102" s="75"/>
      <c r="G102" s="75"/>
      <c r="H102" s="75"/>
      <c r="I102" s="75"/>
    </row>
    <row r="103" spans="1:9" s="229" customFormat="1" ht="15.75" customHeight="1">
      <c r="A103" s="78"/>
      <c r="B103" s="408" t="s">
        <v>285</v>
      </c>
      <c r="C103" s="369">
        <v>602.37054</v>
      </c>
      <c r="D103" s="371">
        <f t="shared" si="2"/>
        <v>1972.16115</v>
      </c>
      <c r="E103" s="75"/>
      <c r="F103" s="75"/>
      <c r="G103" s="75"/>
      <c r="H103" s="75"/>
      <c r="I103" s="75"/>
    </row>
    <row r="104" spans="1:9" s="229" customFormat="1" ht="15.75" customHeight="1">
      <c r="A104" s="78"/>
      <c r="B104" s="408" t="s">
        <v>199</v>
      </c>
      <c r="C104" s="369">
        <v>600.8687199999999</v>
      </c>
      <c r="D104" s="371">
        <f t="shared" si="2"/>
        <v>1967.24419</v>
      </c>
      <c r="E104" s="75"/>
      <c r="F104" s="75"/>
      <c r="G104" s="75"/>
      <c r="H104" s="75"/>
      <c r="I104" s="75"/>
    </row>
    <row r="105" spans="1:9" s="229" customFormat="1" ht="15.75" customHeight="1">
      <c r="A105" s="78"/>
      <c r="B105" s="408" t="s">
        <v>286</v>
      </c>
      <c r="C105" s="369">
        <v>546.62497</v>
      </c>
      <c r="D105" s="371">
        <f t="shared" si="2"/>
        <v>1789.65015</v>
      </c>
      <c r="E105" s="75"/>
      <c r="F105" s="75"/>
      <c r="G105" s="75"/>
      <c r="H105" s="75"/>
      <c r="I105" s="75"/>
    </row>
    <row r="106" spans="1:9" s="229" customFormat="1" ht="15.75" customHeight="1">
      <c r="A106" s="78"/>
      <c r="B106" s="408" t="s">
        <v>287</v>
      </c>
      <c r="C106" s="369">
        <v>535.14868</v>
      </c>
      <c r="D106" s="371">
        <f t="shared" si="2"/>
        <v>1752.07678</v>
      </c>
      <c r="E106" s="75"/>
      <c r="F106" s="75"/>
      <c r="G106" s="75"/>
      <c r="H106" s="75"/>
      <c r="I106" s="75"/>
    </row>
    <row r="107" spans="1:9" s="229" customFormat="1" ht="15.75" customHeight="1">
      <c r="A107" s="78"/>
      <c r="B107" s="408" t="s">
        <v>321</v>
      </c>
      <c r="C107" s="369">
        <v>522.8568300000001</v>
      </c>
      <c r="D107" s="371">
        <f t="shared" si="2"/>
        <v>1711.83326</v>
      </c>
      <c r="E107" s="75"/>
      <c r="F107" s="75"/>
      <c r="G107" s="75"/>
      <c r="H107" s="75"/>
      <c r="I107" s="75"/>
    </row>
    <row r="108" spans="1:9" s="229" customFormat="1" ht="15.75" customHeight="1">
      <c r="A108" s="78"/>
      <c r="B108" s="408" t="s">
        <v>283</v>
      </c>
      <c r="C108" s="369">
        <v>515.51342</v>
      </c>
      <c r="D108" s="371">
        <f t="shared" si="2"/>
        <v>1687.79094</v>
      </c>
      <c r="E108" s="75"/>
      <c r="F108" s="75"/>
      <c r="G108" s="75"/>
      <c r="H108" s="75"/>
      <c r="I108" s="75"/>
    </row>
    <row r="109" spans="1:9" s="229" customFormat="1" ht="15.75" customHeight="1">
      <c r="A109" s="78"/>
      <c r="B109" s="408" t="s">
        <v>266</v>
      </c>
      <c r="C109" s="369">
        <v>434.98345</v>
      </c>
      <c r="D109" s="371">
        <f t="shared" si="2"/>
        <v>1424.13582</v>
      </c>
      <c r="E109" s="75"/>
      <c r="F109" s="75"/>
      <c r="G109" s="75"/>
      <c r="H109" s="75"/>
      <c r="I109" s="75"/>
    </row>
    <row r="110" spans="1:9" s="229" customFormat="1" ht="15.75" customHeight="1">
      <c r="A110" s="78"/>
      <c r="B110" s="408" t="s">
        <v>242</v>
      </c>
      <c r="C110" s="369">
        <v>394.88809999999995</v>
      </c>
      <c r="D110" s="371">
        <f t="shared" si="2"/>
        <v>1292.86364</v>
      </c>
      <c r="E110" s="75"/>
      <c r="F110" s="75"/>
      <c r="G110" s="75"/>
      <c r="H110" s="75"/>
      <c r="I110" s="75"/>
    </row>
    <row r="111" spans="1:9" s="229" customFormat="1" ht="15.75" customHeight="1">
      <c r="A111" s="78"/>
      <c r="B111" s="408" t="s">
        <v>302</v>
      </c>
      <c r="C111" s="369">
        <v>374.38617999999997</v>
      </c>
      <c r="D111" s="371">
        <f t="shared" si="2"/>
        <v>1225.74035</v>
      </c>
      <c r="E111" s="75"/>
      <c r="F111" s="75"/>
      <c r="G111" s="75"/>
      <c r="H111" s="75"/>
      <c r="I111" s="75"/>
    </row>
    <row r="112" spans="1:9" s="229" customFormat="1" ht="15.75" customHeight="1">
      <c r="A112" s="78"/>
      <c r="B112" s="408" t="s">
        <v>298</v>
      </c>
      <c r="C112" s="369">
        <v>358.84146999999996</v>
      </c>
      <c r="D112" s="371">
        <f t="shared" si="2"/>
        <v>1174.84697</v>
      </c>
      <c r="E112" s="75"/>
      <c r="F112" s="75"/>
      <c r="G112" s="75"/>
      <c r="H112" s="75"/>
      <c r="I112" s="75"/>
    </row>
    <row r="113" spans="1:9" s="229" customFormat="1" ht="15.75" customHeight="1">
      <c r="A113" s="78"/>
      <c r="B113" s="408" t="s">
        <v>322</v>
      </c>
      <c r="C113" s="369">
        <v>334.06165000000004</v>
      </c>
      <c r="D113" s="371">
        <f t="shared" si="2"/>
        <v>1093.71784</v>
      </c>
      <c r="E113" s="75"/>
      <c r="F113" s="75"/>
      <c r="G113" s="75"/>
      <c r="H113" s="75"/>
      <c r="I113" s="75"/>
    </row>
    <row r="114" spans="1:9" s="229" customFormat="1" ht="15.75" customHeight="1">
      <c r="A114" s="78"/>
      <c r="B114" s="408" t="s">
        <v>289</v>
      </c>
      <c r="C114" s="369">
        <v>287.64107</v>
      </c>
      <c r="D114" s="371">
        <f t="shared" si="2"/>
        <v>941.73686</v>
      </c>
      <c r="E114" s="75"/>
      <c r="F114" s="75"/>
      <c r="G114" s="75"/>
      <c r="H114" s="75"/>
      <c r="I114" s="75"/>
    </row>
    <row r="115" spans="1:9" s="229" customFormat="1" ht="15.75" customHeight="1">
      <c r="A115" s="78"/>
      <c r="B115" s="408" t="s">
        <v>288</v>
      </c>
      <c r="C115" s="369">
        <v>254.48314000000002</v>
      </c>
      <c r="D115" s="371">
        <f t="shared" si="2"/>
        <v>833.1778</v>
      </c>
      <c r="E115" s="75"/>
      <c r="F115" s="75"/>
      <c r="G115" s="75"/>
      <c r="H115" s="75"/>
      <c r="I115" s="75"/>
    </row>
    <row r="116" spans="1:9" s="229" customFormat="1" ht="15.75" customHeight="1">
      <c r="A116" s="78"/>
      <c r="B116" s="408" t="s">
        <v>196</v>
      </c>
      <c r="C116" s="369">
        <v>218.50001</v>
      </c>
      <c r="D116" s="371">
        <f t="shared" si="2"/>
        <v>715.36903</v>
      </c>
      <c r="E116" s="75"/>
      <c r="F116" s="75"/>
      <c r="G116" s="75"/>
      <c r="H116" s="75"/>
      <c r="I116" s="75"/>
    </row>
    <row r="117" spans="1:9" s="229" customFormat="1" ht="15.75" customHeight="1">
      <c r="A117" s="78"/>
      <c r="B117" s="408" t="s">
        <v>323</v>
      </c>
      <c r="C117" s="369">
        <v>180.18716</v>
      </c>
      <c r="D117" s="371">
        <f t="shared" si="2"/>
        <v>589.93276</v>
      </c>
      <c r="E117" s="75"/>
      <c r="F117" s="75"/>
      <c r="G117" s="75"/>
      <c r="H117" s="75"/>
      <c r="I117" s="75"/>
    </row>
    <row r="118" spans="1:9" s="229" customFormat="1" ht="15.75" customHeight="1">
      <c r="A118" s="78"/>
      <c r="B118" s="408" t="s">
        <v>273</v>
      </c>
      <c r="C118" s="369">
        <v>177.82208</v>
      </c>
      <c r="D118" s="371">
        <f t="shared" si="2"/>
        <v>582.18949</v>
      </c>
      <c r="E118" s="75"/>
      <c r="F118" s="75"/>
      <c r="G118" s="75"/>
      <c r="H118" s="75"/>
      <c r="I118" s="75"/>
    </row>
    <row r="119" spans="1:9" s="229" customFormat="1" ht="15.75" customHeight="1">
      <c r="A119" s="78"/>
      <c r="B119" s="408" t="s">
        <v>215</v>
      </c>
      <c r="C119" s="369">
        <v>158.80526</v>
      </c>
      <c r="D119" s="371">
        <f t="shared" si="2"/>
        <v>519.92842</v>
      </c>
      <c r="E119" s="75"/>
      <c r="F119" s="75"/>
      <c r="G119" s="75"/>
      <c r="H119" s="75"/>
      <c r="I119" s="75"/>
    </row>
    <row r="120" spans="1:9" s="229" customFormat="1" ht="15.75" customHeight="1">
      <c r="A120" s="78"/>
      <c r="B120" s="408" t="s">
        <v>239</v>
      </c>
      <c r="C120" s="369">
        <v>157.68753</v>
      </c>
      <c r="D120" s="371">
        <f t="shared" si="2"/>
        <v>516.26897</v>
      </c>
      <c r="E120" s="75"/>
      <c r="F120" s="75"/>
      <c r="G120" s="75"/>
      <c r="H120" s="75"/>
      <c r="I120" s="75"/>
    </row>
    <row r="121" spans="1:9" s="229" customFormat="1" ht="15.75" customHeight="1">
      <c r="A121" s="78"/>
      <c r="B121" s="408" t="s">
        <v>324</v>
      </c>
      <c r="C121" s="369">
        <v>148.30173000000002</v>
      </c>
      <c r="D121" s="371">
        <f t="shared" si="2"/>
        <v>485.53986</v>
      </c>
      <c r="E121" s="75"/>
      <c r="F121" s="75"/>
      <c r="G121" s="75"/>
      <c r="H121" s="75"/>
      <c r="I121" s="75"/>
    </row>
    <row r="122" spans="1:9" s="229" customFormat="1" ht="15.75" customHeight="1">
      <c r="A122" s="78"/>
      <c r="B122" s="408" t="s">
        <v>198</v>
      </c>
      <c r="C122" s="369">
        <v>146.06467999999998</v>
      </c>
      <c r="D122" s="371">
        <f>ROUND(+C122*$E$9,5)</f>
        <v>478.21576</v>
      </c>
      <c r="E122" s="75"/>
      <c r="F122" s="75"/>
      <c r="G122" s="75"/>
      <c r="H122" s="75"/>
      <c r="I122" s="75"/>
    </row>
    <row r="123" spans="1:9" s="229" customFormat="1" ht="15.75" customHeight="1">
      <c r="A123" s="78"/>
      <c r="B123" s="408" t="s">
        <v>200</v>
      </c>
      <c r="C123" s="369">
        <v>107.57565</v>
      </c>
      <c r="D123" s="371">
        <f>ROUND(+C123*$E$9,5)</f>
        <v>352.20268</v>
      </c>
      <c r="E123" s="75"/>
      <c r="F123" s="75"/>
      <c r="G123" s="75"/>
      <c r="H123" s="75"/>
      <c r="I123" s="75"/>
    </row>
    <row r="124" spans="1:9" s="229" customFormat="1" ht="15.75" customHeight="1">
      <c r="A124" s="78"/>
      <c r="B124" s="408" t="s">
        <v>219</v>
      </c>
      <c r="C124" s="369">
        <v>101.55125</v>
      </c>
      <c r="D124" s="371">
        <f>ROUND(+C124*$E$9,5)</f>
        <v>332.47879</v>
      </c>
      <c r="E124" s="75"/>
      <c r="F124" s="75"/>
      <c r="G124" s="75"/>
      <c r="H124" s="75"/>
      <c r="I124" s="75"/>
    </row>
    <row r="125" spans="1:9" s="229" customFormat="1" ht="15.75" customHeight="1">
      <c r="A125" s="78"/>
      <c r="B125" s="408" t="s">
        <v>103</v>
      </c>
      <c r="C125" s="369">
        <v>1679.1079599999998</v>
      </c>
      <c r="D125" s="371">
        <f t="shared" si="2"/>
        <v>5497.39946</v>
      </c>
      <c r="E125" s="75"/>
      <c r="F125" s="75"/>
      <c r="G125" s="75"/>
      <c r="H125" s="75"/>
      <c r="I125" s="75"/>
    </row>
    <row r="126" spans="1:8" s="229" customFormat="1" ht="16.5" customHeight="1">
      <c r="A126" s="78"/>
      <c r="B126" s="81"/>
      <c r="C126" s="370"/>
      <c r="D126" s="372"/>
      <c r="E126" s="75"/>
      <c r="F126" s="75"/>
      <c r="G126" s="75"/>
      <c r="H126" s="75"/>
    </row>
    <row r="127" spans="1:7" s="229" customFormat="1" ht="16.5" customHeight="1">
      <c r="A127" s="78"/>
      <c r="B127" s="542" t="s">
        <v>15</v>
      </c>
      <c r="C127" s="560">
        <f>+C32+C15</f>
        <v>1240734.6736400002</v>
      </c>
      <c r="D127" s="560">
        <f>+D32+D15</f>
        <v>4062165.3215000005</v>
      </c>
      <c r="E127" s="75"/>
      <c r="F127" s="75"/>
      <c r="G127" s="75"/>
    </row>
    <row r="128" spans="1:7" s="226" customFormat="1" ht="16.5" customHeight="1">
      <c r="A128" s="75"/>
      <c r="B128" s="543"/>
      <c r="C128" s="561"/>
      <c r="D128" s="561"/>
      <c r="E128" s="75"/>
      <c r="F128" s="75"/>
      <c r="G128" s="230"/>
    </row>
    <row r="129" spans="1:7" s="226" customFormat="1" ht="7.5" customHeight="1">
      <c r="A129" s="75"/>
      <c r="B129" s="82"/>
      <c r="C129" s="83"/>
      <c r="D129" s="83"/>
      <c r="E129" s="75"/>
      <c r="F129" s="75"/>
      <c r="G129" s="230"/>
    </row>
    <row r="130" spans="1:7" s="226" customFormat="1" ht="15" customHeight="1">
      <c r="A130" s="75"/>
      <c r="B130" s="79" t="s">
        <v>181</v>
      </c>
      <c r="C130" s="199"/>
      <c r="D130" s="198"/>
      <c r="E130" s="75"/>
      <c r="F130" s="75"/>
      <c r="G130" s="230"/>
    </row>
    <row r="131" spans="1:7" s="227" customFormat="1" ht="15">
      <c r="A131" s="76"/>
      <c r="B131" s="79" t="s">
        <v>182</v>
      </c>
      <c r="C131" s="196"/>
      <c r="D131" s="197"/>
      <c r="E131" s="75"/>
      <c r="F131" s="75"/>
      <c r="G131" s="231"/>
    </row>
    <row r="132" spans="1:7" s="226" customFormat="1" ht="15">
      <c r="A132" s="75"/>
      <c r="B132" s="84" t="s">
        <v>183</v>
      </c>
      <c r="C132" s="183"/>
      <c r="D132" s="116"/>
      <c r="E132" s="75"/>
      <c r="F132" s="75"/>
      <c r="G132" s="230"/>
    </row>
    <row r="133" spans="1:7" s="228" customFormat="1" ht="15.75">
      <c r="A133" s="74"/>
      <c r="B133" s="84" t="s">
        <v>184</v>
      </c>
      <c r="C133" s="84"/>
      <c r="D133" s="84"/>
      <c r="E133" s="75"/>
      <c r="F133" s="75"/>
      <c r="G133" s="232"/>
    </row>
    <row r="134" spans="1:7" s="228" customFormat="1" ht="15" customHeight="1">
      <c r="A134" s="74"/>
      <c r="B134" s="546" t="s">
        <v>325</v>
      </c>
      <c r="C134" s="546"/>
      <c r="D134" s="546"/>
      <c r="E134" s="75"/>
      <c r="F134" s="75"/>
      <c r="G134" s="232"/>
    </row>
    <row r="135" spans="1:7" s="228" customFormat="1" ht="15" customHeight="1">
      <c r="A135" s="74"/>
      <c r="B135" s="556"/>
      <c r="C135" s="556"/>
      <c r="D135" s="556"/>
      <c r="E135" s="75"/>
      <c r="F135" s="75"/>
      <c r="G135" s="232"/>
    </row>
    <row r="136" spans="1:7" s="228" customFormat="1" ht="15" customHeight="1">
      <c r="A136" s="74"/>
      <c r="B136" s="425"/>
      <c r="C136" s="426"/>
      <c r="D136" s="426"/>
      <c r="E136" s="75"/>
      <c r="F136" s="75"/>
      <c r="G136" s="232"/>
    </row>
    <row r="137" spans="1:7" s="228" customFormat="1" ht="15.75">
      <c r="A137" s="74"/>
      <c r="B137" s="425"/>
      <c r="C137" s="427"/>
      <c r="D137" s="427"/>
      <c r="E137" s="75"/>
      <c r="F137" s="75"/>
      <c r="G137" s="232"/>
    </row>
    <row r="138" spans="1:7" s="226" customFormat="1" ht="15" customHeight="1">
      <c r="A138" s="75"/>
      <c r="B138" s="428"/>
      <c r="C138" s="429"/>
      <c r="D138" s="429"/>
      <c r="E138" s="75"/>
      <c r="F138" s="75"/>
      <c r="G138" s="230"/>
    </row>
    <row r="139" spans="1:7" s="226" customFormat="1" ht="15" customHeight="1">
      <c r="A139" s="75"/>
      <c r="B139" s="86" t="s">
        <v>119</v>
      </c>
      <c r="C139" s="93"/>
      <c r="D139" s="93"/>
      <c r="E139" s="75"/>
      <c r="F139" s="75"/>
      <c r="G139" s="230"/>
    </row>
    <row r="140" spans="1:7" s="226" customFormat="1" ht="15" customHeight="1">
      <c r="A140" s="75"/>
      <c r="B140" s="107" t="s">
        <v>110</v>
      </c>
      <c r="C140" s="94"/>
      <c r="D140" s="94"/>
      <c r="E140" s="75"/>
      <c r="F140" s="75"/>
      <c r="G140" s="230"/>
    </row>
    <row r="141" spans="1:7" s="226" customFormat="1" ht="15" customHeight="1">
      <c r="A141" s="75"/>
      <c r="B141" s="368" t="s">
        <v>71</v>
      </c>
      <c r="C141" s="94"/>
      <c r="D141" s="94"/>
      <c r="E141" s="75"/>
      <c r="F141" s="75"/>
      <c r="G141" s="230"/>
    </row>
    <row r="142" spans="1:7" s="226" customFormat="1" ht="15.75" customHeight="1">
      <c r="A142" s="75"/>
      <c r="B142" s="368" t="s">
        <v>112</v>
      </c>
      <c r="C142" s="94"/>
      <c r="D142" s="94"/>
      <c r="E142" s="75"/>
      <c r="F142" s="75"/>
      <c r="G142" s="230"/>
    </row>
    <row r="143" spans="1:7" s="226" customFormat="1" ht="15.75" customHeight="1">
      <c r="A143" s="75"/>
      <c r="B143" s="339" t="str">
        <f>+B9</f>
        <v>Al 31 de julio de 2018</v>
      </c>
      <c r="C143" s="339"/>
      <c r="D143" s="93"/>
      <c r="E143" s="75"/>
      <c r="F143" s="75"/>
      <c r="G143" s="230"/>
    </row>
    <row r="144" spans="1:7" s="226" customFormat="1" ht="7.5" customHeight="1">
      <c r="A144" s="75"/>
      <c r="B144" s="268"/>
      <c r="C144" s="279"/>
      <c r="D144" s="279"/>
      <c r="E144" s="75"/>
      <c r="F144" s="75"/>
      <c r="G144" s="230"/>
    </row>
    <row r="145" spans="1:7" s="226" customFormat="1" ht="12" customHeight="1">
      <c r="A145" s="75"/>
      <c r="B145" s="547" t="s">
        <v>109</v>
      </c>
      <c r="C145" s="550" t="s">
        <v>54</v>
      </c>
      <c r="D145" s="553" t="s">
        <v>149</v>
      </c>
      <c r="E145" s="75"/>
      <c r="F145" s="75"/>
      <c r="G145" s="230"/>
    </row>
    <row r="146" spans="1:7" s="226" customFormat="1" ht="12" customHeight="1">
      <c r="A146" s="75"/>
      <c r="B146" s="548"/>
      <c r="C146" s="551"/>
      <c r="D146" s="554"/>
      <c r="E146" s="75"/>
      <c r="F146" s="75"/>
      <c r="G146" s="230"/>
    </row>
    <row r="147" spans="1:7" s="226" customFormat="1" ht="12" customHeight="1">
      <c r="A147" s="75"/>
      <c r="B147" s="549"/>
      <c r="C147" s="552"/>
      <c r="D147" s="555"/>
      <c r="E147" s="75"/>
      <c r="F147" s="75"/>
      <c r="G147" s="230"/>
    </row>
    <row r="148" spans="1:7" s="226" customFormat="1" ht="9.75" customHeight="1">
      <c r="A148" s="75"/>
      <c r="B148" s="269"/>
      <c r="C148" s="281"/>
      <c r="D148" s="282"/>
      <c r="E148" s="75"/>
      <c r="F148" s="75"/>
      <c r="G148" s="230"/>
    </row>
    <row r="149" spans="1:7" s="226" customFormat="1" ht="20.25" customHeight="1">
      <c r="A149" s="75"/>
      <c r="B149" s="100" t="s">
        <v>135</v>
      </c>
      <c r="C149" s="95">
        <f>+C151</f>
        <v>2807.80075</v>
      </c>
      <c r="D149" s="104">
        <f>+D151</f>
        <v>9192.73966</v>
      </c>
      <c r="E149" s="75"/>
      <c r="F149" s="75"/>
      <c r="G149" s="230"/>
    </row>
    <row r="150" spans="1:7" s="226" customFormat="1" ht="7.5" customHeight="1">
      <c r="A150" s="75"/>
      <c r="B150" s="100"/>
      <c r="C150" s="95"/>
      <c r="D150" s="104"/>
      <c r="E150" s="75"/>
      <c r="F150" s="75"/>
      <c r="G150" s="230"/>
    </row>
    <row r="151" spans="1:7" s="226" customFormat="1" ht="15.75" customHeight="1">
      <c r="A151" s="75"/>
      <c r="B151" s="78" t="s">
        <v>307</v>
      </c>
      <c r="C151" s="370">
        <v>2807.80075</v>
      </c>
      <c r="D151" s="371">
        <f>ROUND(+C151*$E$9,5)</f>
        <v>9192.73966</v>
      </c>
      <c r="E151" s="75"/>
      <c r="F151" s="75"/>
      <c r="G151" s="230"/>
    </row>
    <row r="152" spans="1:7" s="226" customFormat="1" ht="15" customHeight="1">
      <c r="A152" s="75"/>
      <c r="B152" s="78"/>
      <c r="C152" s="370"/>
      <c r="D152" s="372"/>
      <c r="E152" s="75"/>
      <c r="F152" s="75"/>
      <c r="G152" s="230"/>
    </row>
    <row r="153" spans="1:7" s="226" customFormat="1" ht="20.25" customHeight="1">
      <c r="A153" s="75"/>
      <c r="B153" s="102" t="s">
        <v>129</v>
      </c>
      <c r="C153" s="95">
        <f>SUM(C155:C175)</f>
        <v>10736.091779999997</v>
      </c>
      <c r="D153" s="104">
        <f>SUM(D155:D175)</f>
        <v>35149.964499999995</v>
      </c>
      <c r="E153" s="75"/>
      <c r="F153" s="75"/>
      <c r="G153" s="230"/>
    </row>
    <row r="154" spans="2:8" ht="7.5" customHeight="1">
      <c r="B154" s="103"/>
      <c r="C154" s="95"/>
      <c r="D154" s="372"/>
      <c r="G154" s="230"/>
      <c r="H154" s="226"/>
    </row>
    <row r="155" spans="2:8" ht="15.75" customHeight="1">
      <c r="B155" s="408" t="s">
        <v>201</v>
      </c>
      <c r="C155" s="369">
        <v>3455.96443</v>
      </c>
      <c r="D155" s="371">
        <f aca="true" t="shared" si="3" ref="D155:D175">ROUND(+C155*$E$9,5)</f>
        <v>11314.82754</v>
      </c>
      <c r="G155" s="230"/>
      <c r="H155" s="226"/>
    </row>
    <row r="156" spans="2:8" ht="15.75" customHeight="1">
      <c r="B156" s="408" t="s">
        <v>326</v>
      </c>
      <c r="C156" s="369">
        <v>2310.68681</v>
      </c>
      <c r="D156" s="371">
        <f t="shared" si="3"/>
        <v>7565.18862</v>
      </c>
      <c r="G156" s="230"/>
      <c r="H156" s="226"/>
    </row>
    <row r="157" spans="2:8" ht="15.75" customHeight="1">
      <c r="B157" s="408" t="s">
        <v>227</v>
      </c>
      <c r="C157" s="369">
        <v>575.7269200000001</v>
      </c>
      <c r="D157" s="371">
        <f t="shared" si="3"/>
        <v>1884.92994</v>
      </c>
      <c r="G157" s="230"/>
      <c r="H157" s="226"/>
    </row>
    <row r="158" spans="2:8" ht="15.75" customHeight="1">
      <c r="B158" s="408" t="s">
        <v>224</v>
      </c>
      <c r="C158" s="369">
        <v>551.43625</v>
      </c>
      <c r="D158" s="371">
        <f t="shared" si="3"/>
        <v>1805.40228</v>
      </c>
      <c r="G158" s="230"/>
      <c r="H158" s="226"/>
    </row>
    <row r="159" spans="2:8" ht="15.75" customHeight="1">
      <c r="B159" s="408" t="s">
        <v>230</v>
      </c>
      <c r="C159" s="369">
        <v>433.40247</v>
      </c>
      <c r="D159" s="371">
        <f t="shared" si="3"/>
        <v>1418.95969</v>
      </c>
      <c r="G159" s="230"/>
      <c r="H159" s="226"/>
    </row>
    <row r="160" spans="2:8" ht="15.75" customHeight="1">
      <c r="B160" s="408" t="s">
        <v>303</v>
      </c>
      <c r="C160" s="369">
        <v>328.75473999999997</v>
      </c>
      <c r="D160" s="371">
        <f t="shared" si="3"/>
        <v>1076.34302</v>
      </c>
      <c r="G160" s="230"/>
      <c r="H160" s="226"/>
    </row>
    <row r="161" spans="2:8" ht="15.75" customHeight="1">
      <c r="B161" s="408" t="s">
        <v>228</v>
      </c>
      <c r="C161" s="369">
        <v>265.23224</v>
      </c>
      <c r="D161" s="371">
        <f t="shared" si="3"/>
        <v>868.37035</v>
      </c>
      <c r="G161" s="230"/>
      <c r="H161" s="226"/>
    </row>
    <row r="162" spans="2:8" ht="15.75" customHeight="1">
      <c r="B162" s="408" t="s">
        <v>202</v>
      </c>
      <c r="C162" s="369">
        <v>206.93119000000002</v>
      </c>
      <c r="D162" s="371">
        <f t="shared" si="3"/>
        <v>677.49272</v>
      </c>
      <c r="G162" s="230"/>
      <c r="H162" s="226"/>
    </row>
    <row r="163" spans="2:8" ht="15.75" customHeight="1">
      <c r="B163" s="408" t="s">
        <v>229</v>
      </c>
      <c r="C163" s="369">
        <v>194.83154000000002</v>
      </c>
      <c r="D163" s="371">
        <f t="shared" si="3"/>
        <v>637.87846</v>
      </c>
      <c r="G163" s="230"/>
      <c r="H163" s="226"/>
    </row>
    <row r="164" spans="2:8" ht="15.75" customHeight="1">
      <c r="B164" s="408" t="s">
        <v>225</v>
      </c>
      <c r="C164" s="369">
        <v>176.59304999999998</v>
      </c>
      <c r="D164" s="371">
        <f t="shared" si="3"/>
        <v>578.16565</v>
      </c>
      <c r="G164" s="230"/>
      <c r="H164" s="226"/>
    </row>
    <row r="165" spans="2:8" ht="15.75" customHeight="1">
      <c r="B165" s="408" t="s">
        <v>220</v>
      </c>
      <c r="C165" s="369">
        <v>165.86126000000002</v>
      </c>
      <c r="D165" s="371">
        <f t="shared" si="3"/>
        <v>543.02977</v>
      </c>
      <c r="G165" s="230"/>
      <c r="H165" s="226"/>
    </row>
    <row r="166" spans="2:8" ht="15.75" customHeight="1">
      <c r="B166" s="408" t="s">
        <v>236</v>
      </c>
      <c r="C166" s="369">
        <v>154.24557000000001</v>
      </c>
      <c r="D166" s="371">
        <f t="shared" si="3"/>
        <v>505</v>
      </c>
      <c r="G166" s="230"/>
      <c r="H166" s="226"/>
    </row>
    <row r="167" spans="2:8" ht="15.75" customHeight="1">
      <c r="B167" s="408" t="s">
        <v>233</v>
      </c>
      <c r="C167" s="369">
        <v>142.87647</v>
      </c>
      <c r="D167" s="371">
        <f t="shared" si="3"/>
        <v>467.77756</v>
      </c>
      <c r="G167" s="230"/>
      <c r="H167" s="226"/>
    </row>
    <row r="168" spans="2:8" ht="15.75" customHeight="1">
      <c r="B168" s="408" t="s">
        <v>234</v>
      </c>
      <c r="C168" s="369">
        <v>138.427</v>
      </c>
      <c r="D168" s="371">
        <f t="shared" si="3"/>
        <v>453.21</v>
      </c>
      <c r="G168" s="230"/>
      <c r="H168" s="226"/>
    </row>
    <row r="169" spans="2:8" ht="15.75" customHeight="1">
      <c r="B169" s="408" t="s">
        <v>231</v>
      </c>
      <c r="C169" s="369">
        <v>136.69205</v>
      </c>
      <c r="D169" s="371">
        <f t="shared" si="3"/>
        <v>447.52977</v>
      </c>
      <c r="G169" s="230"/>
      <c r="H169" s="226"/>
    </row>
    <row r="170" spans="2:8" ht="15.75" customHeight="1">
      <c r="B170" s="408" t="s">
        <v>232</v>
      </c>
      <c r="C170" s="369">
        <v>136.64712</v>
      </c>
      <c r="D170" s="371">
        <f t="shared" si="3"/>
        <v>447.38267</v>
      </c>
      <c r="G170" s="230"/>
      <c r="H170" s="226"/>
    </row>
    <row r="171" spans="2:8" ht="15.75" customHeight="1">
      <c r="B171" s="408" t="s">
        <v>235</v>
      </c>
      <c r="C171" s="369">
        <v>130.16474</v>
      </c>
      <c r="D171" s="371">
        <f t="shared" si="3"/>
        <v>426.15936</v>
      </c>
      <c r="G171" s="230"/>
      <c r="H171" s="226"/>
    </row>
    <row r="172" spans="2:8" ht="15.75" customHeight="1">
      <c r="B172" s="408" t="s">
        <v>203</v>
      </c>
      <c r="C172" s="369">
        <v>130.16474</v>
      </c>
      <c r="D172" s="371">
        <f t="shared" si="3"/>
        <v>426.15936</v>
      </c>
      <c r="G172" s="230"/>
      <c r="H172" s="226"/>
    </row>
    <row r="173" spans="2:8" ht="15.75" customHeight="1">
      <c r="B173" s="408" t="s">
        <v>327</v>
      </c>
      <c r="C173" s="369">
        <v>108.48264</v>
      </c>
      <c r="D173" s="371">
        <f t="shared" si="3"/>
        <v>355.17216</v>
      </c>
      <c r="G173" s="230"/>
      <c r="H173" s="226"/>
    </row>
    <row r="174" spans="2:8" ht="15.75" customHeight="1">
      <c r="B174" s="408" t="s">
        <v>226</v>
      </c>
      <c r="C174" s="369">
        <v>104.50139999999999</v>
      </c>
      <c r="D174" s="371">
        <f t="shared" si="3"/>
        <v>342.13758</v>
      </c>
      <c r="G174" s="230"/>
      <c r="H174" s="226"/>
    </row>
    <row r="175" spans="2:8" ht="15.75" customHeight="1">
      <c r="B175" s="408" t="s">
        <v>103</v>
      </c>
      <c r="C175" s="369">
        <v>888.4691500000002</v>
      </c>
      <c r="D175" s="371">
        <f t="shared" si="3"/>
        <v>2908.848</v>
      </c>
      <c r="G175" s="230"/>
      <c r="H175" s="226"/>
    </row>
    <row r="176" spans="2:6" ht="9.75" customHeight="1">
      <c r="B176" s="81"/>
      <c r="C176" s="370"/>
      <c r="D176" s="372"/>
      <c r="F176" s="230"/>
    </row>
    <row r="177" spans="2:4" ht="16.5" customHeight="1">
      <c r="B177" s="542" t="s">
        <v>15</v>
      </c>
      <c r="C177" s="544">
        <f>+C149+C153</f>
        <v>13543.892529999997</v>
      </c>
      <c r="D177" s="544">
        <f>+D149+D153</f>
        <v>44342.704159999994</v>
      </c>
    </row>
    <row r="178" spans="2:4" ht="16.5" customHeight="1">
      <c r="B178" s="543"/>
      <c r="C178" s="545"/>
      <c r="D178" s="545"/>
    </row>
    <row r="179" spans="2:4" ht="7.5" customHeight="1">
      <c r="B179" s="105"/>
      <c r="C179" s="83"/>
      <c r="D179" s="83"/>
    </row>
    <row r="180" spans="2:4" ht="15" customHeight="1">
      <c r="B180" s="84" t="s">
        <v>328</v>
      </c>
      <c r="C180" s="91"/>
      <c r="D180" s="91"/>
    </row>
    <row r="181" spans="2:4" s="77" customFormat="1" ht="3.75" customHeight="1">
      <c r="B181" s="106"/>
      <c r="C181" s="200"/>
      <c r="D181" s="200"/>
    </row>
    <row r="182" spans="2:4" s="77" customFormat="1" ht="18" customHeight="1">
      <c r="B182" s="84" t="s">
        <v>185</v>
      </c>
      <c r="C182" s="200"/>
      <c r="D182" s="200"/>
    </row>
    <row r="183" spans="2:5" s="74" customFormat="1" ht="15.75">
      <c r="B183" s="84"/>
      <c r="C183" s="430"/>
      <c r="D183" s="431"/>
      <c r="E183" s="63"/>
    </row>
    <row r="184" spans="2:4" ht="7.5" customHeight="1">
      <c r="B184" s="428"/>
      <c r="C184" s="432"/>
      <c r="D184" s="432"/>
    </row>
    <row r="185" spans="2:4" ht="12.75" customHeight="1">
      <c r="B185" s="428"/>
      <c r="C185" s="433"/>
      <c r="D185" s="433"/>
    </row>
    <row r="186" spans="2:4" ht="12.75" customHeight="1">
      <c r="B186" s="428"/>
      <c r="C186" s="431"/>
      <c r="D186" s="431"/>
    </row>
    <row r="187" spans="2:4" ht="15">
      <c r="B187" s="428"/>
      <c r="C187" s="434"/>
      <c r="D187" s="434"/>
    </row>
    <row r="188" spans="2:4" ht="15">
      <c r="B188" s="428"/>
      <c r="C188" s="428"/>
      <c r="D188" s="428"/>
    </row>
    <row r="189" spans="2:4" ht="15">
      <c r="B189" s="428"/>
      <c r="C189" s="428"/>
      <c r="D189" s="434"/>
    </row>
    <row r="190" spans="2:4" ht="15">
      <c r="B190" s="428"/>
      <c r="C190" s="435"/>
      <c r="D190" s="428"/>
    </row>
    <row r="191" spans="2:4" ht="15">
      <c r="B191" s="428"/>
      <c r="C191" s="428"/>
      <c r="D191" s="429"/>
    </row>
    <row r="192" spans="2:4" ht="15">
      <c r="B192" s="428"/>
      <c r="C192" s="428"/>
      <c r="D192" s="428"/>
    </row>
    <row r="193" spans="2:4" ht="15">
      <c r="B193" s="428"/>
      <c r="C193" s="428"/>
      <c r="D193" s="428"/>
    </row>
    <row r="194" spans="2:4" ht="15">
      <c r="B194" s="428"/>
      <c r="C194" s="428"/>
      <c r="D194" s="428"/>
    </row>
    <row r="195" spans="2:4" ht="15">
      <c r="B195" s="428"/>
      <c r="C195" s="428"/>
      <c r="D195" s="428"/>
    </row>
  </sheetData>
  <sheetProtection/>
  <mergeCells count="14">
    <mergeCell ref="B11:B13"/>
    <mergeCell ref="C11:C13"/>
    <mergeCell ref="D11:D13"/>
    <mergeCell ref="D127:D128"/>
    <mergeCell ref="B127:B128"/>
    <mergeCell ref="C127:C128"/>
    <mergeCell ref="B177:B178"/>
    <mergeCell ref="C177:C178"/>
    <mergeCell ref="D177:D178"/>
    <mergeCell ref="B134:D134"/>
    <mergeCell ref="B145:B147"/>
    <mergeCell ref="C145:C147"/>
    <mergeCell ref="D145:D147"/>
    <mergeCell ref="B135:D1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37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15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4" customWidth="1"/>
    <col min="2" max="2" width="11.7109375" style="134" customWidth="1"/>
    <col min="3" max="3" width="2.7109375" style="134" hidden="1" customWidth="1"/>
    <col min="4" max="4" width="3.00390625" style="134" customWidth="1"/>
    <col min="5" max="5" width="14.7109375" style="137" customWidth="1"/>
    <col min="6" max="6" width="14.7109375" style="134" customWidth="1"/>
    <col min="7" max="8" width="14.7109375" style="137" customWidth="1"/>
    <col min="9" max="9" width="14.7109375" style="141" customWidth="1"/>
    <col min="10" max="13" width="14.7109375" style="137" customWidth="1"/>
    <col min="14" max="14" width="10.8515625" style="134" customWidth="1"/>
    <col min="15" max="15" width="15.57421875" style="134" customWidth="1"/>
    <col min="16" max="16" width="11.7109375" style="134" bestFit="1" customWidth="1"/>
    <col min="17" max="17" width="10.7109375" style="134" customWidth="1"/>
    <col min="18" max="23" width="10.8515625" style="134" customWidth="1"/>
    <col min="24" max="24" width="19.28125" style="134" customWidth="1"/>
    <col min="25" max="16384" width="10.8515625" style="134" customWidth="1"/>
  </cols>
  <sheetData>
    <row r="1" ht="15"/>
    <row r="2" ht="15"/>
    <row r="3" ht="15"/>
    <row r="4" spans="15:22" ht="15">
      <c r="O4" s="436"/>
      <c r="P4" s="436"/>
      <c r="Q4" s="436"/>
      <c r="R4" s="436"/>
      <c r="S4" s="436"/>
      <c r="T4" s="436"/>
      <c r="U4" s="436"/>
      <c r="V4" s="436"/>
    </row>
    <row r="5" spans="2:22" ht="18" customHeight="1">
      <c r="B5" s="562" t="s">
        <v>111</v>
      </c>
      <c r="C5" s="562"/>
      <c r="D5" s="562"/>
      <c r="I5" s="138"/>
      <c r="O5" s="436"/>
      <c r="P5" s="436"/>
      <c r="Q5" s="436"/>
      <c r="R5" s="436"/>
      <c r="S5" s="436"/>
      <c r="T5" s="436"/>
      <c r="U5" s="436"/>
      <c r="V5" s="436"/>
    </row>
    <row r="6" spans="2:22" ht="19.5">
      <c r="B6" s="139" t="s">
        <v>69</v>
      </c>
      <c r="C6" s="140"/>
      <c r="D6" s="140"/>
      <c r="M6" s="467" t="s">
        <v>151</v>
      </c>
      <c r="O6" s="436"/>
      <c r="P6" s="436"/>
      <c r="Q6" s="436"/>
      <c r="R6" s="436"/>
      <c r="S6" s="436"/>
      <c r="T6" s="436"/>
      <c r="U6" s="436"/>
      <c r="V6" s="436"/>
    </row>
    <row r="7" spans="2:22" ht="18">
      <c r="B7" s="140" t="s">
        <v>84</v>
      </c>
      <c r="C7" s="138"/>
      <c r="D7" s="138"/>
      <c r="O7" s="436"/>
      <c r="P7" s="436"/>
      <c r="Q7" s="436"/>
      <c r="R7" s="436"/>
      <c r="S7" s="436"/>
      <c r="T7" s="436"/>
      <c r="U7" s="436"/>
      <c r="V7" s="436"/>
    </row>
    <row r="8" spans="2:22" ht="16.5">
      <c r="B8" s="142" t="s">
        <v>186</v>
      </c>
      <c r="C8" s="138"/>
      <c r="D8" s="138"/>
      <c r="O8" s="436"/>
      <c r="P8" s="436"/>
      <c r="Q8" s="436"/>
      <c r="R8" s="436"/>
      <c r="S8" s="436"/>
      <c r="T8" s="436"/>
      <c r="U8" s="436"/>
      <c r="V8" s="436"/>
    </row>
    <row r="9" spans="2:22" ht="16.5">
      <c r="B9" s="138" t="s">
        <v>330</v>
      </c>
      <c r="C9" s="138"/>
      <c r="D9" s="138"/>
      <c r="F9" s="142"/>
      <c r="L9" s="143"/>
      <c r="O9" s="436"/>
      <c r="P9" s="436"/>
      <c r="Q9" s="436"/>
      <c r="R9" s="436"/>
      <c r="S9" s="436"/>
      <c r="T9" s="436"/>
      <c r="U9" s="436"/>
      <c r="V9" s="436"/>
    </row>
    <row r="10" spans="2:22" s="144" customFormat="1" ht="15">
      <c r="B10" s="145" t="s">
        <v>81</v>
      </c>
      <c r="C10" s="145"/>
      <c r="D10" s="145"/>
      <c r="E10" s="146"/>
      <c r="G10" s="146"/>
      <c r="H10" s="146"/>
      <c r="I10" s="147"/>
      <c r="J10" s="146"/>
      <c r="K10" s="146"/>
      <c r="L10" s="146"/>
      <c r="M10" s="146"/>
      <c r="O10" s="437"/>
      <c r="P10" s="437"/>
      <c r="Q10" s="437"/>
      <c r="R10" s="437"/>
      <c r="S10" s="437"/>
      <c r="T10" s="437"/>
      <c r="U10" s="437"/>
      <c r="V10" s="437"/>
    </row>
    <row r="11" ht="9.75" customHeight="1"/>
    <row r="12" spans="2:13" s="148" customFormat="1" ht="19.5" customHeight="1">
      <c r="B12" s="576" t="s">
        <v>102</v>
      </c>
      <c r="C12" s="577"/>
      <c r="D12" s="169"/>
      <c r="E12" s="573" t="s">
        <v>100</v>
      </c>
      <c r="F12" s="574"/>
      <c r="G12" s="575"/>
      <c r="H12" s="573" t="s">
        <v>101</v>
      </c>
      <c r="I12" s="574"/>
      <c r="J12" s="575"/>
      <c r="K12" s="573" t="s">
        <v>32</v>
      </c>
      <c r="L12" s="574"/>
      <c r="M12" s="575"/>
    </row>
    <row r="13" spans="2:13" ht="19.5" customHeight="1">
      <c r="B13" s="578"/>
      <c r="C13" s="579"/>
      <c r="D13" s="170"/>
      <c r="E13" s="151" t="s">
        <v>82</v>
      </c>
      <c r="F13" s="149" t="s">
        <v>83</v>
      </c>
      <c r="G13" s="150" t="s">
        <v>32</v>
      </c>
      <c r="H13" s="151" t="s">
        <v>82</v>
      </c>
      <c r="I13" s="149" t="s">
        <v>83</v>
      </c>
      <c r="J13" s="150" t="s">
        <v>32</v>
      </c>
      <c r="K13" s="151" t="s">
        <v>82</v>
      </c>
      <c r="L13" s="149" t="s">
        <v>83</v>
      </c>
      <c r="M13" s="150" t="s">
        <v>32</v>
      </c>
    </row>
    <row r="14" spans="2:13" ht="9.75" customHeight="1">
      <c r="B14" s="152"/>
      <c r="C14" s="153"/>
      <c r="D14" s="154"/>
      <c r="E14" s="376"/>
      <c r="F14" s="377"/>
      <c r="G14" s="378"/>
      <c r="H14" s="376"/>
      <c r="I14" s="377"/>
      <c r="J14" s="378"/>
      <c r="K14" s="376"/>
      <c r="L14" s="377"/>
      <c r="M14" s="378"/>
    </row>
    <row r="15" spans="2:24" ht="15" customHeight="1">
      <c r="B15" s="477" t="s">
        <v>290</v>
      </c>
      <c r="C15" s="156"/>
      <c r="D15" s="472"/>
      <c r="E15" s="375">
        <v>4509.31475</v>
      </c>
      <c r="F15" s="373">
        <v>1161.9284599999999</v>
      </c>
      <c r="G15" s="374">
        <f aca="true" t="shared" si="0" ref="G15:G36">+F15+E15</f>
        <v>5671.24321</v>
      </c>
      <c r="H15" s="375">
        <v>50828.62848</v>
      </c>
      <c r="I15" s="373">
        <v>12082.017699999999</v>
      </c>
      <c r="J15" s="374">
        <f aca="true" t="shared" si="1" ref="J15:J36">+H15+I15</f>
        <v>62910.646179999996</v>
      </c>
      <c r="K15" s="375">
        <f aca="true" t="shared" si="2" ref="K15:K36">+E15+H15</f>
        <v>55337.94323</v>
      </c>
      <c r="L15" s="373">
        <f aca="true" t="shared" si="3" ref="L15:L36">+F15+I15</f>
        <v>13243.946159999998</v>
      </c>
      <c r="M15" s="374">
        <f aca="true" t="shared" si="4" ref="M15:M36">+K15+L15</f>
        <v>68581.88939</v>
      </c>
      <c r="P15" s="157"/>
      <c r="X15" s="158"/>
    </row>
    <row r="16" spans="2:24" ht="15" customHeight="1">
      <c r="B16" s="155">
        <v>2019</v>
      </c>
      <c r="C16" s="156"/>
      <c r="D16" s="171"/>
      <c r="E16" s="375">
        <v>8417.35436</v>
      </c>
      <c r="F16" s="373">
        <v>2010.59477</v>
      </c>
      <c r="G16" s="374">
        <f t="shared" si="0"/>
        <v>10427.949129999999</v>
      </c>
      <c r="H16" s="375">
        <v>103242.79273</v>
      </c>
      <c r="I16" s="373">
        <v>25910.3907</v>
      </c>
      <c r="J16" s="374">
        <f t="shared" si="1"/>
        <v>129153.18343</v>
      </c>
      <c r="K16" s="375">
        <f t="shared" si="2"/>
        <v>111660.14709</v>
      </c>
      <c r="L16" s="373">
        <f t="shared" si="3"/>
        <v>27920.98547</v>
      </c>
      <c r="M16" s="374">
        <f t="shared" si="4"/>
        <v>139581.13256</v>
      </c>
      <c r="P16" s="157"/>
      <c r="X16" s="158"/>
    </row>
    <row r="17" spans="2:24" ht="15" customHeight="1">
      <c r="B17" s="155">
        <v>2020</v>
      </c>
      <c r="C17" s="156"/>
      <c r="D17" s="171"/>
      <c r="E17" s="375">
        <v>7587.01328</v>
      </c>
      <c r="F17" s="373">
        <v>1771.97741</v>
      </c>
      <c r="G17" s="374">
        <f t="shared" si="0"/>
        <v>9358.99069</v>
      </c>
      <c r="H17" s="375">
        <v>95925.01879999999</v>
      </c>
      <c r="I17" s="373">
        <v>23054.83311</v>
      </c>
      <c r="J17" s="374">
        <f t="shared" si="1"/>
        <v>118979.85191</v>
      </c>
      <c r="K17" s="375">
        <f t="shared" si="2"/>
        <v>103512.03207999999</v>
      </c>
      <c r="L17" s="373">
        <f t="shared" si="3"/>
        <v>24826.81052</v>
      </c>
      <c r="M17" s="374">
        <f t="shared" si="4"/>
        <v>128338.84259999999</v>
      </c>
      <c r="P17" s="157"/>
      <c r="X17" s="158"/>
    </row>
    <row r="18" spans="2:24" ht="15" customHeight="1">
      <c r="B18" s="155">
        <v>2021</v>
      </c>
      <c r="C18" s="156"/>
      <c r="D18" s="171"/>
      <c r="E18" s="375">
        <v>6766.23572</v>
      </c>
      <c r="F18" s="373">
        <v>1513.7898500000001</v>
      </c>
      <c r="G18" s="374">
        <f t="shared" si="0"/>
        <v>8280.02557</v>
      </c>
      <c r="H18" s="375">
        <v>88622.54146</v>
      </c>
      <c r="I18" s="373">
        <v>20035.78484</v>
      </c>
      <c r="J18" s="374">
        <f t="shared" si="1"/>
        <v>108658.32629999999</v>
      </c>
      <c r="K18" s="375">
        <f t="shared" si="2"/>
        <v>95388.77717999999</v>
      </c>
      <c r="L18" s="373">
        <f t="shared" si="3"/>
        <v>21549.57469</v>
      </c>
      <c r="M18" s="374">
        <f t="shared" si="4"/>
        <v>116938.35186999998</v>
      </c>
      <c r="P18" s="157"/>
      <c r="X18" s="158"/>
    </row>
    <row r="19" spans="2:24" ht="15" customHeight="1">
      <c r="B19" s="155">
        <v>2022</v>
      </c>
      <c r="C19" s="156"/>
      <c r="D19" s="171"/>
      <c r="E19" s="375">
        <v>5847.85634</v>
      </c>
      <c r="F19" s="373">
        <v>1275.12371</v>
      </c>
      <c r="G19" s="374">
        <f t="shared" si="0"/>
        <v>7122.98005</v>
      </c>
      <c r="H19" s="375">
        <v>84030.9876</v>
      </c>
      <c r="I19" s="373">
        <v>16685.87829</v>
      </c>
      <c r="J19" s="374">
        <f t="shared" si="1"/>
        <v>100716.86588999999</v>
      </c>
      <c r="K19" s="375">
        <f t="shared" si="2"/>
        <v>89878.84393999999</v>
      </c>
      <c r="L19" s="373">
        <f t="shared" si="3"/>
        <v>17961.002</v>
      </c>
      <c r="M19" s="374">
        <f t="shared" si="4"/>
        <v>107839.84594</v>
      </c>
      <c r="P19" s="157"/>
      <c r="X19" s="158"/>
    </row>
    <row r="20" spans="2:24" ht="15" customHeight="1">
      <c r="B20" s="155">
        <v>2023</v>
      </c>
      <c r="C20" s="156"/>
      <c r="D20" s="171"/>
      <c r="E20" s="375">
        <v>5227.51552</v>
      </c>
      <c r="F20" s="373">
        <v>1072.5753200000001</v>
      </c>
      <c r="G20" s="374">
        <f t="shared" si="0"/>
        <v>6300.09084</v>
      </c>
      <c r="H20" s="375">
        <v>76270.36056999999</v>
      </c>
      <c r="I20" s="373">
        <v>14175.79908</v>
      </c>
      <c r="J20" s="374">
        <f t="shared" si="1"/>
        <v>90446.15964999999</v>
      </c>
      <c r="K20" s="375">
        <f t="shared" si="2"/>
        <v>81497.87608999999</v>
      </c>
      <c r="L20" s="373">
        <f t="shared" si="3"/>
        <v>15248.3744</v>
      </c>
      <c r="M20" s="374">
        <f t="shared" si="4"/>
        <v>96746.25048999999</v>
      </c>
      <c r="P20" s="157"/>
      <c r="X20" s="158"/>
    </row>
    <row r="21" spans="2:24" ht="15" customHeight="1">
      <c r="B21" s="155">
        <v>2024</v>
      </c>
      <c r="C21" s="156"/>
      <c r="D21" s="171"/>
      <c r="E21" s="375">
        <v>4509.95068</v>
      </c>
      <c r="F21" s="373">
        <v>882.86189</v>
      </c>
      <c r="G21" s="374">
        <f t="shared" si="0"/>
        <v>5392.81257</v>
      </c>
      <c r="H21" s="375">
        <v>68393.05184</v>
      </c>
      <c r="I21" s="373">
        <v>11190.75725</v>
      </c>
      <c r="J21" s="374">
        <f t="shared" si="1"/>
        <v>79583.80909</v>
      </c>
      <c r="K21" s="375">
        <f t="shared" si="2"/>
        <v>72903.00252</v>
      </c>
      <c r="L21" s="373">
        <f t="shared" si="3"/>
        <v>12073.61914</v>
      </c>
      <c r="M21" s="374">
        <f t="shared" si="4"/>
        <v>84976.62165999999</v>
      </c>
      <c r="P21" s="157"/>
      <c r="X21" s="158"/>
    </row>
    <row r="22" spans="2:24" ht="15" customHeight="1">
      <c r="B22" s="155">
        <v>2025</v>
      </c>
      <c r="C22" s="156"/>
      <c r="D22" s="171"/>
      <c r="E22" s="375">
        <v>4509.95068</v>
      </c>
      <c r="F22" s="373">
        <v>713.40519</v>
      </c>
      <c r="G22" s="374">
        <f t="shared" si="0"/>
        <v>5223.355869999999</v>
      </c>
      <c r="H22" s="375">
        <v>35362.96832</v>
      </c>
      <c r="I22" s="373">
        <v>8738.01997</v>
      </c>
      <c r="J22" s="374">
        <f t="shared" si="1"/>
        <v>44100.98829</v>
      </c>
      <c r="K22" s="375">
        <f t="shared" si="2"/>
        <v>39872.919</v>
      </c>
      <c r="L22" s="373">
        <f t="shared" si="3"/>
        <v>9451.425159999999</v>
      </c>
      <c r="M22" s="374">
        <f t="shared" si="4"/>
        <v>49324.34416</v>
      </c>
      <c r="P22" s="157"/>
      <c r="X22" s="158"/>
    </row>
    <row r="23" spans="2:24" ht="15" customHeight="1">
      <c r="B23" s="155">
        <v>2026</v>
      </c>
      <c r="C23" s="156"/>
      <c r="D23" s="171"/>
      <c r="E23" s="375">
        <v>4509.95068</v>
      </c>
      <c r="F23" s="373">
        <v>546.18443</v>
      </c>
      <c r="G23" s="374">
        <f t="shared" si="0"/>
        <v>5056.13511</v>
      </c>
      <c r="H23" s="375">
        <v>90643.77721</v>
      </c>
      <c r="I23" s="373">
        <v>8097.5832900000005</v>
      </c>
      <c r="J23" s="374">
        <f t="shared" si="1"/>
        <v>98741.3605</v>
      </c>
      <c r="K23" s="375">
        <f t="shared" si="2"/>
        <v>95153.72789</v>
      </c>
      <c r="L23" s="373">
        <f t="shared" si="3"/>
        <v>8643.76772</v>
      </c>
      <c r="M23" s="374">
        <f t="shared" si="4"/>
        <v>103797.49561</v>
      </c>
      <c r="P23" s="157"/>
      <c r="X23" s="158"/>
    </row>
    <row r="24" spans="2:24" ht="15" customHeight="1">
      <c r="B24" s="155">
        <v>2027</v>
      </c>
      <c r="C24" s="156"/>
      <c r="D24" s="171"/>
      <c r="E24" s="375">
        <v>4509.95068</v>
      </c>
      <c r="F24" s="373">
        <v>378.23386</v>
      </c>
      <c r="G24" s="374">
        <f t="shared" si="0"/>
        <v>4888.18454</v>
      </c>
      <c r="H24" s="375">
        <v>47147.9404</v>
      </c>
      <c r="I24" s="373">
        <v>2100.0872999999997</v>
      </c>
      <c r="J24" s="374">
        <f t="shared" si="1"/>
        <v>49248.0277</v>
      </c>
      <c r="K24" s="375">
        <f t="shared" si="2"/>
        <v>51657.89108</v>
      </c>
      <c r="L24" s="373">
        <f t="shared" si="3"/>
        <v>2478.3211599999995</v>
      </c>
      <c r="M24" s="374">
        <f t="shared" si="4"/>
        <v>54136.21224</v>
      </c>
      <c r="P24" s="157"/>
      <c r="X24" s="158"/>
    </row>
    <row r="25" spans="2:24" ht="15" customHeight="1">
      <c r="B25" s="155">
        <v>2028</v>
      </c>
      <c r="C25" s="156"/>
      <c r="D25" s="171"/>
      <c r="E25" s="375">
        <v>4509.95068</v>
      </c>
      <c r="F25" s="373">
        <v>210.41091</v>
      </c>
      <c r="G25" s="374">
        <f t="shared" si="0"/>
        <v>4720.3615899999995</v>
      </c>
      <c r="H25" s="375">
        <v>13428.703140000001</v>
      </c>
      <c r="I25" s="373">
        <v>1607.1112</v>
      </c>
      <c r="J25" s="374">
        <f t="shared" si="1"/>
        <v>15035.81434</v>
      </c>
      <c r="K25" s="375">
        <f t="shared" si="2"/>
        <v>17938.65382</v>
      </c>
      <c r="L25" s="373">
        <f t="shared" si="3"/>
        <v>1817.52211</v>
      </c>
      <c r="M25" s="374">
        <f t="shared" si="4"/>
        <v>19756.17593</v>
      </c>
      <c r="P25" s="157"/>
      <c r="X25" s="158"/>
    </row>
    <row r="26" spans="2:24" ht="15" customHeight="1">
      <c r="B26" s="155">
        <v>2029</v>
      </c>
      <c r="C26" s="156"/>
      <c r="D26" s="171"/>
      <c r="E26" s="375">
        <v>2254.97498</v>
      </c>
      <c r="F26" s="373">
        <v>42.222480000000004</v>
      </c>
      <c r="G26" s="374">
        <f t="shared" si="0"/>
        <v>2297.19746</v>
      </c>
      <c r="H26" s="375">
        <v>11354.44103</v>
      </c>
      <c r="I26" s="373">
        <v>1134.50479</v>
      </c>
      <c r="J26" s="374">
        <f t="shared" si="1"/>
        <v>12488.94582</v>
      </c>
      <c r="K26" s="375">
        <f t="shared" si="2"/>
        <v>13609.41601</v>
      </c>
      <c r="L26" s="373">
        <f t="shared" si="3"/>
        <v>1176.7272699999999</v>
      </c>
      <c r="M26" s="374">
        <f t="shared" si="4"/>
        <v>14786.14328</v>
      </c>
      <c r="P26" s="157"/>
      <c r="X26" s="158"/>
    </row>
    <row r="27" spans="2:24" ht="15" customHeight="1">
      <c r="B27" s="155">
        <v>2030</v>
      </c>
      <c r="C27" s="156"/>
      <c r="D27" s="171"/>
      <c r="E27" s="375">
        <v>0</v>
      </c>
      <c r="F27" s="373">
        <v>0</v>
      </c>
      <c r="G27" s="374">
        <f t="shared" si="0"/>
        <v>0</v>
      </c>
      <c r="H27" s="375">
        <v>6722.35124</v>
      </c>
      <c r="I27" s="373">
        <v>792.9045500000001</v>
      </c>
      <c r="J27" s="374">
        <f t="shared" si="1"/>
        <v>7515.25579</v>
      </c>
      <c r="K27" s="375">
        <f t="shared" si="2"/>
        <v>6722.35124</v>
      </c>
      <c r="L27" s="373">
        <f t="shared" si="3"/>
        <v>792.9045500000001</v>
      </c>
      <c r="M27" s="374">
        <f t="shared" si="4"/>
        <v>7515.25579</v>
      </c>
      <c r="P27" s="157"/>
      <c r="X27" s="158"/>
    </row>
    <row r="28" spans="2:24" ht="15" customHeight="1">
      <c r="B28" s="155">
        <v>2031</v>
      </c>
      <c r="C28" s="156"/>
      <c r="D28" s="171"/>
      <c r="E28" s="375">
        <v>0</v>
      </c>
      <c r="F28" s="373">
        <v>0</v>
      </c>
      <c r="G28" s="374">
        <f t="shared" si="0"/>
        <v>0</v>
      </c>
      <c r="H28" s="375">
        <v>6423.87041</v>
      </c>
      <c r="I28" s="373">
        <v>521.89163</v>
      </c>
      <c r="J28" s="374">
        <f t="shared" si="1"/>
        <v>6945.7620400000005</v>
      </c>
      <c r="K28" s="375">
        <f t="shared" si="2"/>
        <v>6423.87041</v>
      </c>
      <c r="L28" s="373">
        <f t="shared" si="3"/>
        <v>521.89163</v>
      </c>
      <c r="M28" s="374">
        <f t="shared" si="4"/>
        <v>6945.7620400000005</v>
      </c>
      <c r="P28" s="157"/>
      <c r="X28" s="158"/>
    </row>
    <row r="29" spans="2:24" ht="15" customHeight="1">
      <c r="B29" s="155">
        <v>2032</v>
      </c>
      <c r="C29" s="156"/>
      <c r="D29" s="171"/>
      <c r="E29" s="375">
        <v>0</v>
      </c>
      <c r="F29" s="373">
        <v>0</v>
      </c>
      <c r="G29" s="374">
        <f t="shared" si="0"/>
        <v>0</v>
      </c>
      <c r="H29" s="375">
        <v>3202.4084199999998</v>
      </c>
      <c r="I29" s="373">
        <v>2455.62013</v>
      </c>
      <c r="J29" s="374">
        <f t="shared" si="1"/>
        <v>5658.028549999999</v>
      </c>
      <c r="K29" s="375">
        <f t="shared" si="2"/>
        <v>3202.4084199999998</v>
      </c>
      <c r="L29" s="373">
        <f t="shared" si="3"/>
        <v>2455.62013</v>
      </c>
      <c r="M29" s="374">
        <f t="shared" si="4"/>
        <v>5658.028549999999</v>
      </c>
      <c r="P29" s="157"/>
      <c r="X29" s="158"/>
    </row>
    <row r="30" spans="2:24" ht="15" customHeight="1">
      <c r="B30" s="155">
        <v>2033</v>
      </c>
      <c r="C30" s="156"/>
      <c r="D30" s="171"/>
      <c r="E30" s="375">
        <v>0</v>
      </c>
      <c r="F30" s="373">
        <v>0</v>
      </c>
      <c r="G30" s="374">
        <f t="shared" si="0"/>
        <v>0</v>
      </c>
      <c r="H30" s="375">
        <v>2023.7041000000002</v>
      </c>
      <c r="I30" s="373">
        <v>113.75034</v>
      </c>
      <c r="J30" s="374">
        <f t="shared" si="1"/>
        <v>2137.45444</v>
      </c>
      <c r="K30" s="375">
        <f t="shared" si="2"/>
        <v>2023.7041000000002</v>
      </c>
      <c r="L30" s="373">
        <f t="shared" si="3"/>
        <v>113.75034</v>
      </c>
      <c r="M30" s="374">
        <f t="shared" si="4"/>
        <v>2137.45444</v>
      </c>
      <c r="P30" s="157"/>
      <c r="X30" s="158"/>
    </row>
    <row r="31" spans="2:24" ht="15" customHeight="1">
      <c r="B31" s="155">
        <v>2034</v>
      </c>
      <c r="C31" s="156"/>
      <c r="D31" s="171"/>
      <c r="E31" s="375">
        <v>0</v>
      </c>
      <c r="F31" s="373">
        <v>0</v>
      </c>
      <c r="G31" s="374">
        <f t="shared" si="0"/>
        <v>0</v>
      </c>
      <c r="H31" s="375">
        <v>1064.5</v>
      </c>
      <c r="I31" s="373">
        <v>78.19462</v>
      </c>
      <c r="J31" s="374">
        <f t="shared" si="1"/>
        <v>1142.69462</v>
      </c>
      <c r="K31" s="375">
        <f t="shared" si="2"/>
        <v>1064.5</v>
      </c>
      <c r="L31" s="373">
        <f t="shared" si="3"/>
        <v>78.19462</v>
      </c>
      <c r="M31" s="374">
        <f t="shared" si="4"/>
        <v>1142.69462</v>
      </c>
      <c r="P31" s="157"/>
      <c r="X31" s="158"/>
    </row>
    <row r="32" spans="2:24" ht="15" customHeight="1">
      <c r="B32" s="155">
        <v>2035</v>
      </c>
      <c r="C32" s="156"/>
      <c r="D32" s="171"/>
      <c r="E32" s="375">
        <v>0</v>
      </c>
      <c r="F32" s="373">
        <v>0</v>
      </c>
      <c r="G32" s="374">
        <f t="shared" si="0"/>
        <v>0</v>
      </c>
      <c r="H32" s="375">
        <v>1003.51342</v>
      </c>
      <c r="I32" s="373">
        <v>54.29554</v>
      </c>
      <c r="J32" s="374">
        <f t="shared" si="1"/>
        <v>1057.80896</v>
      </c>
      <c r="K32" s="375">
        <f t="shared" si="2"/>
        <v>1003.51342</v>
      </c>
      <c r="L32" s="373">
        <f t="shared" si="3"/>
        <v>54.29554</v>
      </c>
      <c r="M32" s="374">
        <f t="shared" si="4"/>
        <v>1057.80896</v>
      </c>
      <c r="P32" s="157"/>
      <c r="X32" s="158"/>
    </row>
    <row r="33" spans="2:24" ht="15" customHeight="1">
      <c r="B33" s="155">
        <v>2036</v>
      </c>
      <c r="C33" s="156"/>
      <c r="D33" s="171"/>
      <c r="E33" s="375">
        <v>0</v>
      </c>
      <c r="F33" s="373">
        <v>0</v>
      </c>
      <c r="G33" s="374">
        <f t="shared" si="0"/>
        <v>0</v>
      </c>
      <c r="H33" s="375">
        <v>585.21185</v>
      </c>
      <c r="I33" s="373">
        <v>32.071169999999995</v>
      </c>
      <c r="J33" s="374">
        <f t="shared" si="1"/>
        <v>617.2830200000001</v>
      </c>
      <c r="K33" s="375">
        <f t="shared" si="2"/>
        <v>585.21185</v>
      </c>
      <c r="L33" s="373">
        <f t="shared" si="3"/>
        <v>32.071169999999995</v>
      </c>
      <c r="M33" s="374">
        <f t="shared" si="4"/>
        <v>617.2830200000001</v>
      </c>
      <c r="P33" s="157"/>
      <c r="X33" s="158"/>
    </row>
    <row r="34" spans="2:24" ht="15" customHeight="1">
      <c r="B34" s="155">
        <v>2037</v>
      </c>
      <c r="C34" s="156"/>
      <c r="D34" s="171"/>
      <c r="E34" s="375">
        <v>0</v>
      </c>
      <c r="F34" s="373">
        <v>0</v>
      </c>
      <c r="G34" s="374">
        <f t="shared" si="0"/>
        <v>0</v>
      </c>
      <c r="H34" s="375">
        <v>403.03944</v>
      </c>
      <c r="I34" s="373">
        <v>23.15005</v>
      </c>
      <c r="J34" s="374">
        <f t="shared" si="1"/>
        <v>426.18949000000003</v>
      </c>
      <c r="K34" s="375">
        <f t="shared" si="2"/>
        <v>403.03944</v>
      </c>
      <c r="L34" s="373">
        <f t="shared" si="3"/>
        <v>23.15005</v>
      </c>
      <c r="M34" s="374">
        <f t="shared" si="4"/>
        <v>426.18949000000003</v>
      </c>
      <c r="P34" s="157"/>
      <c r="X34" s="158"/>
    </row>
    <row r="35" spans="2:24" ht="15" customHeight="1">
      <c r="B35" s="155">
        <v>2038</v>
      </c>
      <c r="C35" s="156"/>
      <c r="D35" s="171"/>
      <c r="E35" s="375">
        <v>0</v>
      </c>
      <c r="F35" s="373">
        <v>0</v>
      </c>
      <c r="G35" s="374">
        <f t="shared" si="0"/>
        <v>0</v>
      </c>
      <c r="H35" s="375">
        <v>403.03945</v>
      </c>
      <c r="I35" s="373">
        <v>16.9767</v>
      </c>
      <c r="J35" s="374">
        <f t="shared" si="1"/>
        <v>420.01615</v>
      </c>
      <c r="K35" s="375">
        <f t="shared" si="2"/>
        <v>403.03945</v>
      </c>
      <c r="L35" s="373">
        <f t="shared" si="3"/>
        <v>16.9767</v>
      </c>
      <c r="M35" s="374">
        <f t="shared" si="4"/>
        <v>420.01615</v>
      </c>
      <c r="P35" s="157"/>
      <c r="X35" s="158"/>
    </row>
    <row r="36" spans="2:24" ht="15" customHeight="1">
      <c r="B36" s="155">
        <v>2039</v>
      </c>
      <c r="C36" s="156"/>
      <c r="D36" s="171"/>
      <c r="E36" s="375">
        <v>0</v>
      </c>
      <c r="F36" s="373">
        <v>0</v>
      </c>
      <c r="G36" s="374">
        <f t="shared" si="0"/>
        <v>0</v>
      </c>
      <c r="H36" s="375">
        <v>337.53936</v>
      </c>
      <c r="I36" s="373">
        <v>10.80335</v>
      </c>
      <c r="J36" s="374">
        <f t="shared" si="1"/>
        <v>348.34271</v>
      </c>
      <c r="K36" s="375">
        <f t="shared" si="2"/>
        <v>337.53936</v>
      </c>
      <c r="L36" s="373">
        <f t="shared" si="3"/>
        <v>10.80335</v>
      </c>
      <c r="M36" s="374">
        <f t="shared" si="4"/>
        <v>348.34271</v>
      </c>
      <c r="P36" s="157"/>
      <c r="X36" s="158"/>
    </row>
    <row r="37" spans="2:24" ht="15" customHeight="1">
      <c r="B37" s="155">
        <v>2040</v>
      </c>
      <c r="C37" s="156"/>
      <c r="D37" s="171"/>
      <c r="E37" s="375">
        <v>0</v>
      </c>
      <c r="F37" s="373">
        <v>0</v>
      </c>
      <c r="G37" s="374">
        <f>+F37+E37</f>
        <v>0</v>
      </c>
      <c r="H37" s="375">
        <v>337.5394</v>
      </c>
      <c r="I37" s="373">
        <v>4.63002</v>
      </c>
      <c r="J37" s="374">
        <f>+H37+I37</f>
        <v>342.16942</v>
      </c>
      <c r="K37" s="375">
        <f aca="true" t="shared" si="5" ref="K37:L41">+E37+H37</f>
        <v>337.5394</v>
      </c>
      <c r="L37" s="373">
        <f t="shared" si="5"/>
        <v>4.63002</v>
      </c>
      <c r="M37" s="374">
        <f>+K37+L37</f>
        <v>342.16942</v>
      </c>
      <c r="P37" s="157"/>
      <c r="X37" s="158"/>
    </row>
    <row r="38" spans="2:24" ht="15" customHeight="1">
      <c r="B38" s="155">
        <v>2041</v>
      </c>
      <c r="C38" s="156"/>
      <c r="D38" s="171"/>
      <c r="E38" s="375">
        <v>0</v>
      </c>
      <c r="F38" s="373">
        <v>0</v>
      </c>
      <c r="G38" s="374">
        <f>+F38+E38</f>
        <v>0</v>
      </c>
      <c r="H38" s="375">
        <v>28.872</v>
      </c>
      <c r="I38" s="373">
        <v>0</v>
      </c>
      <c r="J38" s="374">
        <f>+H38+I38</f>
        <v>28.872</v>
      </c>
      <c r="K38" s="375">
        <f t="shared" si="5"/>
        <v>28.872</v>
      </c>
      <c r="L38" s="373">
        <f t="shared" si="5"/>
        <v>0</v>
      </c>
      <c r="M38" s="374">
        <f>+K38+L38</f>
        <v>28.872</v>
      </c>
      <c r="P38" s="157"/>
      <c r="X38" s="158"/>
    </row>
    <row r="39" spans="2:24" ht="15" customHeight="1">
      <c r="B39" s="155">
        <v>2042</v>
      </c>
      <c r="C39" s="156"/>
      <c r="D39" s="171"/>
      <c r="E39" s="375">
        <v>0</v>
      </c>
      <c r="F39" s="373">
        <v>0</v>
      </c>
      <c r="G39" s="374">
        <f>+F39+E39</f>
        <v>0</v>
      </c>
      <c r="H39" s="375">
        <v>28.872</v>
      </c>
      <c r="I39" s="373">
        <v>0</v>
      </c>
      <c r="J39" s="374">
        <f>+H39+I39</f>
        <v>28.872</v>
      </c>
      <c r="K39" s="375">
        <f t="shared" si="5"/>
        <v>28.872</v>
      </c>
      <c r="L39" s="373">
        <f t="shared" si="5"/>
        <v>0</v>
      </c>
      <c r="M39" s="374">
        <f>+K39+L39</f>
        <v>28.872</v>
      </c>
      <c r="P39" s="157"/>
      <c r="X39" s="158"/>
    </row>
    <row r="40" spans="2:24" ht="15" customHeight="1">
      <c r="B40" s="155">
        <v>2043</v>
      </c>
      <c r="C40" s="156"/>
      <c r="D40" s="171"/>
      <c r="E40" s="375">
        <v>0</v>
      </c>
      <c r="F40" s="373">
        <v>0</v>
      </c>
      <c r="G40" s="374">
        <f>+F40+E40</f>
        <v>0</v>
      </c>
      <c r="H40" s="375">
        <v>28.872</v>
      </c>
      <c r="I40" s="373">
        <v>0</v>
      </c>
      <c r="J40" s="374">
        <f>+H40+I40</f>
        <v>28.872</v>
      </c>
      <c r="K40" s="375">
        <f t="shared" si="5"/>
        <v>28.872</v>
      </c>
      <c r="L40" s="373">
        <f t="shared" si="5"/>
        <v>0</v>
      </c>
      <c r="M40" s="374">
        <f>+K40+L40</f>
        <v>28.872</v>
      </c>
      <c r="P40" s="157"/>
      <c r="X40" s="158"/>
    </row>
    <row r="41" spans="2:24" ht="15" customHeight="1">
      <c r="B41" s="155">
        <v>2044</v>
      </c>
      <c r="C41" s="156"/>
      <c r="D41" s="171"/>
      <c r="E41" s="375">
        <v>0</v>
      </c>
      <c r="F41" s="373">
        <v>0</v>
      </c>
      <c r="G41" s="374">
        <f>+F41+E41</f>
        <v>0</v>
      </c>
      <c r="H41" s="375">
        <v>21.653599999999997</v>
      </c>
      <c r="I41" s="373">
        <v>0</v>
      </c>
      <c r="J41" s="374">
        <f>+H41+I41</f>
        <v>21.653599999999997</v>
      </c>
      <c r="K41" s="375">
        <f t="shared" si="5"/>
        <v>21.653599999999997</v>
      </c>
      <c r="L41" s="373">
        <f t="shared" si="5"/>
        <v>0</v>
      </c>
      <c r="M41" s="374">
        <f>+K41+L41</f>
        <v>21.653599999999997</v>
      </c>
      <c r="P41" s="157"/>
      <c r="X41" s="158"/>
    </row>
    <row r="42" spans="2:13" ht="9.75" customHeight="1">
      <c r="B42" s="159"/>
      <c r="C42" s="160"/>
      <c r="D42" s="172"/>
      <c r="E42" s="379"/>
      <c r="F42" s="380"/>
      <c r="G42" s="381"/>
      <c r="H42" s="379"/>
      <c r="I42" s="380"/>
      <c r="J42" s="381"/>
      <c r="K42" s="379"/>
      <c r="L42" s="380"/>
      <c r="M42" s="381"/>
    </row>
    <row r="43" spans="2:13" ht="15" customHeight="1">
      <c r="B43" s="569" t="s">
        <v>15</v>
      </c>
      <c r="C43" s="570"/>
      <c r="D43" s="270"/>
      <c r="E43" s="563">
        <f aca="true" t="shared" si="6" ref="E43:M43">SUM(E15:E41)</f>
        <v>63160.018350000006</v>
      </c>
      <c r="F43" s="565">
        <f t="shared" si="6"/>
        <v>11579.308280000001</v>
      </c>
      <c r="G43" s="567">
        <f t="shared" si="6"/>
        <v>74739.32663</v>
      </c>
      <c r="H43" s="563">
        <f t="shared" si="6"/>
        <v>787866.1982699997</v>
      </c>
      <c r="I43" s="565">
        <f t="shared" si="6"/>
        <v>148917.05562000003</v>
      </c>
      <c r="J43" s="567">
        <f t="shared" si="6"/>
        <v>936783.2538899999</v>
      </c>
      <c r="K43" s="563">
        <f t="shared" si="6"/>
        <v>851026.2166199997</v>
      </c>
      <c r="L43" s="565">
        <f t="shared" si="6"/>
        <v>160496.3639</v>
      </c>
      <c r="M43" s="567">
        <f t="shared" si="6"/>
        <v>1011522.5805199998</v>
      </c>
    </row>
    <row r="44" spans="2:13" ht="15" customHeight="1">
      <c r="B44" s="571"/>
      <c r="C44" s="572"/>
      <c r="D44" s="271"/>
      <c r="E44" s="564"/>
      <c r="F44" s="566"/>
      <c r="G44" s="568"/>
      <c r="H44" s="564"/>
      <c r="I44" s="566"/>
      <c r="J44" s="568"/>
      <c r="K44" s="564"/>
      <c r="L44" s="566"/>
      <c r="M44" s="568"/>
    </row>
    <row r="45" ht="6.75" customHeight="1"/>
    <row r="46" spans="2:13" s="144" customFormat="1" ht="15" customHeight="1">
      <c r="B46" s="161" t="s">
        <v>128</v>
      </c>
      <c r="C46" s="162"/>
      <c r="D46" s="162"/>
      <c r="E46" s="146"/>
      <c r="G46" s="146"/>
      <c r="H46" s="163"/>
      <c r="I46" s="164"/>
      <c r="J46" s="163"/>
      <c r="K46" s="146"/>
      <c r="L46" s="146"/>
      <c r="M46" s="146"/>
    </row>
    <row r="47" spans="2:13" s="144" customFormat="1" ht="15" customHeight="1">
      <c r="B47" s="161" t="s">
        <v>331</v>
      </c>
      <c r="C47" s="162"/>
      <c r="D47" s="162"/>
      <c r="E47" s="146"/>
      <c r="G47" s="146"/>
      <c r="H47" s="163"/>
      <c r="I47" s="164"/>
      <c r="J47" s="163"/>
      <c r="K47" s="195"/>
      <c r="L47" s="194"/>
      <c r="M47" s="146"/>
    </row>
    <row r="48" spans="2:13" s="144" customFormat="1" ht="15" customHeight="1">
      <c r="B48" s="161" t="s">
        <v>332</v>
      </c>
      <c r="C48" s="162"/>
      <c r="D48" s="162"/>
      <c r="E48" s="146"/>
      <c r="G48" s="146"/>
      <c r="H48" s="173"/>
      <c r="I48" s="164"/>
      <c r="J48" s="163"/>
      <c r="K48" s="146"/>
      <c r="L48" s="146"/>
      <c r="M48" s="146"/>
    </row>
    <row r="49" spans="2:13" ht="15.75" customHeight="1">
      <c r="B49" s="438"/>
      <c r="C49" s="438"/>
      <c r="D49" s="438"/>
      <c r="E49" s="439"/>
      <c r="F49" s="439"/>
      <c r="G49" s="439"/>
      <c r="H49" s="439"/>
      <c r="I49" s="439"/>
      <c r="J49" s="439"/>
      <c r="K49" s="439"/>
      <c r="L49" s="439"/>
      <c r="M49" s="439"/>
    </row>
    <row r="50" spans="2:24" ht="15.75" customHeight="1">
      <c r="B50" s="438"/>
      <c r="C50" s="438"/>
      <c r="D50" s="438"/>
      <c r="E50" s="440"/>
      <c r="F50" s="441"/>
      <c r="G50" s="442"/>
      <c r="H50" s="440"/>
      <c r="I50" s="442"/>
      <c r="J50" s="442"/>
      <c r="K50" s="442"/>
      <c r="L50" s="442"/>
      <c r="M50" s="442"/>
      <c r="X50" s="166"/>
    </row>
    <row r="51" spans="2:24" ht="15.75" customHeight="1">
      <c r="B51" s="438"/>
      <c r="C51" s="438"/>
      <c r="D51" s="438"/>
      <c r="E51" s="443"/>
      <c r="F51" s="444"/>
      <c r="G51" s="445"/>
      <c r="H51" s="446"/>
      <c r="I51" s="446"/>
      <c r="J51" s="446"/>
      <c r="K51" s="443"/>
      <c r="L51" s="443"/>
      <c r="M51" s="447"/>
      <c r="Q51" s="217"/>
      <c r="X51" s="166"/>
    </row>
    <row r="52" spans="2:17" ht="15.75" customHeight="1">
      <c r="B52" s="438"/>
      <c r="C52" s="438"/>
      <c r="D52" s="438"/>
      <c r="E52" s="443"/>
      <c r="F52" s="444"/>
      <c r="G52" s="443"/>
      <c r="H52" s="446"/>
      <c r="I52" s="446"/>
      <c r="J52" s="446"/>
      <c r="K52" s="443"/>
      <c r="L52" s="445"/>
      <c r="M52" s="447"/>
      <c r="O52" s="222"/>
      <c r="Q52" s="217"/>
    </row>
    <row r="53" spans="2:17" ht="15.75" customHeight="1">
      <c r="B53" s="438"/>
      <c r="C53" s="438"/>
      <c r="D53" s="438"/>
      <c r="E53" s="443"/>
      <c r="F53" s="444"/>
      <c r="G53" s="443"/>
      <c r="H53" s="443"/>
      <c r="I53" s="448"/>
      <c r="J53" s="443"/>
      <c r="K53" s="443"/>
      <c r="L53" s="443"/>
      <c r="M53" s="449"/>
      <c r="O53" s="223"/>
      <c r="P53" s="223"/>
      <c r="Q53" s="217"/>
    </row>
    <row r="54" spans="2:17" ht="18.75">
      <c r="B54" s="135" t="s">
        <v>120</v>
      </c>
      <c r="C54" s="136"/>
      <c r="D54" s="136"/>
      <c r="M54" s="318"/>
      <c r="Q54" s="217"/>
    </row>
    <row r="55" spans="2:17" ht="19.5">
      <c r="B55" s="139" t="s">
        <v>69</v>
      </c>
      <c r="C55" s="140"/>
      <c r="D55" s="140"/>
      <c r="L55" s="75"/>
      <c r="M55" s="294"/>
      <c r="N55" s="325">
        <f>+Portada!I34</f>
        <v>3.274</v>
      </c>
      <c r="Q55" s="217"/>
    </row>
    <row r="56" spans="2:17" ht="18">
      <c r="B56" s="140" t="s">
        <v>84</v>
      </c>
      <c r="C56" s="138"/>
      <c r="D56" s="138"/>
      <c r="M56" s="272"/>
      <c r="Q56" s="217"/>
    </row>
    <row r="57" spans="2:17" ht="16.5">
      <c r="B57" s="142" t="s">
        <v>139</v>
      </c>
      <c r="C57" s="138"/>
      <c r="D57" s="138"/>
      <c r="L57" s="165"/>
      <c r="O57" s="224"/>
      <c r="Q57" s="217"/>
    </row>
    <row r="58" spans="2:4" ht="15.75">
      <c r="B58" s="138" t="str">
        <f>+B9</f>
        <v>Período: De agosto 2018 al 2044</v>
      </c>
      <c r="C58" s="138"/>
      <c r="D58" s="138"/>
    </row>
    <row r="59" spans="2:13" ht="15.75">
      <c r="B59" s="145" t="s">
        <v>150</v>
      </c>
      <c r="C59" s="145"/>
      <c r="D59" s="145"/>
      <c r="E59" s="146"/>
      <c r="F59" s="144"/>
      <c r="G59" s="146"/>
      <c r="H59" s="146"/>
      <c r="I59" s="147"/>
      <c r="J59" s="146"/>
      <c r="K59" s="146"/>
      <c r="L59" s="146"/>
      <c r="M59" s="146"/>
    </row>
    <row r="60" ht="9.75" customHeight="1"/>
    <row r="61" spans="2:13" ht="19.5" customHeight="1">
      <c r="B61" s="576" t="s">
        <v>102</v>
      </c>
      <c r="C61" s="577"/>
      <c r="D61" s="169"/>
      <c r="E61" s="573" t="s">
        <v>100</v>
      </c>
      <c r="F61" s="574"/>
      <c r="G61" s="575"/>
      <c r="H61" s="573" t="s">
        <v>101</v>
      </c>
      <c r="I61" s="574"/>
      <c r="J61" s="575"/>
      <c r="K61" s="573" t="s">
        <v>32</v>
      </c>
      <c r="L61" s="574"/>
      <c r="M61" s="575"/>
    </row>
    <row r="62" spans="2:13" ht="19.5" customHeight="1">
      <c r="B62" s="578"/>
      <c r="C62" s="579"/>
      <c r="D62" s="170"/>
      <c r="E62" s="151" t="s">
        <v>82</v>
      </c>
      <c r="F62" s="149" t="s">
        <v>83</v>
      </c>
      <c r="G62" s="150" t="s">
        <v>32</v>
      </c>
      <c r="H62" s="151" t="s">
        <v>82</v>
      </c>
      <c r="I62" s="149" t="s">
        <v>83</v>
      </c>
      <c r="J62" s="150" t="s">
        <v>32</v>
      </c>
      <c r="K62" s="151" t="s">
        <v>82</v>
      </c>
      <c r="L62" s="149" t="s">
        <v>83</v>
      </c>
      <c r="M62" s="150" t="s">
        <v>32</v>
      </c>
    </row>
    <row r="63" spans="2:13" ht="9.75" customHeight="1">
      <c r="B63" s="152"/>
      <c r="C63" s="153"/>
      <c r="D63" s="154"/>
      <c r="E63" s="376"/>
      <c r="F63" s="377"/>
      <c r="G63" s="378"/>
      <c r="H63" s="376"/>
      <c r="I63" s="377"/>
      <c r="J63" s="378"/>
      <c r="K63" s="376"/>
      <c r="L63" s="377"/>
      <c r="M63" s="378"/>
    </row>
    <row r="64" spans="2:16" ht="15.75">
      <c r="B64" s="477" t="s">
        <v>290</v>
      </c>
      <c r="C64" s="156"/>
      <c r="D64" s="472"/>
      <c r="E64" s="375">
        <f aca="true" t="shared" si="7" ref="E64:F90">ROUND(+E15*$N$55,5)</f>
        <v>14763.49649</v>
      </c>
      <c r="F64" s="373">
        <f t="shared" si="7"/>
        <v>3804.15378</v>
      </c>
      <c r="G64" s="374">
        <f aca="true" t="shared" si="8" ref="G64:G85">+F64+E64</f>
        <v>18567.65027</v>
      </c>
      <c r="H64" s="375">
        <f aca="true" t="shared" si="9" ref="H64:I90">ROUND(+H15*$N$55,5)</f>
        <v>166412.92964</v>
      </c>
      <c r="I64" s="373">
        <f t="shared" si="9"/>
        <v>39556.52595</v>
      </c>
      <c r="J64" s="374">
        <f aca="true" t="shared" si="10" ref="J64:J85">+H64+I64</f>
        <v>205969.45559</v>
      </c>
      <c r="K64" s="375">
        <f aca="true" t="shared" si="11" ref="K64:K77">+E64+H64</f>
        <v>181176.42612999998</v>
      </c>
      <c r="L64" s="373">
        <f aca="true" t="shared" si="12" ref="L64:L77">+F64+I64</f>
        <v>43360.67973</v>
      </c>
      <c r="M64" s="374">
        <f>+K64+L64</f>
        <v>224537.10585999998</v>
      </c>
      <c r="P64" s="158"/>
    </row>
    <row r="65" spans="2:16" ht="15.75">
      <c r="B65" s="155">
        <v>2019</v>
      </c>
      <c r="C65" s="156"/>
      <c r="D65" s="171"/>
      <c r="E65" s="375">
        <f t="shared" si="7"/>
        <v>27558.41817</v>
      </c>
      <c r="F65" s="373">
        <f t="shared" si="7"/>
        <v>6582.68728</v>
      </c>
      <c r="G65" s="374">
        <f t="shared" si="8"/>
        <v>34141.10545</v>
      </c>
      <c r="H65" s="375">
        <f t="shared" si="9"/>
        <v>338016.9034</v>
      </c>
      <c r="I65" s="373">
        <f t="shared" si="9"/>
        <v>84830.61915</v>
      </c>
      <c r="J65" s="374">
        <f t="shared" si="10"/>
        <v>422847.52255</v>
      </c>
      <c r="K65" s="375">
        <f t="shared" si="11"/>
        <v>365575.32157000003</v>
      </c>
      <c r="L65" s="373">
        <f t="shared" si="12"/>
        <v>91413.30643</v>
      </c>
      <c r="M65" s="374">
        <f aca="true" t="shared" si="13" ref="M65:M85">+K65+L65</f>
        <v>456988.628</v>
      </c>
      <c r="P65" s="158"/>
    </row>
    <row r="66" spans="2:16" ht="15.75">
      <c r="B66" s="155">
        <v>2020</v>
      </c>
      <c r="C66" s="156"/>
      <c r="D66" s="171"/>
      <c r="E66" s="375">
        <f t="shared" si="7"/>
        <v>24839.88148</v>
      </c>
      <c r="F66" s="373">
        <f t="shared" si="7"/>
        <v>5801.45404</v>
      </c>
      <c r="G66" s="374">
        <f t="shared" si="8"/>
        <v>30641.33552</v>
      </c>
      <c r="H66" s="375">
        <f t="shared" si="9"/>
        <v>314058.51155</v>
      </c>
      <c r="I66" s="373">
        <f t="shared" si="9"/>
        <v>75481.5236</v>
      </c>
      <c r="J66" s="374">
        <f t="shared" si="10"/>
        <v>389540.03515</v>
      </c>
      <c r="K66" s="375">
        <f t="shared" si="11"/>
        <v>338898.39303</v>
      </c>
      <c r="L66" s="373">
        <f t="shared" si="12"/>
        <v>81282.97764</v>
      </c>
      <c r="M66" s="374">
        <f t="shared" si="13"/>
        <v>420181.37067</v>
      </c>
      <c r="P66" s="158"/>
    </row>
    <row r="67" spans="2:16" ht="15.75">
      <c r="B67" s="155">
        <v>2021</v>
      </c>
      <c r="C67" s="156"/>
      <c r="D67" s="171"/>
      <c r="E67" s="375">
        <f t="shared" si="7"/>
        <v>22152.65575</v>
      </c>
      <c r="F67" s="373">
        <f t="shared" si="7"/>
        <v>4956.14797</v>
      </c>
      <c r="G67" s="374">
        <f t="shared" si="8"/>
        <v>27108.803720000004</v>
      </c>
      <c r="H67" s="375">
        <f t="shared" si="9"/>
        <v>290150.20074</v>
      </c>
      <c r="I67" s="373">
        <f t="shared" si="9"/>
        <v>65597.15957</v>
      </c>
      <c r="J67" s="374">
        <f t="shared" si="10"/>
        <v>355747.36031</v>
      </c>
      <c r="K67" s="375">
        <f t="shared" si="11"/>
        <v>312302.85649</v>
      </c>
      <c r="L67" s="373">
        <f t="shared" si="12"/>
        <v>70553.30754000001</v>
      </c>
      <c r="M67" s="374">
        <f t="shared" si="13"/>
        <v>382856.16403</v>
      </c>
      <c r="P67" s="158"/>
    </row>
    <row r="68" spans="2:16" ht="15.75">
      <c r="B68" s="155">
        <v>2022</v>
      </c>
      <c r="C68" s="156"/>
      <c r="D68" s="171"/>
      <c r="E68" s="375">
        <f t="shared" si="7"/>
        <v>19145.88166</v>
      </c>
      <c r="F68" s="373">
        <f t="shared" si="7"/>
        <v>4174.75503</v>
      </c>
      <c r="G68" s="374">
        <f t="shared" si="8"/>
        <v>23320.63669</v>
      </c>
      <c r="H68" s="375">
        <f t="shared" si="9"/>
        <v>275117.4534</v>
      </c>
      <c r="I68" s="373">
        <f t="shared" si="9"/>
        <v>54629.56552</v>
      </c>
      <c r="J68" s="374">
        <f t="shared" si="10"/>
        <v>329747.01892</v>
      </c>
      <c r="K68" s="375">
        <f t="shared" si="11"/>
        <v>294263.33506</v>
      </c>
      <c r="L68" s="373">
        <f t="shared" si="12"/>
        <v>58804.32055</v>
      </c>
      <c r="M68" s="374">
        <f t="shared" si="13"/>
        <v>353067.65561</v>
      </c>
      <c r="P68" s="158"/>
    </row>
    <row r="69" spans="2:16" ht="15.75">
      <c r="B69" s="155">
        <v>2023</v>
      </c>
      <c r="C69" s="156"/>
      <c r="D69" s="171"/>
      <c r="E69" s="375">
        <f t="shared" si="7"/>
        <v>17114.88581</v>
      </c>
      <c r="F69" s="373">
        <f t="shared" si="7"/>
        <v>3511.6116</v>
      </c>
      <c r="G69" s="374">
        <f t="shared" si="8"/>
        <v>20626.49741</v>
      </c>
      <c r="H69" s="375">
        <f t="shared" si="9"/>
        <v>249709.16051</v>
      </c>
      <c r="I69" s="373">
        <f t="shared" si="9"/>
        <v>46411.56619</v>
      </c>
      <c r="J69" s="374">
        <f t="shared" si="10"/>
        <v>296120.7267</v>
      </c>
      <c r="K69" s="375">
        <f t="shared" si="11"/>
        <v>266824.04631999996</v>
      </c>
      <c r="L69" s="373">
        <f t="shared" si="12"/>
        <v>49923.17779</v>
      </c>
      <c r="M69" s="374">
        <f t="shared" si="13"/>
        <v>316747.22410999995</v>
      </c>
      <c r="P69" s="158"/>
    </row>
    <row r="70" spans="2:16" ht="15.75">
      <c r="B70" s="155">
        <v>2024</v>
      </c>
      <c r="C70" s="156"/>
      <c r="D70" s="171"/>
      <c r="E70" s="375">
        <f t="shared" si="7"/>
        <v>14765.57853</v>
      </c>
      <c r="F70" s="373">
        <f t="shared" si="7"/>
        <v>2890.48983</v>
      </c>
      <c r="G70" s="374">
        <f t="shared" si="8"/>
        <v>17656.06836</v>
      </c>
      <c r="H70" s="375">
        <f t="shared" si="9"/>
        <v>223918.85172</v>
      </c>
      <c r="I70" s="373">
        <f t="shared" si="9"/>
        <v>36638.53924</v>
      </c>
      <c r="J70" s="374">
        <f t="shared" si="10"/>
        <v>260557.39096</v>
      </c>
      <c r="K70" s="375">
        <f t="shared" si="11"/>
        <v>238684.43025</v>
      </c>
      <c r="L70" s="373">
        <f t="shared" si="12"/>
        <v>39529.02907</v>
      </c>
      <c r="M70" s="374">
        <f t="shared" si="13"/>
        <v>278213.45932</v>
      </c>
      <c r="P70" s="158"/>
    </row>
    <row r="71" spans="2:16" ht="15.75">
      <c r="B71" s="155">
        <v>2025</v>
      </c>
      <c r="C71" s="156"/>
      <c r="D71" s="171"/>
      <c r="E71" s="375">
        <f t="shared" si="7"/>
        <v>14765.57853</v>
      </c>
      <c r="F71" s="373">
        <f t="shared" si="7"/>
        <v>2335.68859</v>
      </c>
      <c r="G71" s="374">
        <f t="shared" si="8"/>
        <v>17101.26712</v>
      </c>
      <c r="H71" s="375">
        <f t="shared" si="9"/>
        <v>115778.35828</v>
      </c>
      <c r="I71" s="373">
        <f t="shared" si="9"/>
        <v>28608.27738</v>
      </c>
      <c r="J71" s="374">
        <f t="shared" si="10"/>
        <v>144386.63566</v>
      </c>
      <c r="K71" s="375">
        <f t="shared" si="11"/>
        <v>130543.93681</v>
      </c>
      <c r="L71" s="373">
        <f t="shared" si="12"/>
        <v>30943.96597</v>
      </c>
      <c r="M71" s="374">
        <f t="shared" si="13"/>
        <v>161487.90278</v>
      </c>
      <c r="P71" s="158"/>
    </row>
    <row r="72" spans="2:16" ht="15.75">
      <c r="B72" s="155">
        <v>2026</v>
      </c>
      <c r="C72" s="156"/>
      <c r="D72" s="171"/>
      <c r="E72" s="375">
        <f t="shared" si="7"/>
        <v>14765.57853</v>
      </c>
      <c r="F72" s="373">
        <f t="shared" si="7"/>
        <v>1788.20782</v>
      </c>
      <c r="G72" s="374">
        <f t="shared" si="8"/>
        <v>16553.786350000002</v>
      </c>
      <c r="H72" s="375">
        <f t="shared" si="9"/>
        <v>296767.72659</v>
      </c>
      <c r="I72" s="373">
        <f t="shared" si="9"/>
        <v>26511.48769</v>
      </c>
      <c r="J72" s="374">
        <f t="shared" si="10"/>
        <v>323279.21427999996</v>
      </c>
      <c r="K72" s="375">
        <f t="shared" si="11"/>
        <v>311533.30512</v>
      </c>
      <c r="L72" s="373">
        <f t="shared" si="12"/>
        <v>28299.69551</v>
      </c>
      <c r="M72" s="374">
        <f t="shared" si="13"/>
        <v>339833.00062999997</v>
      </c>
      <c r="P72" s="158"/>
    </row>
    <row r="73" spans="2:16" ht="15.75">
      <c r="B73" s="155">
        <v>2027</v>
      </c>
      <c r="C73" s="156"/>
      <c r="D73" s="171"/>
      <c r="E73" s="375">
        <f t="shared" si="7"/>
        <v>14765.57853</v>
      </c>
      <c r="F73" s="373">
        <f t="shared" si="7"/>
        <v>1238.33766</v>
      </c>
      <c r="G73" s="374">
        <f t="shared" si="8"/>
        <v>16003.91619</v>
      </c>
      <c r="H73" s="375">
        <f t="shared" si="9"/>
        <v>154362.35687</v>
      </c>
      <c r="I73" s="373">
        <f t="shared" si="9"/>
        <v>6875.68582</v>
      </c>
      <c r="J73" s="374">
        <f t="shared" si="10"/>
        <v>161238.04269</v>
      </c>
      <c r="K73" s="375">
        <f t="shared" si="11"/>
        <v>169127.9354</v>
      </c>
      <c r="L73" s="373">
        <f t="shared" si="12"/>
        <v>8114.02348</v>
      </c>
      <c r="M73" s="374">
        <f t="shared" si="13"/>
        <v>177241.95888</v>
      </c>
      <c r="P73" s="158"/>
    </row>
    <row r="74" spans="2:16" ht="15.75">
      <c r="B74" s="155">
        <v>2028</v>
      </c>
      <c r="C74" s="156"/>
      <c r="D74" s="171"/>
      <c r="E74" s="375">
        <f t="shared" si="7"/>
        <v>14765.57853</v>
      </c>
      <c r="F74" s="373">
        <f t="shared" si="7"/>
        <v>688.88532</v>
      </c>
      <c r="G74" s="374">
        <f t="shared" si="8"/>
        <v>15454.46385</v>
      </c>
      <c r="H74" s="375">
        <f t="shared" si="9"/>
        <v>43965.57408</v>
      </c>
      <c r="I74" s="373">
        <f t="shared" si="9"/>
        <v>5261.68207</v>
      </c>
      <c r="J74" s="374">
        <f t="shared" si="10"/>
        <v>49227.25615</v>
      </c>
      <c r="K74" s="375">
        <f t="shared" si="11"/>
        <v>58731.15261</v>
      </c>
      <c r="L74" s="373">
        <f t="shared" si="12"/>
        <v>5950.56739</v>
      </c>
      <c r="M74" s="374">
        <f t="shared" si="13"/>
        <v>64681.72</v>
      </c>
      <c r="P74" s="158"/>
    </row>
    <row r="75" spans="2:16" ht="15.75">
      <c r="B75" s="155">
        <v>2029</v>
      </c>
      <c r="C75" s="156"/>
      <c r="D75" s="171"/>
      <c r="E75" s="375">
        <f t="shared" si="7"/>
        <v>7382.78808</v>
      </c>
      <c r="F75" s="373">
        <f t="shared" si="7"/>
        <v>138.2364</v>
      </c>
      <c r="G75" s="374">
        <f>+F75+E75</f>
        <v>7521.02448</v>
      </c>
      <c r="H75" s="375">
        <f t="shared" si="9"/>
        <v>37174.43993</v>
      </c>
      <c r="I75" s="373">
        <f t="shared" si="9"/>
        <v>3714.36868</v>
      </c>
      <c r="J75" s="374">
        <f t="shared" si="10"/>
        <v>40888.80861</v>
      </c>
      <c r="K75" s="375">
        <f t="shared" si="11"/>
        <v>44557.22801</v>
      </c>
      <c r="L75" s="373">
        <f t="shared" si="12"/>
        <v>3852.6050800000003</v>
      </c>
      <c r="M75" s="374">
        <f t="shared" si="13"/>
        <v>48409.83309</v>
      </c>
      <c r="P75" s="158"/>
    </row>
    <row r="76" spans="2:16" ht="15.75">
      <c r="B76" s="155">
        <v>2030</v>
      </c>
      <c r="C76" s="156"/>
      <c r="D76" s="171"/>
      <c r="E76" s="375">
        <f t="shared" si="7"/>
        <v>0</v>
      </c>
      <c r="F76" s="373">
        <f t="shared" si="7"/>
        <v>0</v>
      </c>
      <c r="G76" s="374">
        <f t="shared" si="8"/>
        <v>0</v>
      </c>
      <c r="H76" s="375">
        <f t="shared" si="9"/>
        <v>22008.97796</v>
      </c>
      <c r="I76" s="373">
        <f t="shared" si="9"/>
        <v>2595.9695</v>
      </c>
      <c r="J76" s="374">
        <f t="shared" si="10"/>
        <v>24604.94746</v>
      </c>
      <c r="K76" s="375">
        <f t="shared" si="11"/>
        <v>22008.97796</v>
      </c>
      <c r="L76" s="373">
        <f t="shared" si="12"/>
        <v>2595.9695</v>
      </c>
      <c r="M76" s="374">
        <f t="shared" si="13"/>
        <v>24604.94746</v>
      </c>
      <c r="P76" s="158"/>
    </row>
    <row r="77" spans="2:16" ht="15.75">
      <c r="B77" s="155">
        <v>2031</v>
      </c>
      <c r="C77" s="156"/>
      <c r="D77" s="171"/>
      <c r="E77" s="375">
        <f t="shared" si="7"/>
        <v>0</v>
      </c>
      <c r="F77" s="373">
        <f t="shared" si="7"/>
        <v>0</v>
      </c>
      <c r="G77" s="374">
        <f t="shared" si="8"/>
        <v>0</v>
      </c>
      <c r="H77" s="375">
        <f t="shared" si="9"/>
        <v>21031.75172</v>
      </c>
      <c r="I77" s="373">
        <f t="shared" si="9"/>
        <v>1708.6732</v>
      </c>
      <c r="J77" s="374">
        <f t="shared" si="10"/>
        <v>22740.42492</v>
      </c>
      <c r="K77" s="375">
        <f t="shared" si="11"/>
        <v>21031.75172</v>
      </c>
      <c r="L77" s="373">
        <f t="shared" si="12"/>
        <v>1708.6732</v>
      </c>
      <c r="M77" s="374">
        <f t="shared" si="13"/>
        <v>22740.42492</v>
      </c>
      <c r="P77" s="158"/>
    </row>
    <row r="78" spans="2:16" ht="15.75">
      <c r="B78" s="155">
        <v>2032</v>
      </c>
      <c r="C78" s="156"/>
      <c r="D78" s="171"/>
      <c r="E78" s="375">
        <f t="shared" si="7"/>
        <v>0</v>
      </c>
      <c r="F78" s="373">
        <f t="shared" si="7"/>
        <v>0</v>
      </c>
      <c r="G78" s="374">
        <f t="shared" si="8"/>
        <v>0</v>
      </c>
      <c r="H78" s="375">
        <f t="shared" si="9"/>
        <v>10484.68517</v>
      </c>
      <c r="I78" s="373">
        <f t="shared" si="9"/>
        <v>8039.70031</v>
      </c>
      <c r="J78" s="374">
        <f t="shared" si="10"/>
        <v>18524.38548</v>
      </c>
      <c r="K78" s="375">
        <f aca="true" t="shared" si="14" ref="K78:K85">+E78+H78</f>
        <v>10484.68517</v>
      </c>
      <c r="L78" s="373">
        <f aca="true" t="shared" si="15" ref="L78:L85">+F78+I78</f>
        <v>8039.70031</v>
      </c>
      <c r="M78" s="374">
        <f t="shared" si="13"/>
        <v>18524.38548</v>
      </c>
      <c r="P78" s="158"/>
    </row>
    <row r="79" spans="2:16" ht="15.75">
      <c r="B79" s="155">
        <v>2033</v>
      </c>
      <c r="C79" s="156"/>
      <c r="D79" s="171"/>
      <c r="E79" s="375">
        <f t="shared" si="7"/>
        <v>0</v>
      </c>
      <c r="F79" s="373">
        <f t="shared" si="7"/>
        <v>0</v>
      </c>
      <c r="G79" s="374">
        <f t="shared" si="8"/>
        <v>0</v>
      </c>
      <c r="H79" s="375">
        <f t="shared" si="9"/>
        <v>6625.60722</v>
      </c>
      <c r="I79" s="373">
        <f t="shared" si="9"/>
        <v>372.41861</v>
      </c>
      <c r="J79" s="374">
        <f t="shared" si="10"/>
        <v>6998.02583</v>
      </c>
      <c r="K79" s="375">
        <f t="shared" si="14"/>
        <v>6625.60722</v>
      </c>
      <c r="L79" s="373">
        <f t="shared" si="15"/>
        <v>372.41861</v>
      </c>
      <c r="M79" s="374">
        <f t="shared" si="13"/>
        <v>6998.02583</v>
      </c>
      <c r="P79" s="158"/>
    </row>
    <row r="80" spans="2:16" ht="15.75">
      <c r="B80" s="155">
        <v>2034</v>
      </c>
      <c r="C80" s="156"/>
      <c r="D80" s="171"/>
      <c r="E80" s="375">
        <f t="shared" si="7"/>
        <v>0</v>
      </c>
      <c r="F80" s="373">
        <f t="shared" si="7"/>
        <v>0</v>
      </c>
      <c r="G80" s="374">
        <f t="shared" si="8"/>
        <v>0</v>
      </c>
      <c r="H80" s="375">
        <f t="shared" si="9"/>
        <v>3485.173</v>
      </c>
      <c r="I80" s="373">
        <f t="shared" si="9"/>
        <v>256.00919</v>
      </c>
      <c r="J80" s="374">
        <f t="shared" si="10"/>
        <v>3741.1821899999995</v>
      </c>
      <c r="K80" s="375">
        <f t="shared" si="14"/>
        <v>3485.173</v>
      </c>
      <c r="L80" s="373">
        <f t="shared" si="15"/>
        <v>256.00919</v>
      </c>
      <c r="M80" s="374">
        <f t="shared" si="13"/>
        <v>3741.1821899999995</v>
      </c>
      <c r="P80" s="158"/>
    </row>
    <row r="81" spans="2:16" ht="15.75">
      <c r="B81" s="155">
        <v>2035</v>
      </c>
      <c r="C81" s="156"/>
      <c r="D81" s="171"/>
      <c r="E81" s="375">
        <f t="shared" si="7"/>
        <v>0</v>
      </c>
      <c r="F81" s="373">
        <f t="shared" si="7"/>
        <v>0</v>
      </c>
      <c r="G81" s="374">
        <f t="shared" si="8"/>
        <v>0</v>
      </c>
      <c r="H81" s="375">
        <f t="shared" si="9"/>
        <v>3285.50294</v>
      </c>
      <c r="I81" s="373">
        <f t="shared" si="9"/>
        <v>177.7636</v>
      </c>
      <c r="J81" s="374">
        <f t="shared" si="10"/>
        <v>3463.2665399999996</v>
      </c>
      <c r="K81" s="375">
        <f t="shared" si="14"/>
        <v>3285.50294</v>
      </c>
      <c r="L81" s="373">
        <f t="shared" si="15"/>
        <v>177.7636</v>
      </c>
      <c r="M81" s="374">
        <f t="shared" si="13"/>
        <v>3463.2665399999996</v>
      </c>
      <c r="P81" s="158"/>
    </row>
    <row r="82" spans="2:16" ht="15.75">
      <c r="B82" s="155">
        <v>2036</v>
      </c>
      <c r="C82" s="156"/>
      <c r="D82" s="171"/>
      <c r="E82" s="375">
        <f t="shared" si="7"/>
        <v>0</v>
      </c>
      <c r="F82" s="373">
        <f t="shared" si="7"/>
        <v>0</v>
      </c>
      <c r="G82" s="374">
        <f t="shared" si="8"/>
        <v>0</v>
      </c>
      <c r="H82" s="375">
        <f t="shared" si="9"/>
        <v>1915.9836</v>
      </c>
      <c r="I82" s="373">
        <f t="shared" si="9"/>
        <v>105.00101</v>
      </c>
      <c r="J82" s="374">
        <f t="shared" si="10"/>
        <v>2020.98461</v>
      </c>
      <c r="K82" s="375">
        <f t="shared" si="14"/>
        <v>1915.9836</v>
      </c>
      <c r="L82" s="373">
        <f t="shared" si="15"/>
        <v>105.00101</v>
      </c>
      <c r="M82" s="374">
        <f t="shared" si="13"/>
        <v>2020.98461</v>
      </c>
      <c r="P82" s="158"/>
    </row>
    <row r="83" spans="2:16" ht="15.75">
      <c r="B83" s="155">
        <v>2037</v>
      </c>
      <c r="C83" s="156"/>
      <c r="D83" s="171"/>
      <c r="E83" s="375">
        <f t="shared" si="7"/>
        <v>0</v>
      </c>
      <c r="F83" s="373">
        <f t="shared" si="7"/>
        <v>0</v>
      </c>
      <c r="G83" s="374">
        <f t="shared" si="8"/>
        <v>0</v>
      </c>
      <c r="H83" s="375">
        <f t="shared" si="9"/>
        <v>1319.55113</v>
      </c>
      <c r="I83" s="373">
        <f t="shared" si="9"/>
        <v>75.79326</v>
      </c>
      <c r="J83" s="374">
        <f t="shared" si="10"/>
        <v>1395.34439</v>
      </c>
      <c r="K83" s="375">
        <f t="shared" si="14"/>
        <v>1319.55113</v>
      </c>
      <c r="L83" s="373">
        <f t="shared" si="15"/>
        <v>75.79326</v>
      </c>
      <c r="M83" s="374">
        <f t="shared" si="13"/>
        <v>1395.34439</v>
      </c>
      <c r="P83" s="158"/>
    </row>
    <row r="84" spans="2:16" ht="15.75">
      <c r="B84" s="155">
        <v>2038</v>
      </c>
      <c r="C84" s="156"/>
      <c r="D84" s="171"/>
      <c r="E84" s="375">
        <f t="shared" si="7"/>
        <v>0</v>
      </c>
      <c r="F84" s="373">
        <f t="shared" si="7"/>
        <v>0</v>
      </c>
      <c r="G84" s="374">
        <f t="shared" si="8"/>
        <v>0</v>
      </c>
      <c r="H84" s="375">
        <f t="shared" si="9"/>
        <v>1319.55116</v>
      </c>
      <c r="I84" s="373">
        <f t="shared" si="9"/>
        <v>55.58172</v>
      </c>
      <c r="J84" s="374">
        <f t="shared" si="10"/>
        <v>1375.13288</v>
      </c>
      <c r="K84" s="375">
        <f t="shared" si="14"/>
        <v>1319.55116</v>
      </c>
      <c r="L84" s="373">
        <f t="shared" si="15"/>
        <v>55.58172</v>
      </c>
      <c r="M84" s="374">
        <f t="shared" si="13"/>
        <v>1375.13288</v>
      </c>
      <c r="P84" s="158"/>
    </row>
    <row r="85" spans="2:16" ht="15.75">
      <c r="B85" s="155">
        <v>2039</v>
      </c>
      <c r="C85" s="156"/>
      <c r="D85" s="171"/>
      <c r="E85" s="375">
        <f t="shared" si="7"/>
        <v>0</v>
      </c>
      <c r="F85" s="373">
        <f t="shared" si="7"/>
        <v>0</v>
      </c>
      <c r="G85" s="374">
        <f t="shared" si="8"/>
        <v>0</v>
      </c>
      <c r="H85" s="375">
        <f t="shared" si="9"/>
        <v>1105.10386</v>
      </c>
      <c r="I85" s="373">
        <f t="shared" si="9"/>
        <v>35.37017</v>
      </c>
      <c r="J85" s="374">
        <f t="shared" si="10"/>
        <v>1140.4740299999999</v>
      </c>
      <c r="K85" s="375">
        <f t="shared" si="14"/>
        <v>1105.10386</v>
      </c>
      <c r="L85" s="373">
        <f t="shared" si="15"/>
        <v>35.37017</v>
      </c>
      <c r="M85" s="374">
        <f t="shared" si="13"/>
        <v>1140.4740299999999</v>
      </c>
      <c r="P85" s="158"/>
    </row>
    <row r="86" spans="2:16" ht="15.75">
      <c r="B86" s="155">
        <v>2040</v>
      </c>
      <c r="C86" s="156"/>
      <c r="D86" s="171"/>
      <c r="E86" s="375">
        <f t="shared" si="7"/>
        <v>0</v>
      </c>
      <c r="F86" s="373">
        <f t="shared" si="7"/>
        <v>0</v>
      </c>
      <c r="G86" s="374">
        <f>+F86+E86</f>
        <v>0</v>
      </c>
      <c r="H86" s="375">
        <f t="shared" si="9"/>
        <v>1105.104</v>
      </c>
      <c r="I86" s="373">
        <f t="shared" si="9"/>
        <v>15.15869</v>
      </c>
      <c r="J86" s="374">
        <f>+H86+I86</f>
        <v>1120.26269</v>
      </c>
      <c r="K86" s="375">
        <f aca="true" t="shared" si="16" ref="K86:L90">+E86+H86</f>
        <v>1105.104</v>
      </c>
      <c r="L86" s="373">
        <f t="shared" si="16"/>
        <v>15.15869</v>
      </c>
      <c r="M86" s="374">
        <f>+K86+L86</f>
        <v>1120.26269</v>
      </c>
      <c r="P86" s="158"/>
    </row>
    <row r="87" spans="2:16" ht="15.75">
      <c r="B87" s="155">
        <v>2041</v>
      </c>
      <c r="C87" s="156"/>
      <c r="D87" s="171"/>
      <c r="E87" s="375">
        <f t="shared" si="7"/>
        <v>0</v>
      </c>
      <c r="F87" s="373">
        <f t="shared" si="7"/>
        <v>0</v>
      </c>
      <c r="G87" s="374">
        <f>+F87+E87</f>
        <v>0</v>
      </c>
      <c r="H87" s="375">
        <f t="shared" si="9"/>
        <v>94.52693</v>
      </c>
      <c r="I87" s="373">
        <f t="shared" si="9"/>
        <v>0</v>
      </c>
      <c r="J87" s="374">
        <f>+H87+I87</f>
        <v>94.52693</v>
      </c>
      <c r="K87" s="375">
        <f t="shared" si="16"/>
        <v>94.52693</v>
      </c>
      <c r="L87" s="373">
        <f t="shared" si="16"/>
        <v>0</v>
      </c>
      <c r="M87" s="374">
        <f>+K87+L87</f>
        <v>94.52693</v>
      </c>
      <c r="P87" s="158"/>
    </row>
    <row r="88" spans="2:16" ht="15.75">
      <c r="B88" s="155">
        <v>2042</v>
      </c>
      <c r="C88" s="156"/>
      <c r="D88" s="171"/>
      <c r="E88" s="375">
        <f t="shared" si="7"/>
        <v>0</v>
      </c>
      <c r="F88" s="373">
        <f t="shared" si="7"/>
        <v>0</v>
      </c>
      <c r="G88" s="374">
        <f>+F88+E88</f>
        <v>0</v>
      </c>
      <c r="H88" s="375">
        <f t="shared" si="9"/>
        <v>94.52693</v>
      </c>
      <c r="I88" s="373">
        <f t="shared" si="9"/>
        <v>0</v>
      </c>
      <c r="J88" s="374">
        <f>+H88+I88</f>
        <v>94.52693</v>
      </c>
      <c r="K88" s="375">
        <f t="shared" si="16"/>
        <v>94.52693</v>
      </c>
      <c r="L88" s="373">
        <f t="shared" si="16"/>
        <v>0</v>
      </c>
      <c r="M88" s="374">
        <f>+K88+L88</f>
        <v>94.52693</v>
      </c>
      <c r="P88" s="158"/>
    </row>
    <row r="89" spans="2:16" ht="15.75">
      <c r="B89" s="155">
        <v>2043</v>
      </c>
      <c r="C89" s="156"/>
      <c r="D89" s="171"/>
      <c r="E89" s="375">
        <f t="shared" si="7"/>
        <v>0</v>
      </c>
      <c r="F89" s="373">
        <f t="shared" si="7"/>
        <v>0</v>
      </c>
      <c r="G89" s="374">
        <f>+F89+E89</f>
        <v>0</v>
      </c>
      <c r="H89" s="375">
        <f t="shared" si="9"/>
        <v>94.52693</v>
      </c>
      <c r="I89" s="373">
        <f t="shared" si="9"/>
        <v>0</v>
      </c>
      <c r="J89" s="374">
        <f>+H89+I89</f>
        <v>94.52693</v>
      </c>
      <c r="K89" s="375">
        <f t="shared" si="16"/>
        <v>94.52693</v>
      </c>
      <c r="L89" s="373">
        <f t="shared" si="16"/>
        <v>0</v>
      </c>
      <c r="M89" s="374">
        <f>+K89+L89</f>
        <v>94.52693</v>
      </c>
      <c r="P89" s="158"/>
    </row>
    <row r="90" spans="2:16" ht="15.75">
      <c r="B90" s="155">
        <v>2044</v>
      </c>
      <c r="C90" s="156"/>
      <c r="D90" s="171"/>
      <c r="E90" s="375">
        <f t="shared" si="7"/>
        <v>0</v>
      </c>
      <c r="F90" s="373">
        <f t="shared" si="7"/>
        <v>0</v>
      </c>
      <c r="G90" s="374">
        <f>+F90+E90</f>
        <v>0</v>
      </c>
      <c r="H90" s="375">
        <f t="shared" si="9"/>
        <v>70.89389</v>
      </c>
      <c r="I90" s="373">
        <f t="shared" si="9"/>
        <v>0</v>
      </c>
      <c r="J90" s="374">
        <f>+H90+I90</f>
        <v>70.89389</v>
      </c>
      <c r="K90" s="375">
        <f t="shared" si="16"/>
        <v>70.89389</v>
      </c>
      <c r="L90" s="373">
        <f t="shared" si="16"/>
        <v>0</v>
      </c>
      <c r="M90" s="374">
        <f>+K90+L90</f>
        <v>70.89389</v>
      </c>
      <c r="P90" s="158"/>
    </row>
    <row r="91" spans="2:16" ht="8.25" customHeight="1">
      <c r="B91" s="159"/>
      <c r="C91" s="160"/>
      <c r="D91" s="172"/>
      <c r="E91" s="379"/>
      <c r="F91" s="380"/>
      <c r="G91" s="381"/>
      <c r="H91" s="379"/>
      <c r="I91" s="380"/>
      <c r="J91" s="381"/>
      <c r="K91" s="379"/>
      <c r="L91" s="380"/>
      <c r="M91" s="381"/>
      <c r="P91" s="158"/>
    </row>
    <row r="92" spans="2:16" ht="15" customHeight="1">
      <c r="B92" s="569" t="s">
        <v>15</v>
      </c>
      <c r="C92" s="570"/>
      <c r="D92" s="167"/>
      <c r="E92" s="563">
        <f aca="true" t="shared" si="17" ref="E92:M92">SUM(E64:E90)</f>
        <v>206785.90009</v>
      </c>
      <c r="F92" s="565">
        <f t="shared" si="17"/>
        <v>37910.655320000005</v>
      </c>
      <c r="G92" s="567">
        <f t="shared" si="17"/>
        <v>244696.55541000003</v>
      </c>
      <c r="H92" s="563">
        <f t="shared" si="17"/>
        <v>2579473.93315</v>
      </c>
      <c r="I92" s="565">
        <f t="shared" si="17"/>
        <v>487554.44012000004</v>
      </c>
      <c r="J92" s="567">
        <f t="shared" si="17"/>
        <v>3067028.3732700017</v>
      </c>
      <c r="K92" s="563">
        <f t="shared" si="17"/>
        <v>2786259.83324</v>
      </c>
      <c r="L92" s="565">
        <f t="shared" si="17"/>
        <v>525465.09544</v>
      </c>
      <c r="M92" s="567">
        <f t="shared" si="17"/>
        <v>3311724.9286800018</v>
      </c>
      <c r="P92" s="158"/>
    </row>
    <row r="93" spans="2:16" ht="15" customHeight="1">
      <c r="B93" s="571"/>
      <c r="C93" s="572"/>
      <c r="D93" s="168"/>
      <c r="E93" s="564"/>
      <c r="F93" s="566"/>
      <c r="G93" s="568"/>
      <c r="H93" s="564"/>
      <c r="I93" s="566"/>
      <c r="J93" s="568"/>
      <c r="K93" s="564"/>
      <c r="L93" s="566"/>
      <c r="M93" s="568"/>
      <c r="P93" s="158"/>
    </row>
    <row r="94" ht="6.75" customHeight="1"/>
    <row r="95" spans="2:13" ht="15.75">
      <c r="B95" s="161" t="s">
        <v>128</v>
      </c>
      <c r="C95" s="162"/>
      <c r="D95" s="162"/>
      <c r="E95" s="146"/>
      <c r="F95" s="144"/>
      <c r="G95" s="146"/>
      <c r="H95" s="163"/>
      <c r="I95" s="147"/>
      <c r="J95" s="146"/>
      <c r="K95" s="146"/>
      <c r="L95" s="146"/>
      <c r="M95" s="146"/>
    </row>
    <row r="96" spans="2:13" ht="15">
      <c r="B96" s="161" t="s">
        <v>331</v>
      </c>
      <c r="C96" s="162"/>
      <c r="D96" s="162"/>
      <c r="E96" s="146"/>
      <c r="F96" s="144"/>
      <c r="G96" s="146"/>
      <c r="H96" s="163"/>
      <c r="I96" s="147"/>
      <c r="J96" s="146"/>
      <c r="K96" s="146"/>
      <c r="L96" s="146"/>
      <c r="M96" s="146"/>
    </row>
    <row r="97" spans="2:8" ht="15">
      <c r="B97" s="161" t="s">
        <v>332</v>
      </c>
      <c r="C97" s="162"/>
      <c r="D97" s="162"/>
      <c r="E97" s="146"/>
      <c r="F97" s="144"/>
      <c r="G97" s="146"/>
      <c r="H97" s="173"/>
    </row>
    <row r="98" spans="2:14" ht="15">
      <c r="B98" s="436"/>
      <c r="C98" s="436"/>
      <c r="D98" s="436"/>
      <c r="E98" s="450"/>
      <c r="F98" s="449"/>
      <c r="G98" s="449"/>
      <c r="H98" s="449"/>
      <c r="I98" s="449"/>
      <c r="J98" s="449"/>
      <c r="K98" s="449"/>
      <c r="L98" s="449"/>
      <c r="M98" s="449"/>
      <c r="N98" s="436"/>
    </row>
    <row r="99" spans="2:14" ht="15">
      <c r="B99" s="436"/>
      <c r="C99" s="436"/>
      <c r="D99" s="436"/>
      <c r="E99" s="451"/>
      <c r="F99" s="184"/>
      <c r="G99" s="184"/>
      <c r="H99" s="184"/>
      <c r="I99" s="184"/>
      <c r="J99" s="184"/>
      <c r="K99" s="184"/>
      <c r="L99" s="184"/>
      <c r="M99" s="184"/>
      <c r="N99" s="436"/>
    </row>
    <row r="100" spans="2:14" ht="15">
      <c r="B100" s="436"/>
      <c r="C100" s="436"/>
      <c r="D100" s="436"/>
      <c r="E100" s="452"/>
      <c r="F100" s="449"/>
      <c r="G100" s="449"/>
      <c r="H100" s="449"/>
      <c r="I100" s="449"/>
      <c r="J100" s="449"/>
      <c r="K100" s="449"/>
      <c r="L100" s="449"/>
      <c r="M100" s="449"/>
      <c r="N100" s="436"/>
    </row>
    <row r="101" spans="2:14" ht="15">
      <c r="B101" s="436"/>
      <c r="C101" s="436"/>
      <c r="D101" s="436"/>
      <c r="E101" s="453"/>
      <c r="F101" s="436"/>
      <c r="G101" s="449"/>
      <c r="H101" s="449"/>
      <c r="I101" s="454"/>
      <c r="J101" s="449"/>
      <c r="K101" s="449"/>
      <c r="L101" s="449"/>
      <c r="M101" s="449"/>
      <c r="N101" s="436"/>
    </row>
    <row r="102" spans="2:14" ht="15">
      <c r="B102" s="436"/>
      <c r="C102" s="436"/>
      <c r="D102" s="436"/>
      <c r="E102" s="452"/>
      <c r="F102" s="452"/>
      <c r="G102" s="452"/>
      <c r="H102" s="452"/>
      <c r="I102" s="452"/>
      <c r="J102" s="452"/>
      <c r="K102" s="452"/>
      <c r="L102" s="452"/>
      <c r="M102" s="452"/>
      <c r="N102" s="436"/>
    </row>
    <row r="103" spans="2:14" ht="15">
      <c r="B103" s="436"/>
      <c r="C103" s="436"/>
      <c r="D103" s="436"/>
      <c r="E103" s="449"/>
      <c r="F103" s="436"/>
      <c r="G103" s="449"/>
      <c r="H103" s="449"/>
      <c r="I103" s="454"/>
      <c r="J103" s="449"/>
      <c r="K103" s="449"/>
      <c r="L103" s="449"/>
      <c r="M103" s="449"/>
      <c r="N103" s="436"/>
    </row>
    <row r="104" spans="2:14" ht="15">
      <c r="B104" s="436"/>
      <c r="C104" s="436"/>
      <c r="D104" s="436"/>
      <c r="E104" s="449"/>
      <c r="F104" s="436"/>
      <c r="G104" s="449"/>
      <c r="H104" s="449"/>
      <c r="I104" s="454"/>
      <c r="J104" s="449"/>
      <c r="K104" s="449"/>
      <c r="L104" s="449"/>
      <c r="M104" s="449"/>
      <c r="N104" s="436"/>
    </row>
    <row r="105" spans="2:14" ht="15">
      <c r="B105" s="436"/>
      <c r="C105" s="436"/>
      <c r="D105" s="436"/>
      <c r="E105" s="449"/>
      <c r="F105" s="436"/>
      <c r="G105" s="449"/>
      <c r="H105" s="449"/>
      <c r="I105" s="454"/>
      <c r="J105" s="449"/>
      <c r="K105" s="449"/>
      <c r="L105" s="449"/>
      <c r="M105" s="449"/>
      <c r="N105" s="436"/>
    </row>
    <row r="106" spans="2:14" ht="15">
      <c r="B106" s="436"/>
      <c r="C106" s="436"/>
      <c r="D106" s="436"/>
      <c r="E106" s="449"/>
      <c r="F106" s="436"/>
      <c r="G106" s="449"/>
      <c r="H106" s="449"/>
      <c r="I106" s="454"/>
      <c r="J106" s="449"/>
      <c r="K106" s="449"/>
      <c r="L106" s="449"/>
      <c r="M106" s="449"/>
      <c r="N106" s="436"/>
    </row>
    <row r="107" spans="2:14" ht="15">
      <c r="B107" s="436"/>
      <c r="C107" s="436"/>
      <c r="D107" s="436"/>
      <c r="E107" s="449"/>
      <c r="F107" s="436"/>
      <c r="G107" s="449"/>
      <c r="H107" s="449"/>
      <c r="I107" s="454"/>
      <c r="J107" s="449"/>
      <c r="K107" s="449"/>
      <c r="L107" s="449"/>
      <c r="M107" s="449"/>
      <c r="N107" s="436"/>
    </row>
    <row r="108" spans="2:14" ht="15">
      <c r="B108" s="436"/>
      <c r="C108" s="436"/>
      <c r="D108" s="436"/>
      <c r="E108" s="449"/>
      <c r="F108" s="436"/>
      <c r="G108" s="449"/>
      <c r="H108" s="449"/>
      <c r="I108" s="454"/>
      <c r="J108" s="449"/>
      <c r="K108" s="449"/>
      <c r="L108" s="449"/>
      <c r="M108" s="449"/>
      <c r="N108" s="436"/>
    </row>
    <row r="109" spans="2:14" ht="15">
      <c r="B109" s="436"/>
      <c r="C109" s="436"/>
      <c r="D109" s="436"/>
      <c r="E109" s="449"/>
      <c r="F109" s="436"/>
      <c r="G109" s="449"/>
      <c r="H109" s="449"/>
      <c r="I109" s="454"/>
      <c r="J109" s="449"/>
      <c r="K109" s="449"/>
      <c r="L109" s="449"/>
      <c r="M109" s="449"/>
      <c r="N109" s="436"/>
    </row>
    <row r="110" spans="2:14" ht="15">
      <c r="B110" s="436"/>
      <c r="C110" s="436"/>
      <c r="D110" s="436"/>
      <c r="E110" s="449"/>
      <c r="F110" s="436"/>
      <c r="G110" s="449"/>
      <c r="H110" s="449"/>
      <c r="I110" s="454"/>
      <c r="J110" s="449"/>
      <c r="K110" s="449"/>
      <c r="L110" s="449"/>
      <c r="M110" s="449"/>
      <c r="N110" s="436"/>
    </row>
    <row r="111" spans="2:14" ht="15">
      <c r="B111" s="436"/>
      <c r="C111" s="436"/>
      <c r="D111" s="436"/>
      <c r="E111" s="449"/>
      <c r="F111" s="436"/>
      <c r="G111" s="449"/>
      <c r="H111" s="449"/>
      <c r="I111" s="454"/>
      <c r="J111" s="449"/>
      <c r="K111" s="449"/>
      <c r="L111" s="449"/>
      <c r="M111" s="449"/>
      <c r="N111" s="436"/>
    </row>
    <row r="112" spans="2:14" ht="15">
      <c r="B112" s="436"/>
      <c r="C112" s="436"/>
      <c r="D112" s="436"/>
      <c r="E112" s="449"/>
      <c r="F112" s="436"/>
      <c r="G112" s="449"/>
      <c r="H112" s="449"/>
      <c r="I112" s="454"/>
      <c r="J112" s="449"/>
      <c r="K112" s="449"/>
      <c r="L112" s="449"/>
      <c r="M112" s="449"/>
      <c r="N112" s="436"/>
    </row>
    <row r="113" spans="2:14" ht="15">
      <c r="B113" s="436"/>
      <c r="C113" s="436"/>
      <c r="D113" s="436"/>
      <c r="E113" s="449"/>
      <c r="F113" s="436"/>
      <c r="G113" s="449"/>
      <c r="H113" s="449"/>
      <c r="I113" s="454"/>
      <c r="J113" s="449"/>
      <c r="K113" s="449"/>
      <c r="L113" s="449"/>
      <c r="M113" s="449"/>
      <c r="N113" s="436"/>
    </row>
    <row r="114" spans="2:14" ht="15">
      <c r="B114" s="436"/>
      <c r="C114" s="436"/>
      <c r="D114" s="436"/>
      <c r="E114" s="449"/>
      <c r="F114" s="436"/>
      <c r="G114" s="449"/>
      <c r="H114" s="449"/>
      <c r="I114" s="454"/>
      <c r="J114" s="449"/>
      <c r="K114" s="449"/>
      <c r="L114" s="449"/>
      <c r="M114" s="449"/>
      <c r="N114" s="436"/>
    </row>
    <row r="115" spans="2:14" ht="15">
      <c r="B115" s="436"/>
      <c r="C115" s="436"/>
      <c r="D115" s="436"/>
      <c r="E115" s="449"/>
      <c r="F115" s="436"/>
      <c r="G115" s="449"/>
      <c r="H115" s="449"/>
      <c r="I115" s="454"/>
      <c r="J115" s="449"/>
      <c r="K115" s="449"/>
      <c r="L115" s="449"/>
      <c r="M115" s="449"/>
      <c r="N115" s="436"/>
    </row>
  </sheetData>
  <sheetProtection/>
  <mergeCells count="29">
    <mergeCell ref="B61:C62"/>
    <mergeCell ref="G43:G44"/>
    <mergeCell ref="J92:J93"/>
    <mergeCell ref="E12:G12"/>
    <mergeCell ref="H12:J12"/>
    <mergeCell ref="B12:C13"/>
    <mergeCell ref="B43:C44"/>
    <mergeCell ref="E43:E44"/>
    <mergeCell ref="F43:F44"/>
    <mergeCell ref="K12:M12"/>
    <mergeCell ref="H43:H44"/>
    <mergeCell ref="E61:G61"/>
    <mergeCell ref="H61:J61"/>
    <mergeCell ref="K61:M61"/>
    <mergeCell ref="I43:I44"/>
    <mergeCell ref="J43:J44"/>
    <mergeCell ref="K43:K44"/>
    <mergeCell ref="L43:L44"/>
    <mergeCell ref="M43:M44"/>
    <mergeCell ref="B5:D5"/>
    <mergeCell ref="K92:K93"/>
    <mergeCell ref="L92:L93"/>
    <mergeCell ref="M92:M93"/>
    <mergeCell ref="B92:C93"/>
    <mergeCell ref="E92:E93"/>
    <mergeCell ref="F92:F93"/>
    <mergeCell ref="G92:G93"/>
    <mergeCell ref="H92:H93"/>
    <mergeCell ref="I92:I93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64:G8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18">
      <c r="A6" s="4"/>
      <c r="B6" s="481" t="s">
        <v>12</v>
      </c>
      <c r="C6" s="481"/>
      <c r="D6" s="481"/>
      <c r="E6" s="481"/>
      <c r="F6" s="481"/>
      <c r="G6" s="481"/>
    </row>
    <row r="7" spans="1:7" ht="15.75">
      <c r="A7" s="4"/>
      <c r="B7" s="482" t="str">
        <f>+Indice!B7</f>
        <v>AL 31 DE JULIO DE 2018</v>
      </c>
      <c r="C7" s="482"/>
      <c r="D7" s="482"/>
      <c r="E7" s="482"/>
      <c r="F7" s="482"/>
      <c r="G7" s="482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1" customHeight="1">
      <c r="A9" s="6"/>
      <c r="B9" s="262" t="s">
        <v>0</v>
      </c>
      <c r="C9" s="262" t="s">
        <v>1</v>
      </c>
      <c r="D9" s="485" t="s">
        <v>121</v>
      </c>
      <c r="E9" s="485"/>
      <c r="F9" s="485"/>
      <c r="G9" s="485"/>
    </row>
    <row r="10" spans="1:7" ht="58.5" customHeight="1">
      <c r="A10" s="6"/>
      <c r="B10" s="262"/>
      <c r="C10" s="262"/>
      <c r="D10" s="485" t="s">
        <v>130</v>
      </c>
      <c r="E10" s="485"/>
      <c r="F10" s="485"/>
      <c r="G10" s="485"/>
    </row>
    <row r="11" spans="1:7" ht="105" customHeight="1">
      <c r="A11" s="6"/>
      <c r="B11" s="262"/>
      <c r="C11" s="262"/>
      <c r="D11" s="486" t="s">
        <v>131</v>
      </c>
      <c r="E11" s="486"/>
      <c r="F11" s="486"/>
      <c r="G11" s="486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487" t="s">
        <v>143</v>
      </c>
      <c r="E13" s="487"/>
      <c r="F13" s="487"/>
      <c r="G13" s="487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43312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64</v>
      </c>
      <c r="E19" s="13"/>
      <c r="F19" s="13"/>
      <c r="G19" s="13"/>
    </row>
    <row r="20" spans="1:7" ht="27.75" customHeight="1">
      <c r="A20" s="6"/>
      <c r="B20" s="7"/>
      <c r="C20" s="7"/>
      <c r="D20" s="489" t="s">
        <v>80</v>
      </c>
      <c r="E20" s="489"/>
      <c r="F20" s="489"/>
      <c r="G20" s="489"/>
    </row>
    <row r="21" spans="1:7" ht="15.75" customHeight="1">
      <c r="A21" s="6"/>
      <c r="B21" s="7"/>
      <c r="C21" s="7"/>
      <c r="D21" s="13" t="s">
        <v>77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141</v>
      </c>
      <c r="E23" s="6"/>
      <c r="F23" s="6"/>
      <c r="G23" s="6"/>
    </row>
    <row r="24" spans="1:7" ht="16.5" customHeight="1">
      <c r="A24" s="6"/>
      <c r="B24" s="10"/>
      <c r="C24" s="10"/>
      <c r="D24" s="6" t="s">
        <v>61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88" t="s">
        <v>13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43343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486" t="s">
        <v>78</v>
      </c>
      <c r="E30" s="486"/>
      <c r="F30" s="486"/>
      <c r="G30" s="486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24</v>
      </c>
      <c r="C32" s="7" t="s">
        <v>1</v>
      </c>
      <c r="D32" s="488" t="s">
        <v>146</v>
      </c>
      <c r="E32" s="488"/>
      <c r="F32" s="488"/>
      <c r="G32" s="488"/>
    </row>
    <row r="33" spans="4:7" ht="7.5" customHeight="1">
      <c r="D33" s="485"/>
      <c r="E33" s="485"/>
      <c r="F33" s="485"/>
      <c r="G33" s="485"/>
    </row>
    <row r="34" spans="2:9" ht="28.5" customHeight="1">
      <c r="B34" s="7" t="s">
        <v>11</v>
      </c>
      <c r="C34" s="7" t="s">
        <v>1</v>
      </c>
      <c r="D34" s="486" t="s">
        <v>152</v>
      </c>
      <c r="E34" s="486"/>
      <c r="F34" s="486"/>
      <c r="G34" s="486"/>
      <c r="I34" s="324">
        <v>3.274</v>
      </c>
    </row>
    <row r="35" spans="4:7" ht="15.75" customHeight="1">
      <c r="D35" s="485"/>
      <c r="E35" s="485"/>
      <c r="F35" s="485"/>
      <c r="G35" s="485"/>
    </row>
    <row r="36" spans="2:7" ht="15">
      <c r="B36" s="7" t="s">
        <v>62</v>
      </c>
      <c r="C36" s="7" t="s">
        <v>1</v>
      </c>
      <c r="D36" s="6" t="s">
        <v>63</v>
      </c>
      <c r="E36" s="6"/>
      <c r="F36" s="6"/>
      <c r="G36" s="6"/>
    </row>
    <row r="37" spans="4:7" ht="15">
      <c r="D37" s="485"/>
      <c r="E37" s="485"/>
      <c r="F37" s="485"/>
      <c r="G37" s="485"/>
    </row>
    <row r="38" spans="4:7" ht="15">
      <c r="D38" s="485"/>
      <c r="E38" s="485"/>
      <c r="F38" s="485"/>
      <c r="G38" s="485"/>
    </row>
    <row r="39" spans="4:7" ht="15">
      <c r="D39" s="485"/>
      <c r="E39" s="485"/>
      <c r="F39" s="485"/>
      <c r="G39" s="485"/>
    </row>
    <row r="40" spans="4:7" ht="15">
      <c r="D40" s="485"/>
      <c r="E40" s="485"/>
      <c r="F40" s="485"/>
      <c r="G40" s="485"/>
    </row>
    <row r="41" spans="4:7" ht="15">
      <c r="D41" s="485"/>
      <c r="E41" s="485"/>
      <c r="F41" s="485"/>
      <c r="G41" s="485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9" customWidth="1"/>
    <col min="2" max="2" width="26.421875" style="119" customWidth="1"/>
    <col min="3" max="5" width="16.7109375" style="119" customWidth="1"/>
    <col min="6" max="6" width="4.28125" style="119" customWidth="1"/>
    <col min="7" max="7" width="33.57421875" style="119" customWidth="1"/>
    <col min="8" max="10" width="16.7109375" style="119" customWidth="1"/>
    <col min="11" max="11" width="0.71875" style="119" customWidth="1"/>
    <col min="12" max="12" width="10.8515625" style="119" customWidth="1"/>
    <col min="13" max="13" width="11.421875" style="119" customWidth="1"/>
    <col min="14" max="14" width="15.7109375" style="233" customWidth="1"/>
    <col min="15" max="15" width="15.7109375" style="53" customWidth="1"/>
    <col min="16" max="16384" width="15.7109375" style="52" customWidth="1"/>
  </cols>
  <sheetData>
    <row r="1" spans="14:15" s="4" customFormat="1" ht="15" customHeight="1">
      <c r="N1" s="51"/>
      <c r="O1" s="51"/>
    </row>
    <row r="2" spans="4:15" s="4" customFormat="1" ht="15" customHeight="1">
      <c r="D2" s="5"/>
      <c r="N2" s="51"/>
      <c r="O2" s="51"/>
    </row>
    <row r="3" spans="4:15" s="4" customFormat="1" ht="15" customHeight="1">
      <c r="D3" s="5"/>
      <c r="N3" s="51"/>
      <c r="O3" s="51"/>
    </row>
    <row r="4" spans="1:15" s="1" customFormat="1" ht="15">
      <c r="A4" s="4"/>
      <c r="B4" s="133"/>
      <c r="C4" s="133"/>
      <c r="D4" s="133"/>
      <c r="E4" s="133"/>
      <c r="F4" s="133"/>
      <c r="G4" s="133"/>
      <c r="H4" s="225"/>
      <c r="I4" s="225"/>
      <c r="J4" s="225"/>
      <c r="K4" s="225"/>
      <c r="L4" s="225"/>
      <c r="M4" s="225"/>
      <c r="N4" s="129"/>
      <c r="O4" s="29"/>
    </row>
    <row r="5" spans="1:15" s="1" customFormat="1" ht="22.5" customHeight="1">
      <c r="A5" s="4"/>
      <c r="B5" s="481" t="s">
        <v>205</v>
      </c>
      <c r="C5" s="481"/>
      <c r="D5" s="481"/>
      <c r="E5" s="481"/>
      <c r="F5" s="481"/>
      <c r="G5" s="481"/>
      <c r="H5" s="481"/>
      <c r="I5" s="481"/>
      <c r="J5" s="481"/>
      <c r="K5" s="225"/>
      <c r="L5" s="225"/>
      <c r="M5" s="225"/>
      <c r="N5" s="129"/>
      <c r="O5" s="29"/>
    </row>
    <row r="6" spans="1:15" s="1" customFormat="1" ht="19.5" customHeight="1">
      <c r="A6" s="4"/>
      <c r="B6" s="495" t="s">
        <v>12</v>
      </c>
      <c r="C6" s="495"/>
      <c r="D6" s="495"/>
      <c r="E6" s="495"/>
      <c r="F6" s="495"/>
      <c r="G6" s="495"/>
      <c r="H6" s="495"/>
      <c r="I6" s="495"/>
      <c r="J6" s="495"/>
      <c r="K6" s="225"/>
      <c r="L6" s="225"/>
      <c r="M6" s="225"/>
      <c r="N6" s="129"/>
      <c r="O6" s="29"/>
    </row>
    <row r="7" spans="1:15" s="1" customFormat="1" ht="18" customHeight="1">
      <c r="A7" s="4"/>
      <c r="B7" s="491" t="str">
        <f>+Indice!B7</f>
        <v>AL 31 DE JULIO DE 2018</v>
      </c>
      <c r="C7" s="491"/>
      <c r="D7" s="491"/>
      <c r="E7" s="491"/>
      <c r="F7" s="491"/>
      <c r="G7" s="491"/>
      <c r="H7" s="491"/>
      <c r="I7" s="491"/>
      <c r="J7" s="491"/>
      <c r="K7" s="225"/>
      <c r="L7" s="225"/>
      <c r="M7" s="225"/>
      <c r="N7" s="129"/>
      <c r="O7" s="29"/>
    </row>
    <row r="8" spans="1:15" s="1" customFormat="1" ht="19.5" customHeight="1">
      <c r="A8" s="4"/>
      <c r="B8" s="490"/>
      <c r="C8" s="490"/>
      <c r="D8" s="490"/>
      <c r="E8" s="490"/>
      <c r="F8" s="490"/>
      <c r="G8" s="277"/>
      <c r="H8" s="277"/>
      <c r="I8" s="277"/>
      <c r="J8" s="277"/>
      <c r="K8" s="225"/>
      <c r="L8" s="225"/>
      <c r="M8" s="225"/>
      <c r="N8" s="129"/>
      <c r="O8" s="29"/>
    </row>
    <row r="9" spans="1:15" s="1" customFormat="1" ht="15.75">
      <c r="A9" s="4"/>
      <c r="B9" s="387" t="s">
        <v>147</v>
      </c>
      <c r="C9" s="387"/>
      <c r="D9" s="387"/>
      <c r="E9" s="387"/>
      <c r="F9" s="387"/>
      <c r="G9" s="387"/>
      <c r="H9" s="387"/>
      <c r="I9" s="387"/>
      <c r="J9" s="387"/>
      <c r="K9" s="225"/>
      <c r="L9" s="225"/>
      <c r="M9" s="225"/>
      <c r="N9" s="129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25"/>
      <c r="L10" s="225"/>
      <c r="M10" s="225"/>
      <c r="N10" s="129"/>
      <c r="O10" s="29"/>
    </row>
    <row r="11" spans="2:14" ht="19.5" customHeight="1">
      <c r="B11" s="492" t="s">
        <v>25</v>
      </c>
      <c r="C11" s="493"/>
      <c r="D11" s="493"/>
      <c r="E11" s="494"/>
      <c r="F11" s="118"/>
      <c r="G11" s="492" t="s">
        <v>26</v>
      </c>
      <c r="H11" s="493"/>
      <c r="I11" s="493"/>
      <c r="J11" s="494"/>
      <c r="N11" s="266"/>
    </row>
    <row r="12" spans="2:13" ht="19.5" customHeight="1">
      <c r="B12" s="120"/>
      <c r="C12" s="386" t="s">
        <v>14</v>
      </c>
      <c r="D12" s="386" t="s">
        <v>148</v>
      </c>
      <c r="E12" s="389" t="s">
        <v>27</v>
      </c>
      <c r="F12" s="121"/>
      <c r="G12" s="122"/>
      <c r="H12" s="386" t="s">
        <v>14</v>
      </c>
      <c r="I12" s="386" t="s">
        <v>148</v>
      </c>
      <c r="J12" s="389" t="s">
        <v>27</v>
      </c>
      <c r="M12" s="212"/>
    </row>
    <row r="13" spans="2:10" ht="19.5" customHeight="1">
      <c r="B13" s="123" t="s">
        <v>30</v>
      </c>
      <c r="C13" s="384">
        <f>('DGRGL-C1'!C18+'DGRGL-C1'!C45)/1000</f>
        <v>1222.6993615699998</v>
      </c>
      <c r="D13" s="384">
        <f>('DGRGL-C1'!D18+'DGRGL-C1'!D45)/1000</f>
        <v>4003.1177097900004</v>
      </c>
      <c r="E13" s="459">
        <f>+D13/$D$15</f>
        <v>0.974822814124749</v>
      </c>
      <c r="F13" s="124"/>
      <c r="G13" s="123" t="s">
        <v>31</v>
      </c>
      <c r="H13" s="382">
        <f>(+'DGRGL-C3'!C19+'DGRGL-C3'!C44)/1000</f>
        <v>1254.2785661700002</v>
      </c>
      <c r="I13" s="382">
        <f>(+'DGRGL-C3'!D19+'DGRGL-C3'!D44)/1000</f>
        <v>4106.50802565</v>
      </c>
      <c r="J13" s="459">
        <f>+I13/$I$15</f>
        <v>1</v>
      </c>
    </row>
    <row r="14" spans="2:14" ht="19.5" customHeight="1">
      <c r="B14" s="123" t="s">
        <v>28</v>
      </c>
      <c r="C14" s="384">
        <f>+'DGRGL-C1'!C15/1000</f>
        <v>31.5792046</v>
      </c>
      <c r="D14" s="384">
        <f>+'DGRGL-C1'!D15/1000</f>
        <v>103.39031586</v>
      </c>
      <c r="E14" s="459">
        <f>+D14/$D$15</f>
        <v>0.025177185875250984</v>
      </c>
      <c r="F14" s="124"/>
      <c r="G14" s="123" t="s">
        <v>29</v>
      </c>
      <c r="H14" s="382">
        <f>(+'DGRGL-C3'!C15+'DGRGL-C3'!C42)/1000</f>
        <v>0</v>
      </c>
      <c r="I14" s="382">
        <f>(+'DGRGL-C3'!D15+'DGRGL-C3'!D42)/1000</f>
        <v>0</v>
      </c>
      <c r="J14" s="459">
        <f>+I14/$I$15</f>
        <v>0</v>
      </c>
      <c r="N14" s="234"/>
    </row>
    <row r="15" spans="2:10" ht="19.5" customHeight="1">
      <c r="B15" s="125" t="s">
        <v>32</v>
      </c>
      <c r="C15" s="385">
        <f>+C14+C13</f>
        <v>1254.2785661699997</v>
      </c>
      <c r="D15" s="385">
        <f>+D14+D13</f>
        <v>4106.5080256500005</v>
      </c>
      <c r="E15" s="460">
        <f>SUM(E13:E14)</f>
        <v>1</v>
      </c>
      <c r="F15" s="126"/>
      <c r="G15" s="125" t="s">
        <v>32</v>
      </c>
      <c r="H15" s="383">
        <f>+H14+H13</f>
        <v>1254.2785661700002</v>
      </c>
      <c r="I15" s="383">
        <f>+I14+I13</f>
        <v>4106.50802565</v>
      </c>
      <c r="J15" s="460">
        <f>SUM(J13:J14)</f>
        <v>1</v>
      </c>
    </row>
    <row r="16" spans="2:10" ht="19.5" customHeight="1">
      <c r="B16" s="175"/>
      <c r="C16" s="191"/>
      <c r="D16" s="235"/>
      <c r="E16" s="126"/>
      <c r="F16" s="126"/>
      <c r="G16" s="295"/>
      <c r="H16" s="296">
        <f>+H15-C15</f>
        <v>0</v>
      </c>
      <c r="I16" s="297">
        <f>+I15-D15</f>
        <v>0</v>
      </c>
      <c r="J16" s="126"/>
    </row>
    <row r="17" spans="3:4" ht="19.5" customHeight="1">
      <c r="C17" s="236"/>
      <c r="D17" s="237"/>
    </row>
    <row r="18" spans="2:10" ht="19.5" customHeight="1">
      <c r="B18" s="492" t="s">
        <v>33</v>
      </c>
      <c r="C18" s="493"/>
      <c r="D18" s="493"/>
      <c r="E18" s="494"/>
      <c r="F18" s="118"/>
      <c r="G18" s="492" t="s">
        <v>76</v>
      </c>
      <c r="H18" s="493"/>
      <c r="I18" s="493"/>
      <c r="J18" s="494"/>
    </row>
    <row r="19" spans="2:15" ht="19.5" customHeight="1">
      <c r="B19" s="122"/>
      <c r="C19" s="386" t="s">
        <v>14</v>
      </c>
      <c r="D19" s="386" t="s">
        <v>148</v>
      </c>
      <c r="E19" s="389" t="s">
        <v>27</v>
      </c>
      <c r="F19" s="121"/>
      <c r="G19" s="238"/>
      <c r="H19" s="386" t="s">
        <v>14</v>
      </c>
      <c r="I19" s="386" t="s">
        <v>148</v>
      </c>
      <c r="J19" s="393" t="s">
        <v>27</v>
      </c>
      <c r="M19" s="239"/>
      <c r="N19" s="239"/>
      <c r="O19" s="54"/>
    </row>
    <row r="20" spans="2:15" ht="19.5" customHeight="1">
      <c r="B20" s="123" t="s">
        <v>93</v>
      </c>
      <c r="C20" s="384">
        <f>('DGRGL-C2'!C15+'DGRGL-C2'!C20)/1000</f>
        <v>642.5797823400001</v>
      </c>
      <c r="D20" s="384">
        <f>('DGRGL-C2'!D15+'DGRGL-C2'!D20)/1000</f>
        <v>2103.80620739</v>
      </c>
      <c r="E20" s="459">
        <f>+D20/$D$22</f>
        <v>0.5123102631844969</v>
      </c>
      <c r="F20" s="124"/>
      <c r="G20" s="402" t="s">
        <v>187</v>
      </c>
      <c r="H20" s="390">
        <f>(+'DGRGL-C5'!C19+'DGRGL-C5'!C45+'DGRGL-C5'!C89)/1000</f>
        <v>901.8312028700001</v>
      </c>
      <c r="I20" s="390">
        <f>(+'DGRGL-C5'!D19+'DGRGL-C5'!D45+'DGRGL-C5'!D89)/1000</f>
        <v>2952.5953582</v>
      </c>
      <c r="J20" s="461">
        <f aca="true" t="shared" si="0" ref="J20:J30">+I20/$I$31</f>
        <v>0.719003917626543</v>
      </c>
      <c r="M20" s="239"/>
      <c r="N20" s="239"/>
      <c r="O20" s="54"/>
    </row>
    <row r="21" spans="2:15" ht="19.5" customHeight="1">
      <c r="B21" s="123" t="s">
        <v>92</v>
      </c>
      <c r="C21" s="384">
        <f>('DGRGL-C2'!C16+'DGRGL-C2'!C19)/1000</f>
        <v>611.6987838300001</v>
      </c>
      <c r="D21" s="384">
        <f>('DGRGL-C2'!D16+'DGRGL-C2'!D19)/1000</f>
        <v>2002.7018182599998</v>
      </c>
      <c r="E21" s="459">
        <f>+D21/$D$22</f>
        <v>0.48768973681550315</v>
      </c>
      <c r="F21" s="124"/>
      <c r="G21" s="402" t="s">
        <v>306</v>
      </c>
      <c r="H21" s="390">
        <f>+'DGRGL-C5'!C34/1000</f>
        <v>172.9046477</v>
      </c>
      <c r="I21" s="390">
        <f>+'DGRGL-C5'!D34/1000</f>
        <v>566.08981657</v>
      </c>
      <c r="J21" s="461">
        <f t="shared" si="0"/>
        <v>0.1378518714770501</v>
      </c>
      <c r="M21" s="241"/>
      <c r="N21" s="242"/>
      <c r="O21" s="54"/>
    </row>
    <row r="22" spans="2:15" ht="19.5" customHeight="1">
      <c r="B22" s="125" t="s">
        <v>32</v>
      </c>
      <c r="C22" s="385">
        <f>+C21+C20</f>
        <v>1254.2785661700002</v>
      </c>
      <c r="D22" s="385">
        <f>+D21+D20</f>
        <v>4106.50802565</v>
      </c>
      <c r="E22" s="460">
        <f>+E21+E20</f>
        <v>1</v>
      </c>
      <c r="F22" s="126"/>
      <c r="G22" s="240" t="s">
        <v>221</v>
      </c>
      <c r="H22" s="390">
        <f>+(+'DGRGL-C5'!C35+'DGRGL-C5'!C99)/1000</f>
        <v>67.89050452000001</v>
      </c>
      <c r="I22" s="390">
        <f>+(+'DGRGL-C5'!D35+'DGRGL-C5'!D99)/1000</f>
        <v>222.27351179999997</v>
      </c>
      <c r="J22" s="461">
        <f t="shared" si="0"/>
        <v>0.054127134395496185</v>
      </c>
      <c r="M22" s="243"/>
      <c r="N22" s="239"/>
      <c r="O22" s="54"/>
    </row>
    <row r="23" spans="2:15" ht="19.5" customHeight="1">
      <c r="B23" s="121"/>
      <c r="C23" s="298">
        <f>+C22-C15</f>
        <v>0</v>
      </c>
      <c r="D23" s="299">
        <f>+D22-D15</f>
        <v>0</v>
      </c>
      <c r="E23" s="300"/>
      <c r="F23" s="126"/>
      <c r="G23" s="240" t="s">
        <v>177</v>
      </c>
      <c r="H23" s="390">
        <f>(+'DGRGL-C5'!C36)/1000</f>
        <v>66.41852985999999</v>
      </c>
      <c r="I23" s="390">
        <f>(+'DGRGL-C5'!D36)/1000</f>
        <v>217.45426676</v>
      </c>
      <c r="J23" s="461">
        <f t="shared" si="0"/>
        <v>0.05295357159958545</v>
      </c>
      <c r="M23" s="239"/>
      <c r="N23" s="239"/>
      <c r="O23" s="54"/>
    </row>
    <row r="24" spans="2:15" ht="25.5">
      <c r="B24" s="121"/>
      <c r="C24" s="298"/>
      <c r="D24" s="299"/>
      <c r="E24" s="300"/>
      <c r="F24" s="126"/>
      <c r="G24" s="240" t="s">
        <v>188</v>
      </c>
      <c r="H24" s="390">
        <f>+'DGRGL-C5'!C28/1000</f>
        <v>24.80472856</v>
      </c>
      <c r="I24" s="390">
        <f>+'DGRGL-C5'!D28/1000</f>
        <v>81.21068131</v>
      </c>
      <c r="J24" s="461">
        <f t="shared" si="0"/>
        <v>0.019776092193888577</v>
      </c>
      <c r="M24" s="239"/>
      <c r="N24" s="239"/>
      <c r="O24" s="54"/>
    </row>
    <row r="25" spans="2:15" ht="19.5" customHeight="1">
      <c r="B25" s="496" t="s">
        <v>34</v>
      </c>
      <c r="C25" s="497"/>
      <c r="D25" s="497"/>
      <c r="E25" s="498"/>
      <c r="F25" s="126"/>
      <c r="G25" s="402" t="s">
        <v>170</v>
      </c>
      <c r="H25" s="391">
        <f>(+'DGRGL-C5'!C42+'DGRGL-C5'!C102)/1000</f>
        <v>6.511630289999999</v>
      </c>
      <c r="I25" s="391">
        <f>(+'DGRGL-C5'!D42+'DGRGL-C5'!D102)/1000</f>
        <v>21.31907757</v>
      </c>
      <c r="J25" s="461">
        <f t="shared" si="0"/>
        <v>0.005191534373460142</v>
      </c>
      <c r="M25" s="239"/>
      <c r="N25" s="239"/>
      <c r="O25" s="54"/>
    </row>
    <row r="26" spans="2:15" ht="25.5">
      <c r="B26" s="122"/>
      <c r="C26" s="386" t="s">
        <v>14</v>
      </c>
      <c r="D26" s="386" t="s">
        <v>148</v>
      </c>
      <c r="E26" s="389" t="s">
        <v>27</v>
      </c>
      <c r="F26" s="126"/>
      <c r="G26" s="240" t="s">
        <v>191</v>
      </c>
      <c r="H26" s="390">
        <f>+'DGRGL-C5'!C29/1000</f>
        <v>6.77447604</v>
      </c>
      <c r="I26" s="390">
        <f>+'DGRGL-C5'!D29/1000</f>
        <v>22.17963455</v>
      </c>
      <c r="J26" s="461">
        <f t="shared" si="0"/>
        <v>0.0054010936814237204</v>
      </c>
      <c r="M26" s="239"/>
      <c r="N26" s="239"/>
      <c r="O26" s="54"/>
    </row>
    <row r="27" spans="2:16" ht="19.5" customHeight="1">
      <c r="B27" s="123" t="s">
        <v>60</v>
      </c>
      <c r="C27" s="382">
        <f>(+'DGRGL-C5'!C19+'DGRGL-C5'!C45+'DGRGL-C5'!C89)/1000</f>
        <v>901.8312028700001</v>
      </c>
      <c r="D27" s="382">
        <f>('DGRGL-C5'!D19+'DGRGL-C5'!D45+'DGRGL-C5'!D89)/1000</f>
        <v>2952.5953582</v>
      </c>
      <c r="E27" s="459">
        <f>+C27/$C$30</f>
        <v>0.7190039176255599</v>
      </c>
      <c r="F27" s="118"/>
      <c r="G27" s="402" t="s">
        <v>178</v>
      </c>
      <c r="H27" s="390">
        <f>(+'DGRGL-C5'!C37+'DGRGL-C5'!C97)/1000</f>
        <v>4.28549439</v>
      </c>
      <c r="I27" s="390">
        <f>(+'DGRGL-C5'!D37+'DGRGL-C5'!D97)/1000</f>
        <v>14.030708630000001</v>
      </c>
      <c r="J27" s="461">
        <f t="shared" si="0"/>
        <v>0.0034167006474590572</v>
      </c>
      <c r="M27" s="241"/>
      <c r="N27" s="239"/>
      <c r="O27" s="54"/>
      <c r="P27" s="55"/>
    </row>
    <row r="28" spans="2:16" ht="19.5" customHeight="1">
      <c r="B28" s="123" t="s">
        <v>66</v>
      </c>
      <c r="C28" s="382">
        <f>(+'DGRGL-C5'!C33+'DGRGL-C5'!C41+'DGRGL-C5'!C96+'DGRGL-C5'!C101+'DGRGL-C5'!C104)/1000</f>
        <v>320.8681587</v>
      </c>
      <c r="D28" s="382">
        <f>(+'DGRGL-C5'!D33+'DGRGL-C5'!D41+'DGRGL-C5'!D96+'DGRGL-C5'!D101+'DGRGL-C5'!D104)/1000</f>
        <v>1050.52235158</v>
      </c>
      <c r="E28" s="459">
        <f>+C28/$C$30</f>
        <v>0.255818896499034</v>
      </c>
      <c r="F28" s="121"/>
      <c r="G28" s="402" t="s">
        <v>222</v>
      </c>
      <c r="H28" s="390">
        <f>+'DGRGL-C5'!C98/1000</f>
        <v>2.74408928</v>
      </c>
      <c r="I28" s="390">
        <f>+'DGRGL-C5'!D98/1000</f>
        <v>8.984148300000001</v>
      </c>
      <c r="J28" s="461">
        <f t="shared" si="0"/>
        <v>0.0021877829639940422</v>
      </c>
      <c r="M28" s="239"/>
      <c r="N28" s="244"/>
      <c r="O28" s="97"/>
      <c r="P28" s="55"/>
    </row>
    <row r="29" spans="2:16" ht="19.5" customHeight="1">
      <c r="B29" s="123" t="s">
        <v>52</v>
      </c>
      <c r="C29" s="382">
        <f>(+'DGRGL-C5'!C27)/1000</f>
        <v>31.579204599999997</v>
      </c>
      <c r="D29" s="382">
        <f>(+'DGRGL-C5'!D27)/1000</f>
        <v>103.39031586</v>
      </c>
      <c r="E29" s="459">
        <f>+C29/$C$30</f>
        <v>0.025177185875406148</v>
      </c>
      <c r="F29" s="124"/>
      <c r="G29" s="402" t="s">
        <v>168</v>
      </c>
      <c r="H29" s="390">
        <f>+'DGRGL-C5'!C38/1000</f>
        <v>0.09133050999999999</v>
      </c>
      <c r="I29" s="390">
        <f>+'DGRGL-C5'!D38/1000</f>
        <v>0.29901609</v>
      </c>
      <c r="J29" s="461">
        <f t="shared" si="0"/>
        <v>7.28151724367806E-05</v>
      </c>
      <c r="M29" s="245"/>
      <c r="N29" s="246"/>
      <c r="O29" s="54"/>
      <c r="P29" s="55"/>
    </row>
    <row r="30" spans="2:16" ht="19.5" customHeight="1">
      <c r="B30" s="125" t="s">
        <v>32</v>
      </c>
      <c r="C30" s="383">
        <f>+C27+C28+C29</f>
        <v>1254.27856617</v>
      </c>
      <c r="D30" s="383">
        <f>+D27+D28+D29</f>
        <v>4106.50802564</v>
      </c>
      <c r="E30" s="460">
        <f>+E27+E28+E29</f>
        <v>1</v>
      </c>
      <c r="F30" s="124"/>
      <c r="G30" s="402" t="s">
        <v>167</v>
      </c>
      <c r="H30" s="391">
        <f>+'DGRGL-C5'!C39/1000</f>
        <v>0.02193215</v>
      </c>
      <c r="I30" s="391">
        <f>+'DGRGL-C5'!D39/1000</f>
        <v>0.07180586</v>
      </c>
      <c r="J30" s="461">
        <f t="shared" si="0"/>
        <v>1.748586866302521E-05</v>
      </c>
      <c r="L30" s="239"/>
      <c r="M30" s="247"/>
      <c r="N30" s="239"/>
      <c r="O30" s="54"/>
      <c r="P30" s="55"/>
    </row>
    <row r="31" spans="2:16" ht="19.5" customHeight="1">
      <c r="B31" s="52"/>
      <c r="C31" s="52"/>
      <c r="D31" s="52"/>
      <c r="E31" s="52"/>
      <c r="F31" s="124"/>
      <c r="G31" s="125" t="s">
        <v>32</v>
      </c>
      <c r="H31" s="392">
        <f>SUM(H20:H30)</f>
        <v>1254.2785661700004</v>
      </c>
      <c r="I31" s="392">
        <f>SUM(I20:I30)</f>
        <v>4106.50802564</v>
      </c>
      <c r="J31" s="462">
        <f>SUM(J20:J30)</f>
        <v>1</v>
      </c>
      <c r="M31" s="247"/>
      <c r="N31" s="239"/>
      <c r="O31" s="54"/>
      <c r="P31" s="55"/>
    </row>
    <row r="32" spans="2:16" ht="19.5" customHeight="1">
      <c r="B32" s="52"/>
      <c r="C32" s="52"/>
      <c r="D32" s="52"/>
      <c r="E32" s="52"/>
      <c r="F32" s="124"/>
      <c r="G32" s="119" t="s">
        <v>189</v>
      </c>
      <c r="L32" s="239"/>
      <c r="M32" s="247"/>
      <c r="N32" s="239"/>
      <c r="O32" s="54"/>
      <c r="P32" s="55"/>
    </row>
    <row r="33" spans="2:16" ht="19.5" customHeight="1">
      <c r="B33" s="496" t="s">
        <v>24</v>
      </c>
      <c r="C33" s="497"/>
      <c r="D33" s="497"/>
      <c r="E33" s="498"/>
      <c r="F33" s="126"/>
      <c r="G33" s="119" t="s">
        <v>190</v>
      </c>
      <c r="I33" s="390"/>
      <c r="L33" s="239"/>
      <c r="M33" s="247"/>
      <c r="N33" s="239"/>
      <c r="O33" s="54"/>
      <c r="P33" s="55"/>
    </row>
    <row r="34" spans="2:16" ht="19.5" customHeight="1">
      <c r="B34" s="122"/>
      <c r="C34" s="386" t="s">
        <v>14</v>
      </c>
      <c r="D34" s="386" t="s">
        <v>148</v>
      </c>
      <c r="E34" s="389" t="s">
        <v>27</v>
      </c>
      <c r="F34" s="248"/>
      <c r="L34" s="239"/>
      <c r="M34" s="249"/>
      <c r="N34" s="239"/>
      <c r="O34" s="54"/>
      <c r="P34" s="55"/>
    </row>
    <row r="35" spans="2:16" ht="19.5" customHeight="1">
      <c r="B35" s="123" t="s">
        <v>148</v>
      </c>
      <c r="C35" s="382">
        <f>(+'DGRGL-C4'!C15+'DGRGL-C4'!C53)/1000</f>
        <v>866.26824396</v>
      </c>
      <c r="D35" s="382">
        <f>(+'DGRGL-C4'!D15+'DGRGL-C4'!D53)/1000</f>
        <v>2836.16223072322</v>
      </c>
      <c r="E35" s="459">
        <f>+D35/$D$39</f>
        <v>0.6906505997357417</v>
      </c>
      <c r="F35" s="118"/>
      <c r="H35" s="471"/>
      <c r="L35" s="247"/>
      <c r="M35" s="250"/>
      <c r="N35" s="250"/>
      <c r="O35" s="54"/>
      <c r="P35" s="55"/>
    </row>
    <row r="36" spans="2:16" ht="19.5" customHeight="1">
      <c r="B36" s="123" t="s">
        <v>35</v>
      </c>
      <c r="C36" s="382">
        <f>(+'DGRGL-C4'!C27)/1000</f>
        <v>295.80918176999995</v>
      </c>
      <c r="D36" s="382">
        <f>(+'DGRGL-C4'!D27)/1000</f>
        <v>968.4792611099999</v>
      </c>
      <c r="E36" s="459">
        <f>+D36/$D$39</f>
        <v>0.2358400994384179</v>
      </c>
      <c r="F36" s="121"/>
      <c r="L36" s="247"/>
      <c r="M36" s="250"/>
      <c r="N36" s="250"/>
      <c r="O36" s="54"/>
      <c r="P36" s="55"/>
    </row>
    <row r="37" spans="2:16" ht="19.5" customHeight="1">
      <c r="B37" s="123" t="s">
        <v>36</v>
      </c>
      <c r="C37" s="382">
        <f>(+'DGRGL-C4'!C23)/1000</f>
        <v>79.4709658</v>
      </c>
      <c r="D37" s="382">
        <f>(+'DGRGL-C4'!D23)/1000</f>
        <v>260.18794203</v>
      </c>
      <c r="E37" s="459">
        <f>+D37/$D$39</f>
        <v>0.06335990101708841</v>
      </c>
      <c r="F37" s="121"/>
      <c r="L37" s="247"/>
      <c r="M37" s="250"/>
      <c r="N37" s="250"/>
      <c r="O37" s="54"/>
      <c r="P37" s="55"/>
    </row>
    <row r="38" spans="2:16" ht="19.5" customHeight="1">
      <c r="B38" s="123" t="s">
        <v>37</v>
      </c>
      <c r="C38" s="382">
        <f>(+'DGRGL-C4'!C31)/1000</f>
        <v>12.730174640000001</v>
      </c>
      <c r="D38" s="382">
        <f>(+'DGRGL-C4'!D31)/1000</f>
        <v>41.67859177</v>
      </c>
      <c r="E38" s="459">
        <f>+D38/$D$39</f>
        <v>0.010149399808751913</v>
      </c>
      <c r="F38" s="126"/>
      <c r="G38" s="496" t="s">
        <v>65</v>
      </c>
      <c r="H38" s="497"/>
      <c r="I38" s="497"/>
      <c r="J38" s="498"/>
      <c r="L38" s="247"/>
      <c r="M38" s="251"/>
      <c r="N38" s="239"/>
      <c r="O38" s="54"/>
      <c r="P38" s="55"/>
    </row>
    <row r="39" spans="2:16" ht="19.5" customHeight="1">
      <c r="B39" s="125" t="s">
        <v>32</v>
      </c>
      <c r="C39" s="383">
        <f>+C38+C36+C37+C35</f>
        <v>1254.27856617</v>
      </c>
      <c r="D39" s="383">
        <f>+D38+D36+D37+D35</f>
        <v>4106.50802563322</v>
      </c>
      <c r="E39" s="460">
        <f>+E38+E36+E37+E35</f>
        <v>1</v>
      </c>
      <c r="F39" s="126"/>
      <c r="G39" s="120"/>
      <c r="H39" s="499" t="s">
        <v>14</v>
      </c>
      <c r="I39" s="499"/>
      <c r="J39" s="500"/>
      <c r="L39" s="247"/>
      <c r="N39" s="119"/>
      <c r="O39" s="52"/>
      <c r="P39" s="55"/>
    </row>
    <row r="40" spans="2:16" ht="19.5" customHeight="1">
      <c r="B40" s="123" t="s">
        <v>39</v>
      </c>
      <c r="C40" s="382">
        <f>+C35</f>
        <v>866.26824396</v>
      </c>
      <c r="D40" s="382">
        <f>+D35</f>
        <v>2836.16223072322</v>
      </c>
      <c r="E40" s="459">
        <f>+C40/$C$42</f>
        <v>0.690650599734947</v>
      </c>
      <c r="F40" s="126"/>
      <c r="G40" s="403" t="s">
        <v>102</v>
      </c>
      <c r="H40" s="386" t="s">
        <v>28</v>
      </c>
      <c r="I40" s="386" t="s">
        <v>30</v>
      </c>
      <c r="J40" s="405" t="s">
        <v>32</v>
      </c>
      <c r="L40" s="247"/>
      <c r="M40" s="239"/>
      <c r="N40" s="239"/>
      <c r="O40" s="54"/>
      <c r="P40" s="55"/>
    </row>
    <row r="41" spans="2:16" ht="19.5" customHeight="1">
      <c r="B41" s="123" t="s">
        <v>38</v>
      </c>
      <c r="C41" s="382">
        <f>+C37+C36+C38</f>
        <v>388.0103222099999</v>
      </c>
      <c r="D41" s="382">
        <f>+D37+D36+D38</f>
        <v>1270.3457949099998</v>
      </c>
      <c r="E41" s="459">
        <f>+C41/$C$42</f>
        <v>0.30934940026505287</v>
      </c>
      <c r="F41" s="126"/>
      <c r="G41" s="252">
        <v>2009</v>
      </c>
      <c r="H41" s="382">
        <v>71</v>
      </c>
      <c r="I41" s="382">
        <v>192</v>
      </c>
      <c r="J41" s="406">
        <f aca="true" t="shared" si="1" ref="J41:J47">+I41+H41</f>
        <v>263</v>
      </c>
      <c r="L41" s="247"/>
      <c r="N41" s="119"/>
      <c r="O41" s="52"/>
      <c r="P41" s="55"/>
    </row>
    <row r="42" spans="2:16" ht="19.5" customHeight="1">
      <c r="B42" s="125" t="s">
        <v>32</v>
      </c>
      <c r="C42" s="383">
        <f>+C41+C40</f>
        <v>1254.27856617</v>
      </c>
      <c r="D42" s="383">
        <f>+D41+D40</f>
        <v>4106.50802563322</v>
      </c>
      <c r="E42" s="460">
        <f>+E41+E40</f>
        <v>0.9999999999999999</v>
      </c>
      <c r="F42" s="124"/>
      <c r="G42" s="252">
        <v>2010</v>
      </c>
      <c r="H42" s="382">
        <v>72</v>
      </c>
      <c r="I42" s="382">
        <v>249</v>
      </c>
      <c r="J42" s="406">
        <f t="shared" si="1"/>
        <v>321</v>
      </c>
      <c r="L42" s="247"/>
      <c r="N42" s="119"/>
      <c r="O42" s="52"/>
      <c r="P42" s="55"/>
    </row>
    <row r="43" spans="2:16" ht="19.5" customHeight="1">
      <c r="B43" s="52"/>
      <c r="C43" s="52"/>
      <c r="D43" s="52"/>
      <c r="E43" s="52"/>
      <c r="F43" s="124"/>
      <c r="G43" s="252">
        <v>2011</v>
      </c>
      <c r="H43" s="382">
        <v>70</v>
      </c>
      <c r="I43" s="382">
        <v>315</v>
      </c>
      <c r="J43" s="406">
        <f t="shared" si="1"/>
        <v>385</v>
      </c>
      <c r="L43" s="239"/>
      <c r="N43" s="119"/>
      <c r="O43" s="52"/>
      <c r="P43" s="55"/>
    </row>
    <row r="44" spans="2:16" ht="19.5" customHeight="1">
      <c r="B44" s="52"/>
      <c r="C44" s="52"/>
      <c r="D44" s="52"/>
      <c r="E44" s="52"/>
      <c r="F44" s="126"/>
      <c r="G44" s="252">
        <v>2012</v>
      </c>
      <c r="H44" s="382">
        <v>63.198</v>
      </c>
      <c r="I44" s="390">
        <v>425.85551902000003</v>
      </c>
      <c r="J44" s="406">
        <f t="shared" si="1"/>
        <v>489.05351902</v>
      </c>
      <c r="L44" s="253"/>
      <c r="M44" s="254"/>
      <c r="N44" s="119"/>
      <c r="O44" s="52"/>
      <c r="P44" s="55"/>
    </row>
    <row r="45" spans="2:16" ht="19.5" customHeight="1">
      <c r="B45" s="496" t="s">
        <v>8</v>
      </c>
      <c r="C45" s="497"/>
      <c r="D45" s="497"/>
      <c r="E45" s="498"/>
      <c r="G45" s="252">
        <v>2013</v>
      </c>
      <c r="H45" s="382">
        <v>56.5285205</v>
      </c>
      <c r="I45" s="390">
        <v>591.0717845600001</v>
      </c>
      <c r="J45" s="406">
        <f t="shared" si="1"/>
        <v>647.6003050600001</v>
      </c>
      <c r="L45" s="239"/>
      <c r="M45" s="255"/>
      <c r="N45" s="239"/>
      <c r="O45" s="54"/>
      <c r="P45" s="55"/>
    </row>
    <row r="46" spans="2:16" ht="19.5" customHeight="1">
      <c r="B46" s="120"/>
      <c r="C46" s="386" t="s">
        <v>14</v>
      </c>
      <c r="D46" s="386" t="s">
        <v>148</v>
      </c>
      <c r="E46" s="389" t="s">
        <v>27</v>
      </c>
      <c r="F46" s="118"/>
      <c r="G46" s="252">
        <v>2014</v>
      </c>
      <c r="H46" s="382">
        <v>50.26007419</v>
      </c>
      <c r="I46" s="382">
        <v>752.8751732600001</v>
      </c>
      <c r="J46" s="406">
        <f t="shared" si="1"/>
        <v>803.1352474500001</v>
      </c>
      <c r="L46" s="239"/>
      <c r="M46" s="239"/>
      <c r="N46" s="239"/>
      <c r="O46" s="54"/>
      <c r="P46" s="55"/>
    </row>
    <row r="47" spans="2:16" ht="19.5" customHeight="1">
      <c r="B47" s="123" t="s">
        <v>48</v>
      </c>
      <c r="C47" s="382">
        <f>(+'DGRGL-C2'!C14)/1000</f>
        <v>1240.7346736400002</v>
      </c>
      <c r="D47" s="382">
        <f>(+'DGRGL-C2'!D14)/1000</f>
        <v>4062.1653214999997</v>
      </c>
      <c r="E47" s="459">
        <f>+D47/$D$49</f>
        <v>0.9892018464658958</v>
      </c>
      <c r="F47" s="121"/>
      <c r="G47" s="252">
        <v>2015</v>
      </c>
      <c r="H47" s="382">
        <v>44.4029874</v>
      </c>
      <c r="I47" s="382">
        <v>911.7782794100002</v>
      </c>
      <c r="J47" s="406">
        <f t="shared" si="1"/>
        <v>956.1812668100002</v>
      </c>
      <c r="L47" s="239"/>
      <c r="M47" s="239"/>
      <c r="N47" s="239"/>
      <c r="O47" s="54"/>
      <c r="P47" s="55"/>
    </row>
    <row r="48" spans="2:16" ht="19.5" customHeight="1">
      <c r="B48" s="123" t="s">
        <v>47</v>
      </c>
      <c r="C48" s="382">
        <f>(+'DGRGL-C2'!C18)/1000</f>
        <v>13.543892529999999</v>
      </c>
      <c r="D48" s="382">
        <f>(+'DGRGL-C2'!D18)/1000</f>
        <v>44.342704149999996</v>
      </c>
      <c r="E48" s="459">
        <f>+D48/$D$49</f>
        <v>0.010798153534104247</v>
      </c>
      <c r="F48" s="256"/>
      <c r="G48" s="252">
        <v>2016</v>
      </c>
      <c r="H48" s="382">
        <v>38.965713019999995</v>
      </c>
      <c r="I48" s="382">
        <v>1125.5192306200001</v>
      </c>
      <c r="J48" s="406">
        <f>+I48+H48</f>
        <v>1164.4849436400002</v>
      </c>
      <c r="L48" s="239"/>
      <c r="M48" s="239"/>
      <c r="N48" s="239"/>
      <c r="O48" s="54"/>
      <c r="P48" s="55"/>
    </row>
    <row r="49" spans="2:16" ht="19.5" customHeight="1">
      <c r="B49" s="125" t="s">
        <v>32</v>
      </c>
      <c r="C49" s="383">
        <f>+C48+C47</f>
        <v>1254.2785661700002</v>
      </c>
      <c r="D49" s="383">
        <f>+D48+D47</f>
        <v>4106.50802565</v>
      </c>
      <c r="E49" s="460">
        <f>+E48+E47</f>
        <v>1</v>
      </c>
      <c r="F49" s="256"/>
      <c r="G49" s="252">
        <v>2017</v>
      </c>
      <c r="H49" s="382">
        <v>33.93910748</v>
      </c>
      <c r="I49" s="382">
        <v>695.27858884</v>
      </c>
      <c r="J49" s="406">
        <f>+I49+H49</f>
        <v>729.21769632</v>
      </c>
      <c r="L49" s="239"/>
      <c r="M49" s="239"/>
      <c r="N49" s="239"/>
      <c r="O49" s="54"/>
      <c r="P49" s="55"/>
    </row>
    <row r="50" spans="2:16" ht="19.5" customHeight="1">
      <c r="B50" s="52"/>
      <c r="C50" s="52"/>
      <c r="D50" s="52"/>
      <c r="E50" s="52"/>
      <c r="F50" s="126"/>
      <c r="G50" s="473">
        <v>43282</v>
      </c>
      <c r="H50" s="404">
        <f>+C14</f>
        <v>31.5792046</v>
      </c>
      <c r="I50" s="404">
        <f>+C13</f>
        <v>1222.6993615699998</v>
      </c>
      <c r="J50" s="407">
        <f>+I50+H50</f>
        <v>1254.2785661699997</v>
      </c>
      <c r="L50" s="247"/>
      <c r="M50" s="257"/>
      <c r="N50" s="239"/>
      <c r="O50" s="54"/>
      <c r="P50" s="55"/>
    </row>
    <row r="51" spans="3:16" ht="19.5" customHeight="1">
      <c r="C51" s="301">
        <f>+C49-C42</f>
        <v>0</v>
      </c>
      <c r="D51" s="301">
        <f>+D49-D42</f>
        <v>1.6779267753008753E-08</v>
      </c>
      <c r="L51" s="247"/>
      <c r="M51" s="247"/>
      <c r="N51" s="239"/>
      <c r="O51" s="54"/>
      <c r="P51" s="55"/>
    </row>
    <row r="52" spans="2:16" ht="19.5" customHeight="1">
      <c r="B52" s="251"/>
      <c r="C52" s="302"/>
      <c r="D52" s="302"/>
      <c r="L52" s="247"/>
      <c r="M52" s="247"/>
      <c r="N52" s="239"/>
      <c r="O52" s="54"/>
      <c r="P52" s="55"/>
    </row>
    <row r="53" spans="3:16" ht="19.5" customHeight="1">
      <c r="C53" s="303">
        <f>+C49-C39</f>
        <v>0</v>
      </c>
      <c r="D53" s="303">
        <f>+D49-D39</f>
        <v>1.6779267753008753E-08</v>
      </c>
      <c r="L53" s="247"/>
      <c r="M53" s="247"/>
      <c r="N53" s="239"/>
      <c r="O53" s="54"/>
      <c r="P53" s="55"/>
    </row>
    <row r="54" spans="3:16" ht="25.5" customHeight="1">
      <c r="C54" s="273"/>
      <c r="D54" s="254"/>
      <c r="H54" s="285"/>
      <c r="I54" s="285"/>
      <c r="J54" s="236"/>
      <c r="L54" s="247"/>
      <c r="M54" s="247"/>
      <c r="N54" s="239"/>
      <c r="O54" s="54"/>
      <c r="P54" s="55"/>
    </row>
    <row r="55" spans="7:16" ht="19.5" customHeight="1">
      <c r="G55" s="304"/>
      <c r="H55" s="305">
        <f>+H50-C14</f>
        <v>0</v>
      </c>
      <c r="I55" s="305">
        <f>+I50-C13</f>
        <v>0</v>
      </c>
      <c r="J55" s="304"/>
      <c r="L55" s="247"/>
      <c r="M55" s="247"/>
      <c r="N55" s="239"/>
      <c r="O55" s="54"/>
      <c r="P55" s="55"/>
    </row>
    <row r="56" spans="12:16" ht="19.5" customHeight="1">
      <c r="L56" s="247"/>
      <c r="M56" s="247"/>
      <c r="N56" s="239"/>
      <c r="O56" s="54"/>
      <c r="P56" s="55"/>
    </row>
    <row r="57" spans="8:16" ht="19.5" customHeight="1">
      <c r="H57" s="258"/>
      <c r="I57" s="258"/>
      <c r="J57" s="258"/>
      <c r="L57" s="247"/>
      <c r="M57" s="247"/>
      <c r="N57" s="239"/>
      <c r="O57" s="54"/>
      <c r="P57" s="55"/>
    </row>
    <row r="58" spans="8:16" ht="19.5" customHeight="1">
      <c r="H58" s="258"/>
      <c r="I58" s="259"/>
      <c r="J58" s="258"/>
      <c r="L58" s="247"/>
      <c r="M58" s="247"/>
      <c r="N58" s="239"/>
      <c r="O58" s="54"/>
      <c r="P58" s="55"/>
    </row>
    <row r="59" spans="8:16" ht="19.5" customHeight="1">
      <c r="H59" s="258"/>
      <c r="I59" s="259"/>
      <c r="J59" s="258"/>
      <c r="L59" s="247"/>
      <c r="M59" s="247"/>
      <c r="N59" s="239"/>
      <c r="O59" s="54"/>
      <c r="P59" s="55"/>
    </row>
    <row r="60" spans="8:16" ht="19.5" customHeight="1">
      <c r="H60" s="258"/>
      <c r="I60" s="259"/>
      <c r="J60" s="258"/>
      <c r="L60" s="247"/>
      <c r="M60" s="247"/>
      <c r="N60" s="239"/>
      <c r="O60" s="54"/>
      <c r="P60" s="55"/>
    </row>
    <row r="61" spans="8:16" ht="19.5" customHeight="1">
      <c r="H61" s="258"/>
      <c r="I61" s="258"/>
      <c r="J61" s="258"/>
      <c r="L61" s="247"/>
      <c r="M61" s="247"/>
      <c r="N61" s="239"/>
      <c r="O61" s="54"/>
      <c r="P61" s="55"/>
    </row>
    <row r="62" spans="10:16" ht="19.5" customHeight="1">
      <c r="J62" s="258"/>
      <c r="L62" s="247"/>
      <c r="M62" s="247"/>
      <c r="N62" s="239"/>
      <c r="O62" s="54"/>
      <c r="P62" s="55"/>
    </row>
    <row r="63" spans="10:16" ht="19.5" customHeight="1">
      <c r="J63" s="258"/>
      <c r="L63" s="247"/>
      <c r="M63" s="247"/>
      <c r="N63" s="239"/>
      <c r="O63" s="54"/>
      <c r="P63" s="55"/>
    </row>
    <row r="64" spans="12:16" ht="19.5" customHeight="1">
      <c r="L64" s="247"/>
      <c r="M64" s="247"/>
      <c r="N64" s="239"/>
      <c r="O64" s="54"/>
      <c r="P64" s="55"/>
    </row>
    <row r="65" spans="12:16" ht="19.5" customHeight="1">
      <c r="L65" s="247"/>
      <c r="M65" s="247"/>
      <c r="N65" s="239"/>
      <c r="O65" s="54"/>
      <c r="P65" s="55"/>
    </row>
    <row r="66" spans="12:16" ht="19.5" customHeight="1">
      <c r="L66" s="247"/>
      <c r="M66" s="247"/>
      <c r="N66" s="239"/>
      <c r="O66" s="54"/>
      <c r="P66" s="55"/>
    </row>
    <row r="67" spans="8:16" ht="19.5" customHeight="1">
      <c r="H67" s="260"/>
      <c r="I67" s="260"/>
      <c r="L67" s="247"/>
      <c r="M67" s="247"/>
      <c r="N67" s="239"/>
      <c r="O67" s="54"/>
      <c r="P67" s="55"/>
    </row>
    <row r="68" spans="12:16" ht="19.5" customHeight="1">
      <c r="L68" s="247"/>
      <c r="M68" s="247"/>
      <c r="N68" s="239"/>
      <c r="O68" s="54"/>
      <c r="P68" s="55"/>
    </row>
    <row r="69" spans="2:16" ht="19.5" customHeight="1">
      <c r="B69" s="261"/>
      <c r="L69" s="247"/>
      <c r="M69" s="247"/>
      <c r="N69" s="239"/>
      <c r="O69" s="54"/>
      <c r="P69" s="55"/>
    </row>
    <row r="70" spans="2:16" ht="19.5" customHeight="1">
      <c r="B70" s="261"/>
      <c r="L70" s="247"/>
      <c r="M70" s="247"/>
      <c r="N70" s="239"/>
      <c r="O70" s="54"/>
      <c r="P70" s="55"/>
    </row>
    <row r="71" spans="12:16" ht="19.5" customHeight="1">
      <c r="L71" s="247"/>
      <c r="M71" s="247"/>
      <c r="N71" s="239"/>
      <c r="O71" s="54"/>
      <c r="P71" s="55"/>
    </row>
    <row r="72" spans="12:16" ht="19.5" customHeight="1">
      <c r="L72" s="247"/>
      <c r="M72" s="247"/>
      <c r="N72" s="239"/>
      <c r="O72" s="54"/>
      <c r="P72" s="55"/>
    </row>
    <row r="73" spans="12:16" ht="19.5" customHeight="1">
      <c r="L73" s="247"/>
      <c r="M73" s="247"/>
      <c r="N73" s="239"/>
      <c r="O73" s="54"/>
      <c r="P73" s="55"/>
    </row>
    <row r="74" spans="10:16" ht="19.5" customHeight="1">
      <c r="J74" s="258"/>
      <c r="L74" s="247"/>
      <c r="M74" s="247"/>
      <c r="N74" s="239"/>
      <c r="O74" s="54"/>
      <c r="P74" s="55"/>
    </row>
    <row r="77" spans="8:9" ht="19.5" customHeight="1">
      <c r="H77" s="260"/>
      <c r="I77" s="260"/>
    </row>
  </sheetData>
  <sheetProtection/>
  <mergeCells count="13">
    <mergeCell ref="B45:E45"/>
    <mergeCell ref="B33:E33"/>
    <mergeCell ref="B18:E18"/>
    <mergeCell ref="G18:J18"/>
    <mergeCell ref="B25:E25"/>
    <mergeCell ref="G38:J38"/>
    <mergeCell ref="H39:J39"/>
    <mergeCell ref="B8:F8"/>
    <mergeCell ref="B5:J5"/>
    <mergeCell ref="B7:J7"/>
    <mergeCell ref="B11:E11"/>
    <mergeCell ref="G11:J11"/>
    <mergeCell ref="B6:J6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9" customWidth="1"/>
    <col min="12" max="12" width="2.421875" style="119" customWidth="1"/>
    <col min="13" max="14" width="15.7109375" style="119" customWidth="1"/>
    <col min="15" max="16384" width="15.7109375" style="52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pans="1:14" s="1" customFormat="1" ht="15">
      <c r="A4" s="4"/>
      <c r="B4" s="4"/>
      <c r="C4" s="4"/>
      <c r="D4" s="4"/>
      <c r="E4" s="4"/>
      <c r="F4" s="4"/>
      <c r="G4" s="274"/>
      <c r="H4" s="274"/>
      <c r="I4" s="274"/>
      <c r="J4" s="274"/>
      <c r="K4" s="274"/>
      <c r="L4" s="274"/>
      <c r="M4" s="274"/>
      <c r="N4" s="274"/>
    </row>
    <row r="5" spans="1:14" s="1" customFormat="1" ht="22.5" customHeight="1">
      <c r="A5" s="4"/>
      <c r="B5" s="501" t="s">
        <v>206</v>
      </c>
      <c r="C5" s="501"/>
      <c r="D5" s="501"/>
      <c r="E5" s="501"/>
      <c r="F5" s="501"/>
      <c r="G5" s="501"/>
      <c r="H5" s="501"/>
      <c r="I5" s="501"/>
      <c r="J5" s="501"/>
      <c r="K5" s="501"/>
      <c r="L5" s="274"/>
      <c r="M5" s="274"/>
      <c r="N5" s="274"/>
    </row>
    <row r="6" spans="1:14" s="1" customFormat="1" ht="19.5" customHeight="1">
      <c r="A6" s="4"/>
      <c r="B6" s="495" t="s">
        <v>12</v>
      </c>
      <c r="C6" s="495"/>
      <c r="D6" s="495"/>
      <c r="E6" s="495"/>
      <c r="F6" s="495"/>
      <c r="G6" s="495"/>
      <c r="H6" s="495"/>
      <c r="I6" s="495"/>
      <c r="J6" s="495"/>
      <c r="K6" s="495"/>
      <c r="L6" s="274"/>
      <c r="M6" s="274"/>
      <c r="N6" s="274"/>
    </row>
    <row r="7" spans="1:14" s="1" customFormat="1" ht="18" customHeight="1">
      <c r="A7" s="4"/>
      <c r="B7" s="482" t="str">
        <f>+Indice!B7</f>
        <v>AL 31 DE JULIO DE 2018</v>
      </c>
      <c r="C7" s="482"/>
      <c r="D7" s="482"/>
      <c r="E7" s="482"/>
      <c r="F7" s="482"/>
      <c r="G7" s="482"/>
      <c r="H7" s="482"/>
      <c r="I7" s="482"/>
      <c r="J7" s="482"/>
      <c r="K7" s="482"/>
      <c r="L7" s="274"/>
      <c r="M7" s="274"/>
      <c r="N7" s="274"/>
    </row>
    <row r="8" spans="1:14" s="1" customFormat="1" ht="19.5" customHeight="1">
      <c r="A8" s="4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4"/>
      <c r="M8" s="274"/>
      <c r="N8" s="274"/>
    </row>
    <row r="9" spans="1:14" s="1" customFormat="1" ht="19.5" customHeight="1">
      <c r="A9" s="4"/>
      <c r="B9" s="276"/>
      <c r="C9" s="276"/>
      <c r="D9" s="276"/>
      <c r="E9" s="276"/>
      <c r="F9" s="276"/>
      <c r="G9" s="276"/>
      <c r="H9" s="276"/>
      <c r="I9" s="276"/>
      <c r="J9" s="225"/>
      <c r="K9" s="225"/>
      <c r="L9" s="274"/>
      <c r="M9" s="274"/>
      <c r="N9" s="274"/>
    </row>
    <row r="10" spans="2:11" ht="19.5" customHeight="1">
      <c r="B10" s="502" t="s">
        <v>16</v>
      </c>
      <c r="C10" s="502"/>
      <c r="D10" s="502"/>
      <c r="E10" s="503" t="s">
        <v>40</v>
      </c>
      <c r="F10" s="503"/>
      <c r="G10" s="503"/>
      <c r="H10" s="504" t="s">
        <v>41</v>
      </c>
      <c r="I10" s="504"/>
      <c r="J10" s="504"/>
      <c r="K10" s="504"/>
    </row>
    <row r="17" ht="19.5" customHeight="1">
      <c r="I17" s="258"/>
    </row>
    <row r="20" spans="7:8" ht="19.5" customHeight="1">
      <c r="G20" s="260"/>
      <c r="H20" s="260"/>
    </row>
    <row r="24" spans="2:15" ht="19.5" customHeight="1">
      <c r="B24" s="502" t="s">
        <v>42</v>
      </c>
      <c r="C24" s="502"/>
      <c r="D24" s="502"/>
      <c r="E24" s="503" t="s">
        <v>43</v>
      </c>
      <c r="F24" s="503"/>
      <c r="G24" s="503"/>
      <c r="H24" s="503" t="s">
        <v>45</v>
      </c>
      <c r="I24" s="503"/>
      <c r="J24" s="503"/>
      <c r="K24" s="503"/>
      <c r="L24" s="503"/>
      <c r="M24" s="503"/>
      <c r="N24" s="503"/>
      <c r="O24" s="503"/>
    </row>
    <row r="37" spans="1:15" ht="19.5" customHeight="1">
      <c r="A37" s="119"/>
      <c r="B37" s="201"/>
      <c r="C37" s="201"/>
      <c r="D37" s="201"/>
      <c r="E37" s="201"/>
      <c r="F37" s="201"/>
      <c r="G37" s="201"/>
      <c r="H37" s="202"/>
      <c r="J37" s="201"/>
      <c r="K37" s="201"/>
      <c r="O37" s="119"/>
    </row>
    <row r="38" spans="1:15" ht="19.5" customHeight="1">
      <c r="A38" s="119"/>
      <c r="B38" s="119"/>
      <c r="H38" s="202" t="s">
        <v>192</v>
      </c>
      <c r="O38" s="119"/>
    </row>
    <row r="39" spans="1:15" ht="19.5" customHeight="1">
      <c r="A39" s="119"/>
      <c r="B39" s="506" t="s">
        <v>46</v>
      </c>
      <c r="C39" s="506"/>
      <c r="D39" s="506"/>
      <c r="E39" s="506"/>
      <c r="F39" s="506"/>
      <c r="G39" s="203"/>
      <c r="H39" s="503" t="s">
        <v>49</v>
      </c>
      <c r="I39" s="503"/>
      <c r="J39" s="503"/>
      <c r="K39" s="503"/>
      <c r="L39" s="503"/>
      <c r="M39" s="503"/>
      <c r="O39" s="119"/>
    </row>
    <row r="40" spans="1:15" ht="19.5" customHeight="1">
      <c r="A40" s="507" t="s">
        <v>44</v>
      </c>
      <c r="B40" s="507"/>
      <c r="C40" s="507"/>
      <c r="D40" s="507"/>
      <c r="E40" s="507"/>
      <c r="F40" s="507"/>
      <c r="O40" s="119"/>
    </row>
    <row r="41" spans="1:15" ht="19.5" customHeight="1">
      <c r="A41" s="119"/>
      <c r="B41" s="119"/>
      <c r="O41" s="119"/>
    </row>
    <row r="42" spans="1:15" ht="19.5" customHeight="1">
      <c r="A42" s="119"/>
      <c r="B42" s="119"/>
      <c r="O42" s="119"/>
    </row>
    <row r="43" spans="1:15" ht="19.5" customHeight="1">
      <c r="A43" s="119"/>
      <c r="B43" s="119"/>
      <c r="O43" s="119"/>
    </row>
    <row r="44" spans="1:15" ht="19.5" customHeight="1">
      <c r="A44" s="119"/>
      <c r="B44" s="119"/>
      <c r="O44" s="119"/>
    </row>
    <row r="45" spans="1:15" ht="19.5" customHeight="1">
      <c r="A45" s="119"/>
      <c r="B45" s="119"/>
      <c r="O45" s="119"/>
    </row>
    <row r="46" spans="1:15" ht="19.5" customHeight="1">
      <c r="A46" s="119"/>
      <c r="B46" s="119"/>
      <c r="O46" s="119"/>
    </row>
    <row r="47" spans="1:15" ht="19.5" customHeight="1">
      <c r="A47" s="119"/>
      <c r="B47" s="119"/>
      <c r="O47" s="119"/>
    </row>
    <row r="48" spans="1:15" ht="19.5" customHeight="1">
      <c r="A48" s="119"/>
      <c r="B48" s="119"/>
      <c r="O48" s="119"/>
    </row>
    <row r="49" spans="1:15" ht="19.5" customHeight="1">
      <c r="A49" s="119"/>
      <c r="B49" s="119"/>
      <c r="O49" s="119"/>
    </row>
    <row r="50" spans="1:15" ht="19.5" customHeight="1">
      <c r="A50" s="119"/>
      <c r="B50" s="119"/>
      <c r="O50" s="119"/>
    </row>
    <row r="51" spans="1:15" ht="19.5" customHeight="1">
      <c r="A51" s="119"/>
      <c r="B51" s="119"/>
      <c r="O51" s="119"/>
    </row>
    <row r="52" spans="1:15" ht="19.5" customHeight="1">
      <c r="A52" s="119"/>
      <c r="B52" s="119"/>
      <c r="O52" s="119"/>
    </row>
    <row r="53" spans="1:15" ht="19.5" customHeight="1">
      <c r="A53" s="119"/>
      <c r="B53" s="505"/>
      <c r="C53" s="505"/>
      <c r="O53" s="119"/>
    </row>
    <row r="54" s="119" customFormat="1" ht="19.5" customHeight="1"/>
    <row r="55" s="119" customFormat="1" ht="19.5" customHeight="1"/>
    <row r="56" s="119" customFormat="1" ht="19.5" customHeight="1"/>
    <row r="57" s="119" customFormat="1" ht="19.5" customHeight="1"/>
    <row r="58" s="119" customFormat="1" ht="19.5" customHeight="1"/>
    <row r="59" s="119" customFormat="1" ht="19.5" customHeight="1"/>
    <row r="60" s="119" customFormat="1" ht="19.5" customHeight="1"/>
    <row r="61" s="119" customFormat="1" ht="19.5" customHeight="1"/>
    <row r="62" s="119" customFormat="1" ht="19.5" customHeight="1"/>
    <row r="63" s="119" customFormat="1" ht="19.5" customHeight="1"/>
    <row r="64" s="119" customFormat="1" ht="19.5" customHeight="1"/>
    <row r="65" s="119" customFormat="1" ht="19.5" customHeight="1"/>
    <row r="66" s="119" customFormat="1" ht="19.5" customHeight="1"/>
    <row r="67" s="119" customFormat="1" ht="19.5" customHeight="1"/>
    <row r="68" s="119" customFormat="1" ht="19.5" customHeight="1"/>
    <row r="69" s="119" customFormat="1" ht="19.5" customHeight="1"/>
    <row r="70" s="119" customFormat="1" ht="19.5" customHeight="1"/>
    <row r="71" s="119" customFormat="1" ht="19.5" customHeight="1"/>
    <row r="72" s="119" customFormat="1" ht="19.5" customHeight="1"/>
    <row r="73" s="119" customFormat="1" ht="19.5" customHeight="1"/>
    <row r="74" s="119" customFormat="1" ht="19.5" customHeight="1"/>
    <row r="75" s="119" customFormat="1" ht="19.5" customHeight="1"/>
    <row r="76" s="119" customFormat="1" ht="19.5" customHeight="1"/>
    <row r="77" s="119" customFormat="1" ht="19.5" customHeight="1"/>
    <row r="78" s="119" customFormat="1" ht="19.5" customHeight="1"/>
    <row r="79" s="119" customFormat="1" ht="19.5" customHeight="1"/>
    <row r="80" s="119" customFormat="1" ht="19.5" customHeight="1"/>
    <row r="81" s="119" customFormat="1" ht="19.5" customHeight="1"/>
    <row r="82" s="119" customFormat="1" ht="19.5" customHeight="1"/>
    <row r="83" s="119" customFormat="1" ht="19.5" customHeight="1"/>
    <row r="84" s="119" customFormat="1" ht="19.5" customHeight="1"/>
    <row r="85" s="119" customFormat="1" ht="19.5" customHeight="1"/>
    <row r="86" s="119" customFormat="1" ht="19.5" customHeight="1"/>
    <row r="87" s="119" customFormat="1" ht="19.5" customHeight="1"/>
    <row r="88" s="119" customFormat="1" ht="19.5" customHeight="1"/>
    <row r="89" s="119" customFormat="1" ht="19.5" customHeight="1"/>
    <row r="90" s="119" customFormat="1" ht="19.5" customHeight="1"/>
    <row r="91" s="119" customFormat="1" ht="19.5" customHeight="1"/>
    <row r="92" s="119" customFormat="1" ht="19.5" customHeight="1"/>
    <row r="93" s="119" customFormat="1" ht="19.5" customHeight="1"/>
    <row r="94" s="119" customFormat="1" ht="19.5" customHeight="1"/>
    <row r="95" s="119" customFormat="1" ht="19.5" customHeight="1"/>
    <row r="96" s="119" customFormat="1" ht="19.5" customHeight="1"/>
    <row r="97" s="119" customFormat="1" ht="19.5" customHeight="1"/>
    <row r="98" s="119" customFormat="1" ht="19.5" customHeight="1"/>
    <row r="99" s="119" customFormat="1" ht="19.5" customHeight="1"/>
    <row r="100" s="119" customFormat="1" ht="19.5" customHeight="1"/>
    <row r="101" s="119" customFormat="1" ht="19.5" customHeight="1"/>
    <row r="102" s="119" customFormat="1" ht="19.5" customHeight="1"/>
    <row r="103" s="119" customFormat="1" ht="19.5" customHeight="1"/>
    <row r="104" s="119" customFormat="1" ht="19.5" customHeight="1"/>
    <row r="105" spans="2:15" ht="19.5" customHeight="1">
      <c r="B105" s="119"/>
      <c r="O105" s="119"/>
    </row>
    <row r="106" spans="2:15" ht="19.5" customHeight="1">
      <c r="B106" s="119"/>
      <c r="O106" s="119"/>
    </row>
    <row r="107" spans="2:15" ht="19.5" customHeight="1">
      <c r="B107" s="119"/>
      <c r="O107" s="119"/>
    </row>
    <row r="108" spans="2:15" ht="19.5" customHeight="1">
      <c r="B108" s="119"/>
      <c r="O108" s="119"/>
    </row>
    <row r="109" spans="2:15" ht="19.5" customHeight="1">
      <c r="B109" s="119"/>
      <c r="O109" s="119"/>
    </row>
    <row r="110" spans="2:15" ht="19.5" customHeight="1">
      <c r="B110" s="119"/>
      <c r="O110" s="119"/>
    </row>
    <row r="111" spans="2:15" ht="19.5" customHeight="1">
      <c r="B111" s="119"/>
      <c r="O111" s="119"/>
    </row>
    <row r="112" spans="2:15" ht="19.5" customHeight="1">
      <c r="B112" s="119"/>
      <c r="O112" s="119"/>
    </row>
    <row r="113" spans="2:15" ht="19.5" customHeight="1">
      <c r="B113" s="119"/>
      <c r="O113" s="119"/>
    </row>
    <row r="114" spans="2:15" ht="19.5" customHeight="1">
      <c r="B114" s="119"/>
      <c r="O114" s="119"/>
    </row>
    <row r="115" spans="2:15" ht="19.5" customHeight="1">
      <c r="B115" s="119"/>
      <c r="O115" s="119"/>
    </row>
    <row r="116" spans="2:15" ht="19.5" customHeight="1">
      <c r="B116" s="119"/>
      <c r="O116" s="119"/>
    </row>
    <row r="117" spans="2:15" ht="19.5" customHeight="1">
      <c r="B117" s="119"/>
      <c r="O117" s="119"/>
    </row>
    <row r="118" spans="2:15" ht="19.5" customHeight="1">
      <c r="B118" s="119"/>
      <c r="O118" s="119"/>
    </row>
    <row r="119" spans="2:15" ht="19.5" customHeight="1">
      <c r="B119" s="119"/>
      <c r="O119" s="119"/>
    </row>
    <row r="120" spans="2:15" ht="19.5" customHeight="1">
      <c r="B120" s="119"/>
      <c r="O120" s="119"/>
    </row>
    <row r="121" spans="2:15" ht="19.5" customHeight="1">
      <c r="B121" s="119"/>
      <c r="O121" s="119"/>
    </row>
    <row r="122" spans="2:15" ht="19.5" customHeight="1">
      <c r="B122" s="119"/>
      <c r="O122" s="119"/>
    </row>
  </sheetData>
  <sheetProtection/>
  <mergeCells count="13">
    <mergeCell ref="B24:D24"/>
    <mergeCell ref="E24:G24"/>
    <mergeCell ref="B53:C53"/>
    <mergeCell ref="B39:F39"/>
    <mergeCell ref="A40:F40"/>
    <mergeCell ref="H39:M39"/>
    <mergeCell ref="H24:O24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6" customWidth="1"/>
    <col min="7" max="7" width="16.8515625" style="176" bestFit="1" customWidth="1"/>
    <col min="8" max="8" width="15.140625" style="176" customWidth="1"/>
    <col min="9" max="9" width="25.28125" style="176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18</v>
      </c>
      <c r="C5" s="127"/>
      <c r="D5" s="127"/>
      <c r="F5" s="508"/>
      <c r="G5" s="508"/>
      <c r="H5" s="508"/>
    </row>
    <row r="6" spans="2:4" ht="18" customHeight="1">
      <c r="B6" s="140" t="s">
        <v>69</v>
      </c>
      <c r="C6" s="140"/>
      <c r="D6" s="140"/>
    </row>
    <row r="7" spans="2:9" ht="15.75">
      <c r="B7" s="138" t="s">
        <v>67</v>
      </c>
      <c r="C7" s="138"/>
      <c r="D7" s="138"/>
      <c r="E7" s="190"/>
      <c r="F7" s="306"/>
      <c r="G7" s="306"/>
      <c r="H7" s="306"/>
      <c r="I7" s="306"/>
    </row>
    <row r="8" spans="2:9" ht="15.75" customHeight="1">
      <c r="B8" s="138" t="s">
        <v>138</v>
      </c>
      <c r="C8" s="138"/>
      <c r="D8" s="138"/>
      <c r="E8" s="190"/>
      <c r="F8" s="306"/>
      <c r="H8" s="307"/>
      <c r="I8" s="306"/>
    </row>
    <row r="9" spans="2:9" ht="15.75">
      <c r="B9" s="339" t="s">
        <v>305</v>
      </c>
      <c r="C9" s="339"/>
      <c r="D9" s="278"/>
      <c r="E9" s="325">
        <f>+Portada!I34</f>
        <v>3.274</v>
      </c>
      <c r="F9" s="306"/>
      <c r="G9" s="308"/>
      <c r="H9" s="307"/>
      <c r="I9" s="306"/>
    </row>
    <row r="10" spans="2:9" ht="12.75" customHeight="1">
      <c r="B10" s="128"/>
      <c r="C10" s="128"/>
      <c r="D10" s="128"/>
      <c r="E10" s="190"/>
      <c r="F10" s="306"/>
      <c r="G10" s="306"/>
      <c r="H10" s="306"/>
      <c r="I10" s="306"/>
    </row>
    <row r="11" spans="2:9" ht="15" customHeight="1">
      <c r="B11" s="509" t="s">
        <v>144</v>
      </c>
      <c r="C11" s="521" t="s">
        <v>54</v>
      </c>
      <c r="D11" s="518" t="s">
        <v>149</v>
      </c>
      <c r="E11" s="190"/>
      <c r="F11" s="306"/>
      <c r="G11" s="306"/>
      <c r="H11" s="306"/>
      <c r="I11" s="306"/>
    </row>
    <row r="12" spans="2:10" ht="13.5" customHeight="1">
      <c r="B12" s="510"/>
      <c r="C12" s="522"/>
      <c r="D12" s="519"/>
      <c r="E12" s="275"/>
      <c r="F12" s="306"/>
      <c r="G12" s="306"/>
      <c r="H12" s="306"/>
      <c r="I12" s="306"/>
      <c r="J12" s="187"/>
    </row>
    <row r="13" spans="2:9" ht="9" customHeight="1">
      <c r="B13" s="511"/>
      <c r="C13" s="523"/>
      <c r="D13" s="520"/>
      <c r="E13" s="190"/>
      <c r="F13" s="306"/>
      <c r="G13" s="306"/>
      <c r="H13" s="306"/>
      <c r="I13" s="306"/>
    </row>
    <row r="14" spans="2:9" ht="9.75" customHeight="1">
      <c r="B14" s="207"/>
      <c r="C14" s="208"/>
      <c r="D14" s="209"/>
      <c r="F14" s="306"/>
      <c r="G14" s="306"/>
      <c r="H14" s="306"/>
      <c r="I14" s="306"/>
    </row>
    <row r="15" spans="2:9" ht="16.5">
      <c r="B15" s="323" t="s">
        <v>153</v>
      </c>
      <c r="C15" s="326">
        <f>+C16</f>
        <v>31579.2046</v>
      </c>
      <c r="D15" s="326">
        <f>+D16</f>
        <v>103390.31586</v>
      </c>
      <c r="F15" s="306"/>
      <c r="G15" s="310"/>
      <c r="H15" s="310"/>
      <c r="I15" s="306"/>
    </row>
    <row r="16" spans="2:9" ht="15">
      <c r="B16" s="22" t="s">
        <v>92</v>
      </c>
      <c r="C16" s="327">
        <v>31579.2046</v>
      </c>
      <c r="D16" s="327">
        <f>ROUND(+C16*$E$9,5)</f>
        <v>103390.31586</v>
      </c>
      <c r="F16" s="306"/>
      <c r="G16" s="310"/>
      <c r="H16" s="310"/>
      <c r="I16" s="306"/>
    </row>
    <row r="17" spans="2:9" ht="15">
      <c r="B17" s="22"/>
      <c r="C17" s="327"/>
      <c r="D17" s="327"/>
      <c r="F17" s="306"/>
      <c r="G17" s="310"/>
      <c r="H17" s="310"/>
      <c r="I17" s="306"/>
    </row>
    <row r="18" spans="2:9" ht="16.5">
      <c r="B18" s="61" t="s">
        <v>122</v>
      </c>
      <c r="C18" s="326">
        <f>+C19+C20</f>
        <v>1209155.4690399999</v>
      </c>
      <c r="D18" s="326">
        <f>+D19+D20</f>
        <v>3958775.00564</v>
      </c>
      <c r="E18" s="322"/>
      <c r="F18" s="306" t="s">
        <v>134</v>
      </c>
      <c r="G18" s="309">
        <f>+C19+C46</f>
        <v>650508.07337</v>
      </c>
      <c r="H18" s="309">
        <f>+D19+D46</f>
        <v>2129763.43222</v>
      </c>
      <c r="I18" s="306"/>
    </row>
    <row r="19" spans="2:9" ht="15">
      <c r="B19" s="22" t="s">
        <v>98</v>
      </c>
      <c r="C19" s="327">
        <v>639771.98159</v>
      </c>
      <c r="D19" s="327">
        <f>ROUND(+C19*$E$9,5)</f>
        <v>2094613.46773</v>
      </c>
      <c r="F19" s="306"/>
      <c r="G19" s="310"/>
      <c r="H19" s="310"/>
      <c r="I19" s="306"/>
    </row>
    <row r="20" spans="2:9" ht="15">
      <c r="B20" s="22" t="s">
        <v>92</v>
      </c>
      <c r="C20" s="327">
        <v>569383.48745</v>
      </c>
      <c r="D20" s="327">
        <f>ROUND(+C20*$E$9,5)</f>
        <v>1864161.53791</v>
      </c>
      <c r="F20" s="306"/>
      <c r="G20" s="311"/>
      <c r="H20" s="306"/>
      <c r="I20" s="306"/>
    </row>
    <row r="21" spans="2:9" ht="9.75" customHeight="1">
      <c r="B21" s="23"/>
      <c r="C21" s="328"/>
      <c r="D21" s="328"/>
      <c r="F21" s="306"/>
      <c r="G21" s="306"/>
      <c r="H21" s="306"/>
      <c r="I21" s="306"/>
    </row>
    <row r="22" spans="2:9" ht="15" customHeight="1">
      <c r="B22" s="512" t="s">
        <v>15</v>
      </c>
      <c r="C22" s="516">
        <f>+C18+C15</f>
        <v>1240734.67364</v>
      </c>
      <c r="D22" s="516">
        <f>+D18+D15</f>
        <v>4062165.3215</v>
      </c>
      <c r="F22" s="306"/>
      <c r="G22" s="311"/>
      <c r="H22" s="311"/>
      <c r="I22" s="306"/>
    </row>
    <row r="23" spans="2:4" ht="15" customHeight="1">
      <c r="B23" s="513"/>
      <c r="C23" s="517"/>
      <c r="D23" s="517"/>
    </row>
    <row r="24" spans="2:4" ht="4.5" customHeight="1">
      <c r="B24" s="24"/>
      <c r="C24" s="25"/>
      <c r="D24" s="25"/>
    </row>
    <row r="25" spans="2:4" ht="15">
      <c r="B25" s="26" t="s">
        <v>154</v>
      </c>
      <c r="C25" s="182"/>
      <c r="D25" s="27"/>
    </row>
    <row r="26" spans="2:4" ht="15">
      <c r="B26" s="26" t="s">
        <v>155</v>
      </c>
      <c r="C26" s="27"/>
      <c r="D26" s="27"/>
    </row>
    <row r="27" spans="2:4" ht="15">
      <c r="B27" s="26" t="s">
        <v>156</v>
      </c>
      <c r="C27" s="182"/>
      <c r="D27" s="27"/>
    </row>
    <row r="28" spans="3:5" ht="15">
      <c r="C28" s="458"/>
      <c r="D28" s="312"/>
      <c r="E28" s="313"/>
    </row>
    <row r="29" spans="3:5" ht="15">
      <c r="C29" s="458"/>
      <c r="D29" s="312"/>
      <c r="E29" s="313"/>
    </row>
    <row r="30" ht="15">
      <c r="C30" s="287"/>
    </row>
    <row r="31" spans="3:4" ht="15">
      <c r="C31" s="288"/>
      <c r="D31" s="289"/>
    </row>
    <row r="33" spans="2:5" ht="18.75">
      <c r="B33" s="46" t="s">
        <v>115</v>
      </c>
      <c r="C33" s="58"/>
      <c r="D33" s="58"/>
      <c r="E33" s="177"/>
    </row>
    <row r="34" spans="2:4" ht="15" customHeight="1">
      <c r="B34" s="140" t="s">
        <v>69</v>
      </c>
      <c r="C34" s="140"/>
      <c r="D34" s="140"/>
    </row>
    <row r="35" spans="2:4" ht="15" customHeight="1">
      <c r="B35" s="138" t="s">
        <v>71</v>
      </c>
      <c r="C35" s="138"/>
      <c r="D35" s="138"/>
    </row>
    <row r="36" spans="2:4" ht="16.5" customHeight="1">
      <c r="B36" s="138" t="s">
        <v>138</v>
      </c>
      <c r="C36" s="138"/>
      <c r="D36" s="138"/>
    </row>
    <row r="37" spans="2:4" ht="16.5" customHeight="1">
      <c r="B37" s="338" t="str">
        <f>+B9</f>
        <v>Al 31 de julio de 2018</v>
      </c>
      <c r="C37" s="338"/>
      <c r="D37" s="56"/>
    </row>
    <row r="38" spans="2:4" ht="8.25" customHeight="1">
      <c r="B38" s="18"/>
      <c r="C38" s="18"/>
      <c r="D38" s="18"/>
    </row>
    <row r="39" spans="2:4" ht="15" customHeight="1">
      <c r="B39" s="509" t="s">
        <v>144</v>
      </c>
      <c r="C39" s="521" t="s">
        <v>54</v>
      </c>
      <c r="D39" s="518" t="s">
        <v>149</v>
      </c>
    </row>
    <row r="40" spans="2:7" ht="13.5" customHeight="1">
      <c r="B40" s="510"/>
      <c r="C40" s="522"/>
      <c r="D40" s="519"/>
      <c r="E40" s="177"/>
      <c r="G40" s="178"/>
    </row>
    <row r="41" spans="2:4" ht="9" customHeight="1">
      <c r="B41" s="511"/>
      <c r="C41" s="523"/>
      <c r="D41" s="520"/>
    </row>
    <row r="42" spans="2:4" ht="9.75" customHeight="1">
      <c r="B42" s="20"/>
      <c r="C42" s="21"/>
      <c r="D42" s="28"/>
    </row>
    <row r="43" spans="2:9" ht="21" customHeight="1">
      <c r="B43" s="59" t="s">
        <v>68</v>
      </c>
      <c r="C43" s="329">
        <v>0</v>
      </c>
      <c r="D43" s="329">
        <v>0</v>
      </c>
      <c r="I43" s="179"/>
    </row>
    <row r="44" spans="2:4" ht="15" customHeight="1">
      <c r="B44" s="60"/>
      <c r="C44" s="330"/>
      <c r="D44" s="330"/>
    </row>
    <row r="45" spans="2:7" ht="21" customHeight="1">
      <c r="B45" s="61" t="s">
        <v>79</v>
      </c>
      <c r="C45" s="329">
        <f>+C46+C47</f>
        <v>13543.89253</v>
      </c>
      <c r="D45" s="329">
        <f>+D46+D47</f>
        <v>44342.70415</v>
      </c>
      <c r="G45" s="179"/>
    </row>
    <row r="46" spans="2:4" ht="15">
      <c r="B46" s="22" t="s">
        <v>92</v>
      </c>
      <c r="C46" s="331">
        <v>10736.091779999999</v>
      </c>
      <c r="D46" s="331">
        <f>ROUND(+C46*$E$9,5)</f>
        <v>35149.96449</v>
      </c>
    </row>
    <row r="47" spans="2:4" ht="15">
      <c r="B47" s="22" t="s">
        <v>98</v>
      </c>
      <c r="C47" s="331">
        <v>2807.80075</v>
      </c>
      <c r="D47" s="331">
        <f>ROUND(+C47*$E$9,5)</f>
        <v>9192.73966</v>
      </c>
    </row>
    <row r="48" spans="2:4" ht="9.75" customHeight="1">
      <c r="B48" s="23"/>
      <c r="C48" s="330"/>
      <c r="D48" s="330"/>
    </row>
    <row r="49" spans="2:4" ht="15" customHeight="1">
      <c r="B49" s="512" t="s">
        <v>15</v>
      </c>
      <c r="C49" s="514">
        <f>+C45+C43</f>
        <v>13543.89253</v>
      </c>
      <c r="D49" s="514">
        <f>+D45+D43</f>
        <v>44342.70415</v>
      </c>
    </row>
    <row r="50" spans="2:7" ht="15" customHeight="1">
      <c r="B50" s="513"/>
      <c r="C50" s="515"/>
      <c r="D50" s="515"/>
      <c r="G50" s="180"/>
    </row>
    <row r="51" spans="2:4" ht="6" customHeight="1">
      <c r="B51" s="24"/>
      <c r="C51" s="25"/>
      <c r="D51" s="25"/>
    </row>
    <row r="52" spans="3:4" ht="15">
      <c r="C52" s="458"/>
      <c r="D52" s="455"/>
    </row>
    <row r="53" spans="3:4" ht="15">
      <c r="C53" s="458"/>
      <c r="D53" s="333"/>
    </row>
    <row r="54" ht="15">
      <c r="C54" s="290"/>
    </row>
    <row r="55" ht="15">
      <c r="C55" s="286"/>
    </row>
  </sheetData>
  <sheetProtection/>
  <mergeCells count="13">
    <mergeCell ref="D11:D13"/>
    <mergeCell ref="B22:B23"/>
    <mergeCell ref="C11:C13"/>
    <mergeCell ref="F5:H5"/>
    <mergeCell ref="B11:B13"/>
    <mergeCell ref="B49:B50"/>
    <mergeCell ref="C49:C50"/>
    <mergeCell ref="D49:D50"/>
    <mergeCell ref="D22:D23"/>
    <mergeCell ref="D39:D41"/>
    <mergeCell ref="B39:B41"/>
    <mergeCell ref="C39:C41"/>
    <mergeCell ref="C22:C23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1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9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19</v>
      </c>
      <c r="C5" s="86"/>
      <c r="D5" s="86"/>
      <c r="F5" s="263"/>
      <c r="G5" s="263"/>
      <c r="H5" s="263"/>
      <c r="I5" s="263"/>
      <c r="J5" s="263"/>
      <c r="L5" s="264"/>
    </row>
    <row r="6" spans="2:12" ht="18" customHeight="1">
      <c r="B6" s="140" t="s">
        <v>70</v>
      </c>
      <c r="C6" s="140"/>
      <c r="D6" s="140"/>
      <c r="G6" s="263"/>
      <c r="I6" s="263"/>
      <c r="J6" s="263"/>
      <c r="L6" s="264"/>
    </row>
    <row r="7" spans="2:12" ht="15.75" customHeight="1">
      <c r="B7" s="138" t="s">
        <v>85</v>
      </c>
      <c r="C7" s="138"/>
      <c r="D7" s="138"/>
      <c r="F7" s="263"/>
      <c r="G7" s="263"/>
      <c r="H7" s="263"/>
      <c r="I7" s="263"/>
      <c r="J7" s="263"/>
      <c r="L7" s="264"/>
    </row>
    <row r="8" spans="2:12" ht="15.75">
      <c r="B8" s="339" t="str">
        <f>+'DGRGL-C1'!B9</f>
        <v>Al 31 de julio de 2018</v>
      </c>
      <c r="C8" s="339"/>
      <c r="D8" s="278"/>
      <c r="E8" s="325">
        <f>+Portada!I34</f>
        <v>3.274</v>
      </c>
      <c r="F8" s="263"/>
      <c r="G8" s="263"/>
      <c r="H8" s="263"/>
      <c r="I8" s="263"/>
      <c r="J8" s="263"/>
      <c r="L8" s="264"/>
    </row>
    <row r="9" spans="2:12" ht="9" customHeight="1">
      <c r="B9" s="87"/>
      <c r="C9" s="87"/>
      <c r="D9" s="87"/>
      <c r="F9" s="263"/>
      <c r="G9" s="263"/>
      <c r="H9" s="263"/>
      <c r="I9" s="263"/>
      <c r="J9" s="263"/>
      <c r="L9" s="264"/>
    </row>
    <row r="10" spans="2:12" ht="15" customHeight="1">
      <c r="B10" s="526" t="s">
        <v>137</v>
      </c>
      <c r="C10" s="521" t="s">
        <v>54</v>
      </c>
      <c r="D10" s="518" t="s">
        <v>149</v>
      </c>
      <c r="E10" s="63"/>
      <c r="F10" s="263"/>
      <c r="G10" s="263"/>
      <c r="H10" s="263"/>
      <c r="I10" s="263"/>
      <c r="J10" s="263"/>
      <c r="L10" s="264"/>
    </row>
    <row r="11" spans="2:12" ht="13.5" customHeight="1">
      <c r="B11" s="527"/>
      <c r="C11" s="522"/>
      <c r="D11" s="519"/>
      <c r="E11" s="86"/>
      <c r="F11" s="263"/>
      <c r="G11" s="263"/>
      <c r="H11" s="263"/>
      <c r="I11" s="263"/>
      <c r="J11" s="263"/>
      <c r="L11" s="264"/>
    </row>
    <row r="12" spans="2:12" ht="9" customHeight="1">
      <c r="B12" s="528"/>
      <c r="C12" s="523"/>
      <c r="D12" s="520"/>
      <c r="E12" s="63"/>
      <c r="F12" s="263"/>
      <c r="G12" s="263"/>
      <c r="H12" s="263"/>
      <c r="I12" s="263"/>
      <c r="J12" s="263"/>
      <c r="L12" s="264"/>
    </row>
    <row r="13" spans="2:12" ht="9.75" customHeight="1">
      <c r="B13" s="131"/>
      <c r="C13" s="108"/>
      <c r="D13" s="210"/>
      <c r="F13" s="263"/>
      <c r="G13" s="263"/>
      <c r="H13" s="263"/>
      <c r="I13" s="263"/>
      <c r="J13" s="263"/>
      <c r="L13" s="264"/>
    </row>
    <row r="14" spans="2:12" ht="15.75" customHeight="1">
      <c r="B14" s="205" t="s">
        <v>51</v>
      </c>
      <c r="C14" s="334">
        <f>+C15+C16</f>
        <v>1240734.6736400002</v>
      </c>
      <c r="D14" s="334">
        <f>+D15+D16</f>
        <v>4062165.3214999996</v>
      </c>
      <c r="F14" s="469"/>
      <c r="G14" s="314"/>
      <c r="H14" s="314"/>
      <c r="I14" s="263"/>
      <c r="J14" s="263"/>
      <c r="L14" s="264"/>
    </row>
    <row r="15" spans="2:12" ht="16.5" customHeight="1">
      <c r="B15" s="364" t="s">
        <v>93</v>
      </c>
      <c r="C15" s="335">
        <v>639771.98159</v>
      </c>
      <c r="D15" s="335">
        <f>ROUND(+C15*$E$8,5)</f>
        <v>2094613.46773</v>
      </c>
      <c r="E15" s="463"/>
      <c r="F15" s="470"/>
      <c r="G15" s="315"/>
      <c r="H15" s="314"/>
      <c r="I15" s="263"/>
      <c r="J15" s="263"/>
      <c r="L15" s="264"/>
    </row>
    <row r="16" spans="2:12" ht="16.5" customHeight="1">
      <c r="B16" s="364" t="s">
        <v>92</v>
      </c>
      <c r="C16" s="335">
        <v>600962.6920500001</v>
      </c>
      <c r="D16" s="335">
        <f>ROUND(+C16*$E$8,5)</f>
        <v>1967551.85377</v>
      </c>
      <c r="E16" s="463"/>
      <c r="F16" s="470"/>
      <c r="G16" s="263"/>
      <c r="H16" s="263"/>
      <c r="I16" s="263"/>
      <c r="J16" s="263"/>
      <c r="L16" s="264"/>
    </row>
    <row r="17" spans="2:12" ht="15" customHeight="1">
      <c r="B17" s="34"/>
      <c r="C17" s="335"/>
      <c r="D17" s="337"/>
      <c r="E17" s="317"/>
      <c r="F17" s="470"/>
      <c r="G17" s="263"/>
      <c r="H17" s="263"/>
      <c r="I17" s="263"/>
      <c r="J17" s="263"/>
      <c r="L17" s="264"/>
    </row>
    <row r="18" spans="2:12" ht="16.5" customHeight="1">
      <c r="B18" s="32" t="s">
        <v>50</v>
      </c>
      <c r="C18" s="334">
        <f>+C19+C20</f>
        <v>13543.89253</v>
      </c>
      <c r="D18" s="334">
        <f>+D19+D20</f>
        <v>44342.70415</v>
      </c>
      <c r="E18" s="317"/>
      <c r="F18" s="470"/>
      <c r="G18" s="316"/>
      <c r="H18" s="263"/>
      <c r="I18" s="263"/>
      <c r="J18" s="263"/>
      <c r="L18" s="264"/>
    </row>
    <row r="19" spans="2:12" ht="16.5" customHeight="1">
      <c r="B19" s="364" t="s">
        <v>92</v>
      </c>
      <c r="C19" s="335">
        <v>10736.091779999999</v>
      </c>
      <c r="D19" s="335">
        <f>ROUND(+C19*$E$8,5)</f>
        <v>35149.96449</v>
      </c>
      <c r="E19" s="317"/>
      <c r="F19" s="470"/>
      <c r="G19" s="263"/>
      <c r="I19" s="263"/>
      <c r="L19" s="264"/>
    </row>
    <row r="20" spans="2:12" ht="16.5" customHeight="1">
      <c r="B20" s="364" t="s">
        <v>93</v>
      </c>
      <c r="C20" s="362">
        <v>2807.80075</v>
      </c>
      <c r="D20" s="362">
        <f>ROUND(+C20*$E$8,5)</f>
        <v>9192.73966</v>
      </c>
      <c r="E20" s="317"/>
      <c r="F20" s="470"/>
      <c r="G20" s="315"/>
      <c r="H20" s="263"/>
      <c r="I20" s="263"/>
      <c r="J20" s="263"/>
      <c r="L20" s="264"/>
    </row>
    <row r="21" spans="2:12" ht="9.75" customHeight="1">
      <c r="B21" s="35"/>
      <c r="C21" s="336"/>
      <c r="D21" s="336"/>
      <c r="E21" s="317"/>
      <c r="F21" s="263"/>
      <c r="G21" s="263"/>
      <c r="H21" s="263"/>
      <c r="I21" s="263"/>
      <c r="J21" s="263"/>
      <c r="L21" s="264"/>
    </row>
    <row r="22" spans="2:12" ht="15" customHeight="1">
      <c r="B22" s="529" t="s">
        <v>58</v>
      </c>
      <c r="C22" s="524">
        <f>+C18+C14</f>
        <v>1254278.5661700002</v>
      </c>
      <c r="D22" s="524">
        <f>+D18+D14</f>
        <v>4106508.0256499997</v>
      </c>
      <c r="F22" s="263"/>
      <c r="G22" s="263"/>
      <c r="H22" s="263"/>
      <c r="I22" s="263"/>
      <c r="J22" s="263"/>
      <c r="L22" s="264"/>
    </row>
    <row r="23" spans="2:12" ht="15" customHeight="1">
      <c r="B23" s="530"/>
      <c r="C23" s="525"/>
      <c r="D23" s="525"/>
      <c r="F23" s="263"/>
      <c r="G23" s="263"/>
      <c r="H23" s="263"/>
      <c r="I23" s="263"/>
      <c r="J23" s="263"/>
      <c r="L23" s="264"/>
    </row>
    <row r="24" spans="2:12" ht="6.75" customHeight="1">
      <c r="B24" s="36"/>
      <c r="C24" s="291"/>
      <c r="D24" s="291"/>
      <c r="F24" s="263"/>
      <c r="G24" s="263"/>
      <c r="H24" s="263"/>
      <c r="I24" s="263"/>
      <c r="J24" s="263"/>
      <c r="L24" s="264"/>
    </row>
    <row r="25" spans="3:10" ht="15">
      <c r="C25" s="479"/>
      <c r="D25" s="464"/>
      <c r="F25" s="267"/>
      <c r="G25" s="267"/>
      <c r="H25" s="263"/>
      <c r="I25" s="263"/>
      <c r="J25" s="320"/>
    </row>
    <row r="26" spans="3:12" ht="15">
      <c r="C26" s="476"/>
      <c r="D26" s="476"/>
      <c r="F26" s="263"/>
      <c r="G26" s="263"/>
      <c r="H26" s="263"/>
      <c r="I26" s="263"/>
      <c r="J26" s="263"/>
      <c r="L26" s="319"/>
    </row>
    <row r="27" spans="3:12" ht="15">
      <c r="C27" s="292"/>
      <c r="F27" s="263"/>
      <c r="H27" s="263"/>
      <c r="I27" s="263"/>
      <c r="J27" s="263"/>
      <c r="L27" s="321"/>
    </row>
    <row r="28" spans="3:12" ht="15">
      <c r="C28" s="293"/>
      <c r="F28" s="263"/>
      <c r="G28" s="263"/>
      <c r="H28" s="263"/>
      <c r="I28" s="263"/>
      <c r="J28" s="263"/>
      <c r="L28" s="264"/>
    </row>
    <row r="29" spans="6:12" ht="15">
      <c r="F29" s="263"/>
      <c r="G29" s="263"/>
      <c r="H29" s="263"/>
      <c r="I29" s="263"/>
      <c r="J29" s="263"/>
      <c r="L29" s="264"/>
    </row>
    <row r="30" spans="6:12" ht="15">
      <c r="F30" s="263"/>
      <c r="G30" s="263"/>
      <c r="H30" s="263"/>
      <c r="I30" s="263"/>
      <c r="J30" s="263"/>
      <c r="L30" s="264"/>
    </row>
    <row r="31" ht="15">
      <c r="L31" s="264"/>
    </row>
  </sheetData>
  <sheetProtection/>
  <mergeCells count="6">
    <mergeCell ref="C10:C12"/>
    <mergeCell ref="D10:D12"/>
    <mergeCell ref="C22:C23"/>
    <mergeCell ref="B10:B12"/>
    <mergeCell ref="B22:B23"/>
    <mergeCell ref="D22:D23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6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20</v>
      </c>
      <c r="C5" s="86"/>
      <c r="D5" s="86"/>
      <c r="E5" s="63"/>
      <c r="F5" s="63"/>
      <c r="G5" s="264"/>
      <c r="H5" s="264"/>
      <c r="I5" s="264"/>
    </row>
    <row r="6" spans="2:12" ht="18" customHeight="1">
      <c r="B6" s="140" t="s">
        <v>69</v>
      </c>
      <c r="C6" s="140"/>
      <c r="D6" s="140"/>
      <c r="E6" s="140"/>
      <c r="G6" s="263"/>
      <c r="I6" s="263"/>
      <c r="J6" s="63"/>
      <c r="K6" s="63"/>
      <c r="L6" s="63"/>
    </row>
    <row r="7" spans="2:12" ht="15.75">
      <c r="B7" s="138" t="s">
        <v>67</v>
      </c>
      <c r="C7" s="138"/>
      <c r="D7" s="138"/>
      <c r="E7" s="63"/>
      <c r="F7" s="63"/>
      <c r="G7" s="263"/>
      <c r="H7" s="263"/>
      <c r="I7" s="263"/>
      <c r="J7" s="63"/>
      <c r="K7" s="63"/>
      <c r="L7" s="63"/>
    </row>
    <row r="8" spans="2:12" ht="15.75">
      <c r="B8" s="344" t="s">
        <v>55</v>
      </c>
      <c r="C8" s="344"/>
      <c r="D8" s="344"/>
      <c r="E8" s="63"/>
      <c r="F8" s="63"/>
      <c r="G8" s="263"/>
      <c r="H8" s="263"/>
      <c r="I8" s="263"/>
      <c r="J8" s="63"/>
      <c r="K8" s="63"/>
      <c r="L8" s="63"/>
    </row>
    <row r="9" spans="2:12" ht="15.75">
      <c r="B9" s="339" t="str">
        <f>+'DGRGL-C1'!B9</f>
        <v>Al 31 de julio de 2018</v>
      </c>
      <c r="C9" s="339"/>
      <c r="D9" s="279"/>
      <c r="E9" s="325">
        <f>+Portada!I34</f>
        <v>3.274</v>
      </c>
      <c r="F9" s="63"/>
      <c r="G9" s="263"/>
      <c r="H9" s="263"/>
      <c r="I9" s="263"/>
      <c r="J9" s="63"/>
      <c r="K9" s="63"/>
      <c r="L9" s="63"/>
    </row>
    <row r="10" spans="2:12" ht="6.75" customHeight="1">
      <c r="B10" s="130"/>
      <c r="C10" s="130"/>
      <c r="D10" s="130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09" t="s">
        <v>145</v>
      </c>
      <c r="C11" s="521" t="s">
        <v>54</v>
      </c>
      <c r="D11" s="518" t="s">
        <v>149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10"/>
      <c r="C12" s="522"/>
      <c r="D12" s="519"/>
      <c r="E12" s="86"/>
      <c r="F12" s="63"/>
      <c r="G12" s="188"/>
      <c r="H12" s="63"/>
      <c r="I12" s="63"/>
      <c r="J12" s="63"/>
      <c r="K12" s="63"/>
      <c r="L12" s="63"/>
    </row>
    <row r="13" spans="2:12" ht="9" customHeight="1">
      <c r="B13" s="511"/>
      <c r="C13" s="523"/>
      <c r="D13" s="520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31"/>
      <c r="C14" s="108"/>
      <c r="D14" s="108"/>
      <c r="E14" s="63"/>
      <c r="F14" s="63"/>
    </row>
    <row r="15" spans="2:8" ht="16.5">
      <c r="B15" s="205" t="s">
        <v>94</v>
      </c>
      <c r="C15" s="340">
        <f>+C17</f>
        <v>0</v>
      </c>
      <c r="D15" s="340">
        <f>+D17</f>
        <v>0</v>
      </c>
      <c r="E15" s="63"/>
      <c r="H15" s="216"/>
    </row>
    <row r="16" spans="2:5" ht="6" customHeight="1" hidden="1">
      <c r="B16" s="205"/>
      <c r="C16" s="340"/>
      <c r="D16" s="340"/>
      <c r="E16" s="63"/>
    </row>
    <row r="17" spans="2:5" ht="15.75" hidden="1">
      <c r="B17" s="206" t="s">
        <v>95</v>
      </c>
      <c r="C17" s="341">
        <v>0</v>
      </c>
      <c r="D17" s="341">
        <f>+C17*$E$9</f>
        <v>0</v>
      </c>
      <c r="E17" s="63"/>
    </row>
    <row r="18" spans="2:5" ht="15" customHeight="1">
      <c r="B18" s="206"/>
      <c r="C18" s="341"/>
      <c r="D18" s="341"/>
      <c r="E18" s="63"/>
    </row>
    <row r="19" spans="2:6" ht="16.5">
      <c r="B19" s="205" t="s">
        <v>123</v>
      </c>
      <c r="C19" s="340">
        <f>SUM(C20:C21)</f>
        <v>1240734.6736400002</v>
      </c>
      <c r="D19" s="340">
        <f>SUM(D20:D21)</f>
        <v>4062165.3214999996</v>
      </c>
      <c r="E19" s="115"/>
      <c r="F19" s="115"/>
    </row>
    <row r="20" spans="2:4" ht="15.75">
      <c r="B20" s="364" t="s">
        <v>96</v>
      </c>
      <c r="C20" s="342">
        <v>639771.98159</v>
      </c>
      <c r="D20" s="341">
        <f>ROUND(+C20*$E$9,5)</f>
        <v>2094613.46773</v>
      </c>
    </row>
    <row r="21" spans="2:4" ht="15.75">
      <c r="B21" s="364" t="s">
        <v>92</v>
      </c>
      <c r="C21" s="342">
        <v>600962.6920500001</v>
      </c>
      <c r="D21" s="341">
        <f>ROUND(+C21*$E$9,5)</f>
        <v>1967551.85377</v>
      </c>
    </row>
    <row r="22" spans="2:4" ht="9.75" customHeight="1">
      <c r="B22" s="33"/>
      <c r="C22" s="342"/>
      <c r="D22" s="341"/>
    </row>
    <row r="23" spans="2:8" ht="15" customHeight="1">
      <c r="B23" s="529" t="s">
        <v>58</v>
      </c>
      <c r="C23" s="531">
        <f>+C19+C15</f>
        <v>1240734.6736400002</v>
      </c>
      <c r="D23" s="531">
        <f>+D19+D15</f>
        <v>4062165.3214999996</v>
      </c>
      <c r="G23" s="181"/>
      <c r="H23" s="181"/>
    </row>
    <row r="24" spans="2:8" ht="15" customHeight="1">
      <c r="B24" s="530"/>
      <c r="C24" s="532"/>
      <c r="D24" s="532"/>
      <c r="G24" s="181"/>
      <c r="H24" s="181"/>
    </row>
    <row r="25" spans="2:4" ht="4.5" customHeight="1">
      <c r="B25" s="533"/>
      <c r="C25" s="533"/>
      <c r="D25" s="533"/>
    </row>
    <row r="26" spans="2:4" ht="15" customHeight="1">
      <c r="B26" s="26" t="s">
        <v>157</v>
      </c>
      <c r="C26" s="39"/>
      <c r="D26" s="39"/>
    </row>
    <row r="27" spans="2:4" ht="15">
      <c r="B27" s="26" t="s">
        <v>158</v>
      </c>
      <c r="C27" s="115"/>
      <c r="D27" s="181"/>
    </row>
    <row r="28" spans="2:8" ht="15">
      <c r="B28" s="409"/>
      <c r="C28" s="410"/>
      <c r="D28" s="410"/>
      <c r="E28" s="411"/>
      <c r="G28" s="189"/>
      <c r="H28" s="96"/>
    </row>
    <row r="29" spans="2:8" ht="15">
      <c r="B29" s="409"/>
      <c r="C29" s="412"/>
      <c r="D29" s="412"/>
      <c r="E29" s="411"/>
      <c r="G29" s="181"/>
      <c r="H29" s="181"/>
    </row>
    <row r="30" spans="2:5" ht="15">
      <c r="B30" s="411"/>
      <c r="C30" s="411"/>
      <c r="D30" s="411"/>
      <c r="E30" s="411"/>
    </row>
    <row r="31" spans="2:5" ht="15">
      <c r="B31" s="411"/>
      <c r="C31" s="411"/>
      <c r="D31" s="411"/>
      <c r="E31" s="411"/>
    </row>
    <row r="32" spans="2:4" ht="18">
      <c r="B32" s="46" t="s">
        <v>116</v>
      </c>
      <c r="C32" s="46"/>
      <c r="D32" s="46"/>
    </row>
    <row r="33" spans="2:5" ht="18" customHeight="1">
      <c r="B33" s="140" t="s">
        <v>69</v>
      </c>
      <c r="C33" s="140"/>
      <c r="D33" s="140"/>
      <c r="E33" s="140"/>
    </row>
    <row r="34" spans="2:4" ht="15.75">
      <c r="B34" s="138" t="s">
        <v>71</v>
      </c>
      <c r="C34" s="138"/>
      <c r="D34" s="138"/>
    </row>
    <row r="35" spans="2:4" ht="15" customHeight="1">
      <c r="B35" s="344" t="s">
        <v>55</v>
      </c>
      <c r="C35" s="344"/>
      <c r="D35" s="344"/>
    </row>
    <row r="36" spans="2:4" ht="15" customHeight="1">
      <c r="B36" s="339" t="str">
        <f>+B9</f>
        <v>Al 31 de julio de 2018</v>
      </c>
      <c r="C36" s="339"/>
      <c r="D36" s="57"/>
    </row>
    <row r="37" spans="2:4" ht="9" customHeight="1">
      <c r="B37" s="38"/>
      <c r="C37" s="38"/>
      <c r="D37" s="38"/>
    </row>
    <row r="38" spans="2:4" ht="15" customHeight="1">
      <c r="B38" s="509" t="s">
        <v>145</v>
      </c>
      <c r="C38" s="521" t="s">
        <v>54</v>
      </c>
      <c r="D38" s="518" t="s">
        <v>149</v>
      </c>
    </row>
    <row r="39" spans="2:7" ht="13.5" customHeight="1">
      <c r="B39" s="510"/>
      <c r="C39" s="522"/>
      <c r="D39" s="519"/>
      <c r="E39" s="46"/>
      <c r="G39" s="188"/>
    </row>
    <row r="40" spans="2:4" ht="9" customHeight="1">
      <c r="B40" s="511"/>
      <c r="C40" s="523"/>
      <c r="D40" s="520"/>
    </row>
    <row r="41" spans="2:4" ht="9.75" customHeight="1">
      <c r="B41" s="30"/>
      <c r="C41" s="31"/>
      <c r="D41" s="31"/>
    </row>
    <row r="42" spans="2:4" ht="16.5">
      <c r="B42" s="32" t="s">
        <v>72</v>
      </c>
      <c r="C42" s="340">
        <v>0</v>
      </c>
      <c r="D42" s="340">
        <v>0</v>
      </c>
    </row>
    <row r="43" spans="2:5" ht="15" customHeight="1">
      <c r="B43" s="33"/>
      <c r="C43" s="341"/>
      <c r="D43" s="341"/>
      <c r="E43" s="85"/>
    </row>
    <row r="44" spans="2:8" ht="16.5">
      <c r="B44" s="32" t="s">
        <v>73</v>
      </c>
      <c r="C44" s="340">
        <f>+C46+C45</f>
        <v>13543.89253</v>
      </c>
      <c r="D44" s="340">
        <f>+D46+D45</f>
        <v>44342.70415</v>
      </c>
      <c r="E44" s="85"/>
      <c r="G44" s="181"/>
      <c r="H44" s="181"/>
    </row>
    <row r="45" spans="2:5" ht="15.75">
      <c r="B45" s="364" t="s">
        <v>92</v>
      </c>
      <c r="C45" s="342">
        <v>10736.091779999999</v>
      </c>
      <c r="D45" s="341">
        <f>ROUND(+C45*$E$9,5)</f>
        <v>35149.96449</v>
      </c>
      <c r="E45" s="40"/>
    </row>
    <row r="46" spans="2:5" ht="15.75">
      <c r="B46" s="364" t="s">
        <v>97</v>
      </c>
      <c r="C46" s="342">
        <v>2807.80075</v>
      </c>
      <c r="D46" s="341">
        <f>ROUND(+C46*$E$9,5)</f>
        <v>9192.73966</v>
      </c>
      <c r="E46" s="265"/>
    </row>
    <row r="47" spans="2:5" ht="9.75" customHeight="1">
      <c r="B47" s="37"/>
      <c r="C47" s="343"/>
      <c r="D47" s="343"/>
      <c r="E47" s="85"/>
    </row>
    <row r="48" spans="2:4" ht="15" customHeight="1">
      <c r="B48" s="529" t="s">
        <v>58</v>
      </c>
      <c r="C48" s="531">
        <f>+C44+C42</f>
        <v>13543.89253</v>
      </c>
      <c r="D48" s="531">
        <f>+D44+D42</f>
        <v>44342.70415</v>
      </c>
    </row>
    <row r="49" spans="2:4" ht="15" customHeight="1">
      <c r="B49" s="530"/>
      <c r="C49" s="532"/>
      <c r="D49" s="532"/>
    </row>
    <row r="50" spans="2:4" ht="5.25" customHeight="1">
      <c r="B50" s="534"/>
      <c r="C50" s="534"/>
      <c r="D50" s="534"/>
    </row>
    <row r="51" spans="2:4" ht="15">
      <c r="B51" s="411"/>
      <c r="C51" s="478"/>
      <c r="D51" s="413"/>
    </row>
    <row r="52" spans="2:4" ht="15.75">
      <c r="B52" s="414"/>
      <c r="C52" s="413"/>
      <c r="D52" s="413"/>
    </row>
    <row r="53" spans="2:4" ht="15.75">
      <c r="B53" s="414"/>
      <c r="C53" s="411"/>
      <c r="D53" s="411"/>
    </row>
    <row r="54" spans="2:4" ht="15">
      <c r="B54" s="411"/>
      <c r="C54" s="411"/>
      <c r="D54" s="411"/>
    </row>
    <row r="55" spans="2:4" ht="15">
      <c r="B55" s="411"/>
      <c r="C55" s="411"/>
      <c r="D55" s="411"/>
    </row>
    <row r="56" spans="2:4" ht="15">
      <c r="B56" s="411"/>
      <c r="C56" s="411"/>
      <c r="D56" s="411"/>
    </row>
    <row r="57" spans="2:4" ht="15">
      <c r="B57" s="411"/>
      <c r="C57" s="411"/>
      <c r="D57" s="411"/>
    </row>
    <row r="58" spans="2:4" ht="15">
      <c r="B58" s="411"/>
      <c r="C58" s="411"/>
      <c r="D58" s="411"/>
    </row>
    <row r="59" spans="2:4" ht="15">
      <c r="B59" s="411"/>
      <c r="C59" s="411"/>
      <c r="D59" s="411"/>
    </row>
    <row r="60" spans="2:4" ht="15">
      <c r="B60" s="411"/>
      <c r="C60" s="411"/>
      <c r="D60" s="411"/>
    </row>
    <row r="61" spans="2:4" ht="15">
      <c r="B61" s="411"/>
      <c r="C61" s="411"/>
      <c r="D61" s="411"/>
    </row>
    <row r="62" spans="2:4" ht="15">
      <c r="B62" s="411"/>
      <c r="C62" s="411"/>
      <c r="D62" s="411"/>
    </row>
    <row r="63" spans="2:4" ht="15">
      <c r="B63" s="411"/>
      <c r="C63" s="411"/>
      <c r="D63" s="411"/>
    </row>
    <row r="64" spans="2:4" ht="15">
      <c r="B64" s="411"/>
      <c r="C64" s="411"/>
      <c r="D64" s="411"/>
    </row>
    <row r="65" spans="2:4" ht="15">
      <c r="B65" s="411"/>
      <c r="C65" s="411"/>
      <c r="D65" s="411"/>
    </row>
    <row r="66" spans="2:4" ht="15">
      <c r="B66" s="411"/>
      <c r="C66" s="411"/>
      <c r="D66" s="411"/>
    </row>
    <row r="67" spans="2:4" ht="15">
      <c r="B67" s="411"/>
      <c r="C67" s="411"/>
      <c r="D67" s="411"/>
    </row>
    <row r="68" spans="2:4" ht="15">
      <c r="B68" s="411"/>
      <c r="C68" s="411"/>
      <c r="D68" s="411"/>
    </row>
  </sheetData>
  <sheetProtection/>
  <mergeCells count="14">
    <mergeCell ref="B50:D50"/>
    <mergeCell ref="B48:B49"/>
    <mergeCell ref="C48:C49"/>
    <mergeCell ref="D48:D49"/>
    <mergeCell ref="B38:B40"/>
    <mergeCell ref="C23:C24"/>
    <mergeCell ref="B11:B13"/>
    <mergeCell ref="D38:D40"/>
    <mergeCell ref="B23:B24"/>
    <mergeCell ref="C38:C40"/>
    <mergeCell ref="D23:D24"/>
    <mergeCell ref="C11:C13"/>
    <mergeCell ref="B25:D25"/>
    <mergeCell ref="D11:D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6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21</v>
      </c>
      <c r="C5" s="87"/>
      <c r="D5" s="87"/>
      <c r="E5" s="63"/>
      <c r="H5" s="264"/>
      <c r="I5" s="264"/>
    </row>
    <row r="6" spans="2:9" ht="18" customHeight="1">
      <c r="B6" s="140" t="s">
        <v>69</v>
      </c>
      <c r="C6" s="140"/>
      <c r="D6" s="140"/>
      <c r="E6" s="140"/>
      <c r="G6" s="63"/>
      <c r="H6" s="263"/>
      <c r="I6" s="264"/>
    </row>
    <row r="7" spans="2:9" ht="15.75">
      <c r="B7" s="138" t="s">
        <v>67</v>
      </c>
      <c r="C7" s="138"/>
      <c r="D7" s="138"/>
      <c r="E7" s="63"/>
      <c r="F7" s="63"/>
      <c r="G7" s="63"/>
      <c r="H7" s="263"/>
      <c r="I7" s="264"/>
    </row>
    <row r="8" spans="2:9" ht="15.75" customHeight="1">
      <c r="B8" s="344" t="s">
        <v>113</v>
      </c>
      <c r="C8" s="344"/>
      <c r="D8" s="344"/>
      <c r="E8" s="63"/>
      <c r="F8" s="63"/>
      <c r="G8" s="63"/>
      <c r="I8" s="264"/>
    </row>
    <row r="9" spans="2:9" ht="15.75">
      <c r="B9" s="339" t="str">
        <f>+'DGRGL-C1'!B9</f>
        <v>Al 31 de julio de 2018</v>
      </c>
      <c r="C9" s="339"/>
      <c r="D9" s="279"/>
      <c r="E9" s="325">
        <f>+Portada!I34</f>
        <v>3.274</v>
      </c>
      <c r="F9" s="63"/>
      <c r="G9" s="63"/>
      <c r="H9" s="218"/>
      <c r="I9" s="218"/>
    </row>
    <row r="10" spans="2:9" ht="8.25" customHeight="1">
      <c r="B10" s="87"/>
      <c r="C10" s="87"/>
      <c r="D10" s="87"/>
      <c r="E10" s="63"/>
      <c r="H10" s="218"/>
      <c r="I10" s="218"/>
    </row>
    <row r="11" spans="2:9" ht="15" customHeight="1">
      <c r="B11" s="457" t="s">
        <v>209</v>
      </c>
      <c r="C11" s="521" t="s">
        <v>54</v>
      </c>
      <c r="D11" s="518" t="s">
        <v>149</v>
      </c>
      <c r="E11" s="63"/>
      <c r="H11" s="218"/>
      <c r="I11" s="218"/>
    </row>
    <row r="12" spans="2:9" ht="13.5" customHeight="1">
      <c r="B12" s="536" t="s">
        <v>210</v>
      </c>
      <c r="C12" s="522"/>
      <c r="D12" s="519"/>
      <c r="E12" s="86"/>
      <c r="G12" s="188"/>
      <c r="H12" s="218"/>
      <c r="I12" s="218"/>
    </row>
    <row r="13" spans="2:9" ht="9" customHeight="1">
      <c r="B13" s="537"/>
      <c r="C13" s="523"/>
      <c r="D13" s="520"/>
      <c r="E13" s="63"/>
      <c r="H13" s="218"/>
      <c r="I13" s="218"/>
    </row>
    <row r="14" spans="2:9" ht="9.75" customHeight="1">
      <c r="B14" s="88"/>
      <c r="C14" s="280"/>
      <c r="D14" s="282"/>
      <c r="E14" s="63"/>
      <c r="H14" s="218"/>
      <c r="I14" s="218"/>
    </row>
    <row r="15" spans="2:9" ht="16.5">
      <c r="B15" s="132" t="s">
        <v>132</v>
      </c>
      <c r="C15" s="345">
        <f>+C16+C17</f>
        <v>852724.35143</v>
      </c>
      <c r="D15" s="345">
        <f>+D16+D17</f>
        <v>2791819.52658</v>
      </c>
      <c r="E15" s="63"/>
      <c r="G15" s="218"/>
      <c r="H15" s="218"/>
      <c r="I15" s="218"/>
    </row>
    <row r="16" spans="2:9" ht="15.75">
      <c r="B16" s="349" t="s">
        <v>97</v>
      </c>
      <c r="C16" s="341">
        <v>283340.86398</v>
      </c>
      <c r="D16" s="341">
        <f>ROUND(+C16*$E$9,5)</f>
        <v>927657.98867</v>
      </c>
      <c r="E16" s="464"/>
      <c r="F16" s="466"/>
      <c r="G16" s="220"/>
      <c r="H16" s="218"/>
      <c r="I16" s="218"/>
    </row>
    <row r="17" spans="2:9" ht="15.75">
      <c r="B17" s="349" t="s">
        <v>92</v>
      </c>
      <c r="C17" s="341">
        <v>569383.48745</v>
      </c>
      <c r="D17" s="341">
        <f>ROUND(+C17*$E$9,5)</f>
        <v>1864161.53791</v>
      </c>
      <c r="E17" s="464"/>
      <c r="F17" s="466"/>
      <c r="G17" s="220"/>
      <c r="H17" s="218"/>
      <c r="I17" s="218"/>
    </row>
    <row r="18" spans="2:7" ht="15" customHeight="1">
      <c r="B18" s="43"/>
      <c r="C18" s="341"/>
      <c r="D18" s="347"/>
      <c r="F18" s="464"/>
      <c r="G18" s="218"/>
    </row>
    <row r="19" spans="2:7" ht="16.5">
      <c r="B19" s="44" t="s">
        <v>57</v>
      </c>
      <c r="C19" s="345">
        <f>+C20+C21</f>
        <v>388010.32220999995</v>
      </c>
      <c r="D19" s="345">
        <f>+D20+D21</f>
        <v>1270345.79491</v>
      </c>
      <c r="F19" s="465"/>
      <c r="G19" s="218"/>
    </row>
    <row r="20" spans="2:7" ht="15.75">
      <c r="B20" s="349" t="s">
        <v>124</v>
      </c>
      <c r="C20" s="341">
        <f>+C24+C28+C32</f>
        <v>356431.11760999996</v>
      </c>
      <c r="D20" s="341">
        <f>+D24+D28+D32</f>
        <v>1166955.47905</v>
      </c>
      <c r="F20" s="219"/>
      <c r="G20" s="220"/>
    </row>
    <row r="21" spans="2:7" ht="15.75">
      <c r="B21" s="349" t="s">
        <v>92</v>
      </c>
      <c r="C21" s="341">
        <f>+C25+C29+C33</f>
        <v>31579.2046</v>
      </c>
      <c r="D21" s="341">
        <f>+D25+D29+D33</f>
        <v>103390.31586</v>
      </c>
      <c r="G21" s="221"/>
    </row>
    <row r="22" spans="2:7" ht="9.75" customHeight="1">
      <c r="B22" s="43"/>
      <c r="C22" s="343"/>
      <c r="D22" s="347"/>
      <c r="G22" s="218"/>
    </row>
    <row r="23" spans="2:7" ht="15.75">
      <c r="B23" s="350" t="s">
        <v>36</v>
      </c>
      <c r="C23" s="352">
        <f>+C24</f>
        <v>79470.9658</v>
      </c>
      <c r="D23" s="352">
        <f>+D24</f>
        <v>260187.94203</v>
      </c>
      <c r="G23" s="218"/>
    </row>
    <row r="24" spans="2:7" ht="15">
      <c r="B24" s="41" t="s">
        <v>98</v>
      </c>
      <c r="C24" s="343">
        <v>79470.9658</v>
      </c>
      <c r="D24" s="351">
        <f>ROUND(+C24*$E$9,5)</f>
        <v>260187.94203</v>
      </c>
      <c r="G24" s="218"/>
    </row>
    <row r="25" spans="2:7" ht="15">
      <c r="B25" s="41" t="s">
        <v>92</v>
      </c>
      <c r="C25" s="343">
        <v>0</v>
      </c>
      <c r="D25" s="351">
        <f>ROUND(+C25*$E$9,5)</f>
        <v>0</v>
      </c>
      <c r="G25" s="218"/>
    </row>
    <row r="26" spans="2:7" ht="9.75" customHeight="1">
      <c r="B26" s="43"/>
      <c r="C26" s="343"/>
      <c r="D26" s="347"/>
      <c r="G26" s="218"/>
    </row>
    <row r="27" spans="2:7" ht="15.75">
      <c r="B27" s="350" t="s">
        <v>207</v>
      </c>
      <c r="C27" s="352">
        <f>+C28+C29</f>
        <v>295809.18176999997</v>
      </c>
      <c r="D27" s="352">
        <f>+D28+D29</f>
        <v>968479.26111</v>
      </c>
      <c r="G27" s="218"/>
    </row>
    <row r="28" spans="2:7" ht="15">
      <c r="B28" s="41" t="s">
        <v>97</v>
      </c>
      <c r="C28" s="343">
        <v>264229.97716999997</v>
      </c>
      <c r="D28" s="351">
        <f>ROUND(+C28*$E$9,5)</f>
        <v>865088.94525</v>
      </c>
      <c r="G28" s="218"/>
    </row>
    <row r="29" spans="2:7" ht="15">
      <c r="B29" s="41" t="s">
        <v>92</v>
      </c>
      <c r="C29" s="343">
        <v>31579.2046</v>
      </c>
      <c r="D29" s="351">
        <f>ROUND(+C29*$E$9,5)</f>
        <v>103390.31586</v>
      </c>
      <c r="G29" s="218"/>
    </row>
    <row r="30" spans="2:7" ht="9.75" customHeight="1">
      <c r="B30" s="43"/>
      <c r="C30" s="343"/>
      <c r="D30" s="347"/>
      <c r="G30" s="218"/>
    </row>
    <row r="31" spans="2:7" ht="15.75">
      <c r="B31" s="456" t="s">
        <v>208</v>
      </c>
      <c r="C31" s="352">
        <f>+C32</f>
        <v>12730.174640000001</v>
      </c>
      <c r="D31" s="352">
        <f>+D32</f>
        <v>41678.59177</v>
      </c>
      <c r="G31" s="218"/>
    </row>
    <row r="32" spans="2:7" ht="15">
      <c r="B32" s="41" t="s">
        <v>98</v>
      </c>
      <c r="C32" s="343">
        <v>12730.174640000001</v>
      </c>
      <c r="D32" s="351">
        <f>ROUND(+C32*$E$9,5)</f>
        <v>41678.59177</v>
      </c>
      <c r="G32" s="218"/>
    </row>
    <row r="33" spans="2:4" ht="15">
      <c r="B33" s="41" t="s">
        <v>99</v>
      </c>
      <c r="C33" s="343">
        <v>0</v>
      </c>
      <c r="D33" s="351">
        <f>ROUND(+C33*$E$9,5)</f>
        <v>0</v>
      </c>
    </row>
    <row r="34" spans="2:4" ht="9.75" customHeight="1">
      <c r="B34" s="42"/>
      <c r="C34" s="346"/>
      <c r="D34" s="348"/>
    </row>
    <row r="35" spans="2:4" ht="15" customHeight="1">
      <c r="B35" s="529" t="s">
        <v>15</v>
      </c>
      <c r="C35" s="531">
        <f>+C19+C15</f>
        <v>1240734.67364</v>
      </c>
      <c r="D35" s="531">
        <f>+D19+D15</f>
        <v>4062165.32149</v>
      </c>
    </row>
    <row r="36" spans="2:7" ht="15" customHeight="1">
      <c r="B36" s="530"/>
      <c r="C36" s="532"/>
      <c r="D36" s="532"/>
      <c r="F36" s="115"/>
      <c r="G36" s="115"/>
    </row>
    <row r="37" ht="4.5" customHeight="1"/>
    <row r="38" spans="2:4" ht="15">
      <c r="B38" s="535" t="s">
        <v>159</v>
      </c>
      <c r="C38" s="535"/>
      <c r="D38" s="535"/>
    </row>
    <row r="39" spans="2:4" ht="15">
      <c r="B39" s="535" t="s">
        <v>160</v>
      </c>
      <c r="C39" s="535"/>
      <c r="D39" s="535"/>
    </row>
    <row r="40" spans="2:5" ht="15">
      <c r="B40" s="415"/>
      <c r="C40" s="416"/>
      <c r="D40" s="417"/>
      <c r="E40" s="411"/>
    </row>
    <row r="41" spans="2:7" ht="15">
      <c r="B41" s="415"/>
      <c r="C41" s="417"/>
      <c r="D41" s="417"/>
      <c r="E41" s="411"/>
      <c r="F41" s="181"/>
      <c r="G41" s="181"/>
    </row>
    <row r="42" spans="2:5" ht="15">
      <c r="B42" s="411"/>
      <c r="C42" s="411"/>
      <c r="D42" s="411"/>
      <c r="E42" s="411"/>
    </row>
    <row r="43" spans="2:4" ht="18">
      <c r="B43" s="46" t="s">
        <v>117</v>
      </c>
      <c r="C43" s="47"/>
      <c r="D43" s="47"/>
    </row>
    <row r="44" spans="2:5" ht="15" customHeight="1">
      <c r="B44" s="140" t="s">
        <v>69</v>
      </c>
      <c r="C44" s="140"/>
      <c r="D44" s="140"/>
      <c r="E44" s="140"/>
    </row>
    <row r="45" spans="2:5" ht="15" customHeight="1">
      <c r="B45" s="138" t="s">
        <v>71</v>
      </c>
      <c r="C45" s="138"/>
      <c r="D45" s="138"/>
      <c r="E45" s="62"/>
    </row>
    <row r="46" spans="2:5" ht="15" customHeight="1">
      <c r="B46" s="344" t="s">
        <v>113</v>
      </c>
      <c r="C46" s="344"/>
      <c r="D46" s="344"/>
      <c r="E46" s="62"/>
    </row>
    <row r="47" spans="2:4" ht="15" customHeight="1">
      <c r="B47" s="339" t="str">
        <f>+B9</f>
        <v>Al 31 de julio de 2018</v>
      </c>
      <c r="C47" s="339"/>
      <c r="D47" s="57"/>
    </row>
    <row r="48" spans="2:4" ht="6.75" customHeight="1">
      <c r="B48" s="47"/>
      <c r="C48" s="47"/>
      <c r="D48" s="47"/>
    </row>
    <row r="49" spans="2:9" ht="15" customHeight="1">
      <c r="B49" s="457" t="s">
        <v>209</v>
      </c>
      <c r="C49" s="521" t="s">
        <v>54</v>
      </c>
      <c r="D49" s="518" t="s">
        <v>149</v>
      </c>
      <c r="H49" s="181"/>
      <c r="I49" s="181"/>
    </row>
    <row r="50" spans="2:7" ht="13.5" customHeight="1">
      <c r="B50" s="536" t="s">
        <v>210</v>
      </c>
      <c r="C50" s="522"/>
      <c r="D50" s="519"/>
      <c r="E50" s="46"/>
      <c r="G50" s="188"/>
    </row>
    <row r="51" spans="2:4" ht="9" customHeight="1">
      <c r="B51" s="537"/>
      <c r="C51" s="523"/>
      <c r="D51" s="520"/>
    </row>
    <row r="52" spans="2:4" ht="9.75" customHeight="1">
      <c r="B52" s="48"/>
      <c r="C52" s="49"/>
      <c r="D52" s="50"/>
    </row>
    <row r="53" spans="2:4" ht="19.5" customHeight="1">
      <c r="B53" s="44" t="s">
        <v>56</v>
      </c>
      <c r="C53" s="345">
        <f>+C54+C55</f>
        <v>13543.89253</v>
      </c>
      <c r="D53" s="345">
        <f>+D54+D55</f>
        <v>44342.70414322</v>
      </c>
    </row>
    <row r="54" spans="2:4" ht="15.75">
      <c r="B54" s="45" t="s">
        <v>92</v>
      </c>
      <c r="C54" s="341">
        <v>10736.091779999999</v>
      </c>
      <c r="D54" s="341">
        <f>+C54*$E$9</f>
        <v>35149.96448772</v>
      </c>
    </row>
    <row r="55" spans="2:4" ht="15.75">
      <c r="B55" s="45" t="s">
        <v>96</v>
      </c>
      <c r="C55" s="341">
        <v>2807.80075</v>
      </c>
      <c r="D55" s="341">
        <f>+C55*$E$9</f>
        <v>9192.7396555</v>
      </c>
    </row>
    <row r="56" spans="2:4" ht="15" customHeight="1">
      <c r="B56" s="43"/>
      <c r="C56" s="341"/>
      <c r="D56" s="347"/>
    </row>
    <row r="57" spans="2:4" ht="16.5">
      <c r="B57" s="44" t="s">
        <v>57</v>
      </c>
      <c r="C57" s="345">
        <v>0</v>
      </c>
      <c r="D57" s="345">
        <v>0</v>
      </c>
    </row>
    <row r="58" spans="2:4" ht="9.75" customHeight="1">
      <c r="B58" s="42"/>
      <c r="C58" s="346"/>
      <c r="D58" s="348"/>
    </row>
    <row r="59" spans="2:7" ht="15" customHeight="1">
      <c r="B59" s="529" t="s">
        <v>15</v>
      </c>
      <c r="C59" s="531">
        <f>+C57+C53</f>
        <v>13543.89253</v>
      </c>
      <c r="D59" s="531">
        <f>+D57+D53</f>
        <v>44342.70414322</v>
      </c>
      <c r="F59" s="204"/>
      <c r="G59" s="204"/>
    </row>
    <row r="60" spans="2:4" ht="15" customHeight="1">
      <c r="B60" s="530"/>
      <c r="C60" s="532"/>
      <c r="D60" s="532"/>
    </row>
    <row r="61" ht="5.25" customHeight="1"/>
    <row r="62" spans="2:4" ht="15">
      <c r="B62" s="411"/>
      <c r="C62" s="418"/>
      <c r="D62" s="413"/>
    </row>
    <row r="63" spans="2:4" ht="15">
      <c r="B63" s="411"/>
      <c r="C63" s="413"/>
      <c r="D63" s="413"/>
    </row>
    <row r="64" spans="2:4" ht="15">
      <c r="B64" s="411"/>
      <c r="C64" s="419"/>
      <c r="D64" s="419"/>
    </row>
    <row r="65" spans="2:4" ht="15">
      <c r="B65" s="411"/>
      <c r="C65" s="413"/>
      <c r="D65" s="413"/>
    </row>
    <row r="66" spans="2:4" ht="15">
      <c r="B66" s="411"/>
      <c r="C66" s="411"/>
      <c r="D66" s="411"/>
    </row>
    <row r="67" spans="2:4" ht="15">
      <c r="B67" s="411"/>
      <c r="C67" s="411"/>
      <c r="D67" s="411"/>
    </row>
  </sheetData>
  <sheetProtection/>
  <mergeCells count="14">
    <mergeCell ref="B59:B60"/>
    <mergeCell ref="C59:C60"/>
    <mergeCell ref="D59:D60"/>
    <mergeCell ref="C49:C51"/>
    <mergeCell ref="D49:D51"/>
    <mergeCell ref="B50:B51"/>
    <mergeCell ref="B38:D38"/>
    <mergeCell ref="C11:C13"/>
    <mergeCell ref="B39:D39"/>
    <mergeCell ref="B35:B36"/>
    <mergeCell ref="C35:C36"/>
    <mergeCell ref="D35:D36"/>
    <mergeCell ref="D11:D13"/>
    <mergeCell ref="B12:B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47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22</v>
      </c>
      <c r="C5" s="86"/>
    </row>
    <row r="6" spans="2:4" ht="18" customHeight="1">
      <c r="B6" s="140" t="s">
        <v>69</v>
      </c>
      <c r="C6" s="140"/>
      <c r="D6" s="140"/>
    </row>
    <row r="7" spans="2:4" ht="15.75">
      <c r="B7" s="138" t="s">
        <v>67</v>
      </c>
      <c r="C7" s="138"/>
      <c r="D7" s="138"/>
    </row>
    <row r="8" spans="2:4" ht="15.75" customHeight="1">
      <c r="B8" s="138" t="s">
        <v>91</v>
      </c>
      <c r="C8" s="138"/>
      <c r="D8" s="138"/>
    </row>
    <row r="9" spans="2:5" ht="15.75">
      <c r="B9" s="339" t="str">
        <f>+'DGRGL-C1'!B9</f>
        <v>Al 31 de julio de 2018</v>
      </c>
      <c r="C9" s="339"/>
      <c r="D9" s="278"/>
      <c r="E9" s="325">
        <f>+Portada!I34</f>
        <v>3.274</v>
      </c>
    </row>
    <row r="10" spans="2:4" ht="7.5" customHeight="1">
      <c r="B10" s="87"/>
      <c r="C10" s="87"/>
      <c r="D10" s="87"/>
    </row>
    <row r="11" spans="2:4" ht="15" customHeight="1">
      <c r="B11" s="509" t="s">
        <v>114</v>
      </c>
      <c r="C11" s="521" t="s">
        <v>54</v>
      </c>
      <c r="D11" s="518" t="s">
        <v>149</v>
      </c>
    </row>
    <row r="12" spans="2:4" ht="13.5" customHeight="1">
      <c r="B12" s="510"/>
      <c r="C12" s="522"/>
      <c r="D12" s="519"/>
    </row>
    <row r="13" spans="2:4" ht="9" customHeight="1">
      <c r="B13" s="511"/>
      <c r="C13" s="523"/>
      <c r="D13" s="520"/>
    </row>
    <row r="14" spans="2:4" ht="9" customHeight="1">
      <c r="B14" s="88"/>
      <c r="C14" s="88"/>
      <c r="D14" s="108"/>
    </row>
    <row r="15" spans="2:4" ht="15.75">
      <c r="B15" s="395" t="s">
        <v>86</v>
      </c>
      <c r="C15" s="360">
        <f>+C17</f>
        <v>639771.98159</v>
      </c>
      <c r="D15" s="360">
        <f>+D17</f>
        <v>2094613.4677300001</v>
      </c>
    </row>
    <row r="16" spans="2:4" ht="9.75" customHeight="1">
      <c r="B16" s="73"/>
      <c r="C16" s="360"/>
      <c r="D16" s="360"/>
    </row>
    <row r="17" spans="2:4" ht="15.75">
      <c r="B17" s="394" t="s">
        <v>101</v>
      </c>
      <c r="C17" s="360">
        <f>+C19</f>
        <v>639771.98159</v>
      </c>
      <c r="D17" s="360">
        <f>+D19</f>
        <v>2094613.4677300001</v>
      </c>
    </row>
    <row r="18" spans="2:4" ht="7.5" customHeight="1">
      <c r="B18" s="396"/>
      <c r="C18" s="358"/>
      <c r="D18" s="358"/>
    </row>
    <row r="19" spans="2:4" ht="15">
      <c r="B19" s="366" t="s">
        <v>161</v>
      </c>
      <c r="C19" s="358">
        <f>SUM(C20:C21)</f>
        <v>639771.98159</v>
      </c>
      <c r="D19" s="358">
        <f>SUM(D20:D21)</f>
        <v>2094613.4677300001</v>
      </c>
    </row>
    <row r="20" spans="2:4" ht="15">
      <c r="B20" s="365" t="s">
        <v>163</v>
      </c>
      <c r="C20" s="355">
        <v>500138.71649</v>
      </c>
      <c r="D20" s="359">
        <f>ROUND(+C20*$E$9,5)</f>
        <v>1637454.15779</v>
      </c>
    </row>
    <row r="21" spans="2:4" ht="15">
      <c r="B21" s="365" t="s">
        <v>162</v>
      </c>
      <c r="C21" s="355">
        <v>139633.2651</v>
      </c>
      <c r="D21" s="359">
        <f>ROUND(+C21*$E$9,5)</f>
        <v>457159.30994</v>
      </c>
    </row>
    <row r="22" spans="2:4" ht="7.5" customHeight="1">
      <c r="B22" s="67"/>
      <c r="C22" s="354"/>
      <c r="D22" s="358"/>
    </row>
    <row r="23" spans="2:4" ht="15.75">
      <c r="B23" s="395" t="s">
        <v>87</v>
      </c>
      <c r="C23" s="353">
        <f>+C25+C31</f>
        <v>600962.69205</v>
      </c>
      <c r="D23" s="360">
        <f>+D25+D31</f>
        <v>1967551.8537599999</v>
      </c>
    </row>
    <row r="24" spans="2:4" ht="9.75" customHeight="1">
      <c r="B24" s="395"/>
      <c r="C24" s="353"/>
      <c r="D24" s="360"/>
    </row>
    <row r="25" spans="2:4" ht="15.75">
      <c r="B25" s="394" t="s">
        <v>100</v>
      </c>
      <c r="C25" s="353">
        <f>+C27</f>
        <v>31579.204599999997</v>
      </c>
      <c r="D25" s="360">
        <f>+D27</f>
        <v>103390.31586</v>
      </c>
    </row>
    <row r="26" spans="2:4" ht="7.5" customHeight="1">
      <c r="B26" s="397"/>
      <c r="C26" s="353"/>
      <c r="D26" s="360"/>
    </row>
    <row r="27" spans="2:4" ht="15">
      <c r="B27" s="398" t="s">
        <v>52</v>
      </c>
      <c r="C27" s="356">
        <f>SUM(C28:C29)</f>
        <v>31579.204599999997</v>
      </c>
      <c r="D27" s="361">
        <f>SUM(D28:D29)</f>
        <v>103390.31586</v>
      </c>
    </row>
    <row r="28" spans="2:4" ht="15">
      <c r="B28" s="365" t="s">
        <v>165</v>
      </c>
      <c r="C28" s="355">
        <v>24804.72856</v>
      </c>
      <c r="D28" s="359">
        <f>ROUND(+C28*$E$9,5)</f>
        <v>81210.68131</v>
      </c>
    </row>
    <row r="29" spans="2:4" ht="15">
      <c r="B29" s="365" t="s">
        <v>166</v>
      </c>
      <c r="C29" s="355">
        <v>6774.47604</v>
      </c>
      <c r="D29" s="359">
        <f>ROUND(+C29*$E$9,5)</f>
        <v>22179.63455</v>
      </c>
    </row>
    <row r="30" spans="2:4" ht="12" customHeight="1">
      <c r="B30" s="396"/>
      <c r="C30" s="354"/>
      <c r="D30" s="358"/>
    </row>
    <row r="31" spans="2:4" ht="15.75">
      <c r="B31" s="394" t="s">
        <v>101</v>
      </c>
      <c r="C31" s="353">
        <f>+C33+C41+C45</f>
        <v>569383.48745</v>
      </c>
      <c r="D31" s="360">
        <f>+D33+D41+D45+D49</f>
        <v>1864161.5378999999</v>
      </c>
    </row>
    <row r="32" spans="2:4" ht="7.5" customHeight="1">
      <c r="B32" s="399"/>
      <c r="C32" s="357"/>
      <c r="D32" s="362"/>
    </row>
    <row r="33" spans="2:6" ht="15">
      <c r="B33" s="366" t="s">
        <v>164</v>
      </c>
      <c r="C33" s="354">
        <f>SUM(C34:C39)</f>
        <v>307780.02586</v>
      </c>
      <c r="D33" s="358">
        <f>SUM(D34:D39)</f>
        <v>1007671.80466</v>
      </c>
      <c r="F33" s="232"/>
    </row>
    <row r="34" spans="2:6" ht="15">
      <c r="B34" s="365" t="s">
        <v>306</v>
      </c>
      <c r="C34" s="355">
        <v>172904.6477</v>
      </c>
      <c r="D34" s="359">
        <f aca="true" t="shared" si="0" ref="D34:D39">ROUND(+C34*$E$9,5)</f>
        <v>566089.81657</v>
      </c>
      <c r="F34" s="232"/>
    </row>
    <row r="35" spans="2:6" ht="15">
      <c r="B35" s="365" t="s">
        <v>221</v>
      </c>
      <c r="C35" s="355">
        <v>67720.98687000001</v>
      </c>
      <c r="D35" s="359">
        <f t="shared" si="0"/>
        <v>221718.51101</v>
      </c>
      <c r="F35" s="474"/>
    </row>
    <row r="36" spans="2:6" ht="15">
      <c r="B36" s="365" t="s">
        <v>177</v>
      </c>
      <c r="C36" s="355">
        <v>66418.52986</v>
      </c>
      <c r="D36" s="359">
        <f t="shared" si="0"/>
        <v>217454.26676</v>
      </c>
      <c r="F36" s="474"/>
    </row>
    <row r="37" spans="1:7" ht="15">
      <c r="A37" s="74"/>
      <c r="B37" s="365" t="s">
        <v>178</v>
      </c>
      <c r="C37" s="355">
        <v>622.5987700000001</v>
      </c>
      <c r="D37" s="359">
        <f t="shared" si="0"/>
        <v>2038.38837</v>
      </c>
      <c r="F37" s="474"/>
      <c r="G37" s="74"/>
    </row>
    <row r="38" spans="1:7" ht="15">
      <c r="A38" s="74"/>
      <c r="B38" s="365" t="s">
        <v>168</v>
      </c>
      <c r="C38" s="355">
        <v>91.33050999999999</v>
      </c>
      <c r="D38" s="359">
        <f t="shared" si="0"/>
        <v>299.01609</v>
      </c>
      <c r="F38" s="474"/>
      <c r="G38" s="74"/>
    </row>
    <row r="39" spans="1:7" ht="15">
      <c r="A39" s="74"/>
      <c r="B39" s="365" t="s">
        <v>167</v>
      </c>
      <c r="C39" s="355">
        <v>21.93215</v>
      </c>
      <c r="D39" s="359">
        <f t="shared" si="0"/>
        <v>71.80586</v>
      </c>
      <c r="F39" s="474"/>
      <c r="G39" s="74"/>
    </row>
    <row r="40" spans="1:7" ht="7.5" customHeight="1">
      <c r="A40" s="74"/>
      <c r="B40" s="67"/>
      <c r="C40" s="358"/>
      <c r="D40" s="358"/>
      <c r="E40" s="74"/>
      <c r="F40" s="475"/>
      <c r="G40" s="74"/>
    </row>
    <row r="41" spans="1:7" ht="15">
      <c r="A41" s="74"/>
      <c r="B41" s="366" t="s">
        <v>169</v>
      </c>
      <c r="C41" s="358">
        <f>SUM(C42:C43)</f>
        <v>2352.04106</v>
      </c>
      <c r="D41" s="358">
        <f>SUM(D42:D43)</f>
        <v>7700.58243</v>
      </c>
      <c r="E41" s="74"/>
      <c r="F41" s="74"/>
      <c r="G41" s="74"/>
    </row>
    <row r="42" spans="1:7" ht="15">
      <c r="A42" s="74"/>
      <c r="B42" s="365" t="s">
        <v>170</v>
      </c>
      <c r="C42" s="359">
        <v>2352.04106</v>
      </c>
      <c r="D42" s="359">
        <f>ROUND(+C42*$E$9,5)</f>
        <v>7700.58243</v>
      </c>
      <c r="F42" s="74"/>
      <c r="G42" s="74"/>
    </row>
    <row r="43" spans="1:7" ht="15" hidden="1">
      <c r="A43" s="74"/>
      <c r="B43" s="365" t="s">
        <v>171</v>
      </c>
      <c r="C43" s="359">
        <v>0</v>
      </c>
      <c r="D43" s="359">
        <f>ROUND(+C43*$E$9,5)</f>
        <v>0</v>
      </c>
      <c r="E43" s="74"/>
      <c r="F43" s="74"/>
      <c r="G43" s="74"/>
    </row>
    <row r="44" spans="1:7" ht="7.5" customHeight="1">
      <c r="A44" s="74"/>
      <c r="B44" s="400"/>
      <c r="C44" s="359"/>
      <c r="D44" s="359"/>
      <c r="E44" s="74"/>
      <c r="F44" s="74"/>
      <c r="G44" s="74"/>
    </row>
    <row r="45" spans="2:4" ht="15">
      <c r="B45" s="366" t="s">
        <v>238</v>
      </c>
      <c r="C45" s="358">
        <f>SUM(C46:C47)</f>
        <v>259251.42053</v>
      </c>
      <c r="D45" s="358">
        <f>SUM(D46:D47)</f>
        <v>848789.15081</v>
      </c>
    </row>
    <row r="46" spans="2:4" ht="15">
      <c r="B46" s="365" t="s">
        <v>299</v>
      </c>
      <c r="C46" s="355">
        <v>38743.88717</v>
      </c>
      <c r="D46" s="359">
        <f>ROUND(+C46*$E$9,5)</f>
        <v>126847.48659</v>
      </c>
    </row>
    <row r="47" spans="2:4" ht="15">
      <c r="B47" s="365" t="s">
        <v>172</v>
      </c>
      <c r="C47" s="355">
        <v>220507.53336</v>
      </c>
      <c r="D47" s="359">
        <f>ROUND(+C47*$E$9,5)</f>
        <v>721941.66422</v>
      </c>
    </row>
    <row r="48" spans="2:4" ht="15" hidden="1">
      <c r="B48" s="70"/>
      <c r="C48" s="358"/>
      <c r="D48" s="358"/>
    </row>
    <row r="49" spans="2:4" ht="15" hidden="1">
      <c r="B49" s="67" t="s">
        <v>89</v>
      </c>
      <c r="C49" s="358">
        <f>+C51+C50</f>
        <v>0</v>
      </c>
      <c r="D49" s="358">
        <f>+D51+D50</f>
        <v>0</v>
      </c>
    </row>
    <row r="50" spans="2:4" ht="15" hidden="1">
      <c r="B50" s="70" t="s">
        <v>90</v>
      </c>
      <c r="C50" s="359">
        <v>0</v>
      </c>
      <c r="D50" s="359">
        <f>+C50*$E$9</f>
        <v>0</v>
      </c>
    </row>
    <row r="51" spans="2:4" ht="15" hidden="1">
      <c r="B51" s="70" t="s">
        <v>133</v>
      </c>
      <c r="C51" s="359"/>
      <c r="D51" s="359">
        <f>+C51*$E$9</f>
        <v>0</v>
      </c>
    </row>
    <row r="52" spans="2:4" ht="8.25" customHeight="1">
      <c r="B52" s="400"/>
      <c r="C52" s="359"/>
      <c r="D52" s="363"/>
    </row>
    <row r="53" spans="2:4" ht="15" customHeight="1">
      <c r="B53" s="540" t="s">
        <v>17</v>
      </c>
      <c r="C53" s="531">
        <f>+C23+C15</f>
        <v>1240734.67364</v>
      </c>
      <c r="D53" s="531">
        <f>+D23+D15</f>
        <v>4062165.32149</v>
      </c>
    </row>
    <row r="54" spans="2:4" ht="15" customHeight="1">
      <c r="B54" s="541"/>
      <c r="C54" s="532"/>
      <c r="D54" s="532"/>
    </row>
    <row r="55" spans="2:4" ht="7.5" customHeight="1">
      <c r="B55" s="109"/>
      <c r="C55" s="89"/>
      <c r="D55" s="89"/>
    </row>
    <row r="56" spans="1:7" s="111" customFormat="1" ht="15" customHeight="1">
      <c r="A56" s="64"/>
      <c r="B56" s="110" t="s">
        <v>127</v>
      </c>
      <c r="C56" s="185"/>
      <c r="D56" s="90"/>
      <c r="E56" s="64"/>
      <c r="F56" s="64"/>
      <c r="G56" s="64"/>
    </row>
    <row r="57" spans="2:4" ht="6.75" customHeight="1">
      <c r="B57" s="112"/>
      <c r="C57" s="211"/>
      <c r="D57" s="211"/>
    </row>
    <row r="58" spans="2:4" ht="15" customHeight="1">
      <c r="B58" s="91" t="s">
        <v>173</v>
      </c>
      <c r="C58" s="192"/>
      <c r="D58" s="192"/>
    </row>
    <row r="59" spans="2:4" ht="15" customHeight="1">
      <c r="B59" s="91" t="s">
        <v>174</v>
      </c>
      <c r="C59" s="91"/>
      <c r="D59" s="91"/>
    </row>
    <row r="60" spans="2:4" ht="15" customHeight="1">
      <c r="B60" s="91" t="s">
        <v>237</v>
      </c>
      <c r="C60" s="91"/>
      <c r="D60" s="91"/>
    </row>
    <row r="61" spans="1:7" ht="15" customHeight="1">
      <c r="A61" s="74"/>
      <c r="B61" s="367"/>
      <c r="C61" s="174"/>
      <c r="D61" s="174"/>
      <c r="F61" s="74"/>
      <c r="G61" s="74"/>
    </row>
    <row r="62" spans="1:7" ht="15" customHeight="1">
      <c r="A62" s="74"/>
      <c r="C62" s="91"/>
      <c r="D62" s="91"/>
      <c r="F62" s="74"/>
      <c r="G62" s="74"/>
    </row>
    <row r="63" spans="1:7" ht="15">
      <c r="A63" s="74"/>
      <c r="B63" s="420"/>
      <c r="C63" s="420"/>
      <c r="D63" s="420"/>
      <c r="E63" s="420"/>
      <c r="F63" s="74"/>
      <c r="G63" s="74"/>
    </row>
    <row r="64" spans="1:7" ht="15">
      <c r="A64" s="74"/>
      <c r="B64" s="420"/>
      <c r="C64" s="421"/>
      <c r="D64" s="420"/>
      <c r="E64" s="420"/>
      <c r="F64" s="74"/>
      <c r="G64" s="74"/>
    </row>
    <row r="65" spans="1:7" ht="15">
      <c r="A65" s="74"/>
      <c r="B65" s="422"/>
      <c r="C65" s="423"/>
      <c r="D65" s="423"/>
      <c r="E65" s="420"/>
      <c r="F65" s="74"/>
      <c r="G65" s="74"/>
    </row>
    <row r="66" spans="1:7" ht="15">
      <c r="A66" s="74"/>
      <c r="B66" s="420"/>
      <c r="C66" s="423"/>
      <c r="D66" s="423"/>
      <c r="E66" s="420"/>
      <c r="F66" s="74"/>
      <c r="G66" s="74"/>
    </row>
    <row r="67" spans="1:7" ht="15">
      <c r="A67" s="74"/>
      <c r="B67" s="420"/>
      <c r="C67" s="420"/>
      <c r="D67" s="420"/>
      <c r="E67" s="420"/>
      <c r="F67" s="74"/>
      <c r="G67" s="74"/>
    </row>
    <row r="68" spans="1:7" ht="18">
      <c r="A68" s="74"/>
      <c r="B68" s="86" t="s">
        <v>118</v>
      </c>
      <c r="C68" s="86"/>
      <c r="D68" s="86"/>
      <c r="F68" s="74"/>
      <c r="G68" s="74"/>
    </row>
    <row r="69" spans="1:7" ht="15.75" customHeight="1">
      <c r="A69" s="74"/>
      <c r="B69" s="140" t="s">
        <v>69</v>
      </c>
      <c r="C69" s="140"/>
      <c r="D69" s="140"/>
      <c r="F69" s="74"/>
      <c r="G69" s="74"/>
    </row>
    <row r="70" spans="1:7" ht="15" customHeight="1">
      <c r="A70" s="74"/>
      <c r="B70" s="138" t="s">
        <v>71</v>
      </c>
      <c r="C70" s="138"/>
      <c r="D70" s="138"/>
      <c r="F70" s="74"/>
      <c r="G70" s="74"/>
    </row>
    <row r="71" spans="1:7" ht="15.75" customHeight="1">
      <c r="A71" s="74"/>
      <c r="B71" s="138" t="s">
        <v>91</v>
      </c>
      <c r="C71" s="138"/>
      <c r="D71" s="138"/>
      <c r="F71" s="74"/>
      <c r="G71" s="74"/>
    </row>
    <row r="72" spans="1:7" ht="15.75" customHeight="1">
      <c r="A72" s="74"/>
      <c r="B72" s="339" t="str">
        <f>+B9</f>
        <v>Al 31 de julio de 2018</v>
      </c>
      <c r="C72" s="339"/>
      <c r="D72" s="278"/>
      <c r="F72" s="74"/>
      <c r="G72" s="74"/>
    </row>
    <row r="73" spans="1:7" ht="7.5" customHeight="1">
      <c r="A73" s="74"/>
      <c r="B73" s="87"/>
      <c r="C73" s="87"/>
      <c r="D73" s="87"/>
      <c r="F73" s="74"/>
      <c r="G73" s="74"/>
    </row>
    <row r="74" spans="1:7" ht="15" customHeight="1">
      <c r="A74" s="74"/>
      <c r="B74" s="509" t="s">
        <v>114</v>
      </c>
      <c r="C74" s="521" t="s">
        <v>54</v>
      </c>
      <c r="D74" s="518" t="s">
        <v>149</v>
      </c>
      <c r="F74" s="74"/>
      <c r="G74" s="74"/>
    </row>
    <row r="75" spans="1:7" ht="13.5" customHeight="1">
      <c r="A75" s="74"/>
      <c r="B75" s="510"/>
      <c r="C75" s="522"/>
      <c r="D75" s="519"/>
      <c r="F75" s="74"/>
      <c r="G75" s="74"/>
    </row>
    <row r="76" spans="1:7" ht="9" customHeight="1">
      <c r="A76" s="74"/>
      <c r="B76" s="511"/>
      <c r="C76" s="523"/>
      <c r="D76" s="520"/>
      <c r="F76" s="74"/>
      <c r="G76" s="74"/>
    </row>
    <row r="77" spans="1:7" ht="11.25" customHeight="1" hidden="1">
      <c r="A77" s="74"/>
      <c r="B77" s="88"/>
      <c r="C77" s="88"/>
      <c r="D77" s="108"/>
      <c r="E77" s="74"/>
      <c r="F77" s="74"/>
      <c r="G77" s="74"/>
    </row>
    <row r="78" spans="1:7" ht="18" customHeight="1" hidden="1">
      <c r="A78" s="74"/>
      <c r="B78" s="73" t="s">
        <v>74</v>
      </c>
      <c r="C78" s="65">
        <f>+C79</f>
        <v>0</v>
      </c>
      <c r="D78" s="66">
        <f>+D79</f>
        <v>0</v>
      </c>
      <c r="E78" s="74"/>
      <c r="F78" s="74"/>
      <c r="G78" s="74"/>
    </row>
    <row r="79" spans="1:7" ht="15.75" customHeight="1" hidden="1">
      <c r="A79" s="74"/>
      <c r="B79" s="67" t="s">
        <v>75</v>
      </c>
      <c r="C79" s="68">
        <f>+C80</f>
        <v>0</v>
      </c>
      <c r="D79" s="69">
        <f>+D80</f>
        <v>0</v>
      </c>
      <c r="E79" s="74"/>
      <c r="F79" s="74"/>
      <c r="G79" s="74"/>
    </row>
    <row r="80" spans="1:7" ht="16.5" customHeight="1" hidden="1">
      <c r="A80" s="74"/>
      <c r="B80" s="70" t="s">
        <v>59</v>
      </c>
      <c r="C80" s="71">
        <v>0</v>
      </c>
      <c r="D80" s="72">
        <f>+C80/$E$9</f>
        <v>0</v>
      </c>
      <c r="E80" s="74"/>
      <c r="F80" s="74"/>
      <c r="G80" s="74"/>
    </row>
    <row r="81" spans="1:7" ht="9.75" customHeight="1">
      <c r="A81" s="74"/>
      <c r="B81" s="113"/>
      <c r="C81" s="68"/>
      <c r="D81" s="69"/>
      <c r="E81" s="74"/>
      <c r="F81" s="74"/>
      <c r="G81" s="74"/>
    </row>
    <row r="82" spans="1:7" ht="18" customHeight="1">
      <c r="A82" s="74"/>
      <c r="B82" s="395" t="s">
        <v>86</v>
      </c>
      <c r="C82" s="353">
        <f>+C84</f>
        <v>2807.80075</v>
      </c>
      <c r="D82" s="360">
        <f>+D84</f>
        <v>9192.73966</v>
      </c>
      <c r="E82" s="74"/>
      <c r="F82" s="74"/>
      <c r="G82" s="74"/>
    </row>
    <row r="83" spans="1:7" ht="9.75" customHeight="1">
      <c r="A83" s="74"/>
      <c r="B83" s="395"/>
      <c r="C83" s="353"/>
      <c r="D83" s="360"/>
      <c r="E83" s="74"/>
      <c r="F83" s="74"/>
      <c r="G83" s="74"/>
    </row>
    <row r="84" spans="1:7" ht="18" customHeight="1">
      <c r="A84" s="74"/>
      <c r="B84" s="401" t="s">
        <v>101</v>
      </c>
      <c r="C84" s="353">
        <f>+C86+C89</f>
        <v>2807.80075</v>
      </c>
      <c r="D84" s="360">
        <f>+D86+D89</f>
        <v>9192.73966</v>
      </c>
      <c r="E84" s="74"/>
      <c r="F84" s="74"/>
      <c r="G84" s="74"/>
    </row>
    <row r="85" spans="1:7" ht="7.5" customHeight="1">
      <c r="A85" s="74"/>
      <c r="B85" s="396"/>
      <c r="C85" s="353"/>
      <c r="D85" s="360"/>
      <c r="E85" s="74"/>
      <c r="F85" s="74"/>
      <c r="G85" s="74"/>
    </row>
    <row r="86" spans="1:7" ht="18" customHeight="1" hidden="1">
      <c r="A86" s="74"/>
      <c r="B86" s="396" t="s">
        <v>88</v>
      </c>
      <c r="C86" s="354">
        <f>+C87</f>
        <v>0</v>
      </c>
      <c r="D86" s="358">
        <f>+D87</f>
        <v>0</v>
      </c>
      <c r="E86" s="74"/>
      <c r="F86" s="74"/>
      <c r="G86" s="74"/>
    </row>
    <row r="87" spans="1:7" ht="18" customHeight="1" hidden="1">
      <c r="A87" s="74"/>
      <c r="B87" s="400" t="s">
        <v>142</v>
      </c>
      <c r="C87" s="355">
        <v>0</v>
      </c>
      <c r="D87" s="359">
        <f>+C87*$E$9</f>
        <v>0</v>
      </c>
      <c r="E87" s="74"/>
      <c r="F87" s="74"/>
      <c r="G87" s="74"/>
    </row>
    <row r="88" spans="1:7" ht="14.25" customHeight="1" hidden="1">
      <c r="A88" s="74"/>
      <c r="B88" s="396"/>
      <c r="C88" s="353"/>
      <c r="D88" s="360"/>
      <c r="E88" s="74"/>
      <c r="F88" s="74"/>
      <c r="G88" s="74"/>
    </row>
    <row r="89" spans="1:7" ht="15" customHeight="1">
      <c r="A89" s="74"/>
      <c r="B89" s="366" t="s">
        <v>175</v>
      </c>
      <c r="C89" s="354">
        <f>+C90</f>
        <v>2807.80075</v>
      </c>
      <c r="D89" s="358">
        <f>+D90</f>
        <v>9192.73966</v>
      </c>
      <c r="E89" s="74"/>
      <c r="F89" s="74"/>
      <c r="G89" s="74"/>
    </row>
    <row r="90" spans="1:7" ht="15" customHeight="1">
      <c r="A90" s="74"/>
      <c r="B90" s="365" t="s">
        <v>176</v>
      </c>
      <c r="C90" s="355">
        <v>2807.80075</v>
      </c>
      <c r="D90" s="359">
        <f>ROUND(+C90*$E$9,5)</f>
        <v>9192.73966</v>
      </c>
      <c r="E90" s="74"/>
      <c r="F90" s="74"/>
      <c r="G90" s="74"/>
    </row>
    <row r="91" spans="1:7" ht="15" customHeight="1">
      <c r="A91" s="74"/>
      <c r="B91" s="396"/>
      <c r="C91" s="353"/>
      <c r="D91" s="360"/>
      <c r="E91" s="74"/>
      <c r="F91" s="74"/>
      <c r="G91" s="74"/>
    </row>
    <row r="92" spans="1:7" ht="18" customHeight="1">
      <c r="A92" s="74"/>
      <c r="B92" s="395" t="s">
        <v>87</v>
      </c>
      <c r="C92" s="353">
        <f>+C94</f>
        <v>10736.091779999999</v>
      </c>
      <c r="D92" s="360">
        <f>+D94</f>
        <v>35149.96449</v>
      </c>
      <c r="E92" s="74"/>
      <c r="F92" s="74"/>
      <c r="G92" s="74"/>
    </row>
    <row r="93" spans="1:7" ht="9.75" customHeight="1">
      <c r="A93" s="74"/>
      <c r="B93" s="395"/>
      <c r="C93" s="353"/>
      <c r="D93" s="360"/>
      <c r="E93" s="74"/>
      <c r="F93" s="74"/>
      <c r="G93" s="74"/>
    </row>
    <row r="94" spans="1:7" ht="18" customHeight="1">
      <c r="A94" s="74"/>
      <c r="B94" s="401" t="s">
        <v>101</v>
      </c>
      <c r="C94" s="353">
        <f>+C96+C101+C104</f>
        <v>10736.091779999999</v>
      </c>
      <c r="D94" s="360">
        <f>+D96+D101+D104</f>
        <v>35149.96449</v>
      </c>
      <c r="E94" s="74"/>
      <c r="F94" s="74"/>
      <c r="G94" s="74"/>
    </row>
    <row r="95" spans="1:7" ht="7.5" customHeight="1">
      <c r="A95" s="74"/>
      <c r="B95" s="396"/>
      <c r="C95" s="353"/>
      <c r="D95" s="360"/>
      <c r="E95" s="74"/>
      <c r="F95" s="74"/>
      <c r="G95" s="74"/>
    </row>
    <row r="96" spans="1:7" ht="15.75" customHeight="1">
      <c r="A96" s="74"/>
      <c r="B96" s="366" t="s">
        <v>164</v>
      </c>
      <c r="C96" s="354">
        <f>SUM(C97:C99)</f>
        <v>6576.502549999999</v>
      </c>
      <c r="D96" s="358">
        <f>SUM(D97:D99)</f>
        <v>21531.46935</v>
      </c>
      <c r="E96" s="74"/>
      <c r="F96" s="74"/>
      <c r="G96" s="74"/>
    </row>
    <row r="97" spans="1:7" ht="15.75" customHeight="1">
      <c r="A97" s="74"/>
      <c r="B97" s="365" t="s">
        <v>178</v>
      </c>
      <c r="C97" s="355">
        <v>3662.8956200000002</v>
      </c>
      <c r="D97" s="359">
        <f>ROUND(+C97*$E$9,5)</f>
        <v>11992.32026</v>
      </c>
      <c r="F97" s="74"/>
      <c r="G97" s="74"/>
    </row>
    <row r="98" spans="1:7" ht="15.75" customHeight="1">
      <c r="A98" s="74"/>
      <c r="B98" s="365" t="s">
        <v>222</v>
      </c>
      <c r="C98" s="355">
        <v>2744.0892799999997</v>
      </c>
      <c r="D98" s="359">
        <f>ROUND(+C98*$E$9,5)</f>
        <v>8984.1483</v>
      </c>
      <c r="F98" s="74"/>
      <c r="G98" s="74"/>
    </row>
    <row r="99" spans="1:7" ht="15.75" customHeight="1">
      <c r="A99" s="74"/>
      <c r="B99" s="365" t="s">
        <v>177</v>
      </c>
      <c r="C99" s="355">
        <v>169.51765</v>
      </c>
      <c r="D99" s="359">
        <f>ROUND(+C99*$E$9,5)</f>
        <v>555.00079</v>
      </c>
      <c r="F99" s="74"/>
      <c r="G99" s="74"/>
    </row>
    <row r="100" spans="1:7" ht="7.5" customHeight="1">
      <c r="A100" s="74"/>
      <c r="B100" s="400"/>
      <c r="C100" s="355"/>
      <c r="D100" s="359"/>
      <c r="E100" s="74"/>
      <c r="F100" s="74"/>
      <c r="G100" s="74"/>
    </row>
    <row r="101" spans="1:7" ht="15" customHeight="1">
      <c r="A101" s="74"/>
      <c r="B101" s="366" t="s">
        <v>169</v>
      </c>
      <c r="C101" s="354">
        <f>SUM(C102:C102)</f>
        <v>4159.58923</v>
      </c>
      <c r="D101" s="358">
        <f>SUM(D102:D102)</f>
        <v>13618.49514</v>
      </c>
      <c r="E101" s="74"/>
      <c r="F101" s="74"/>
      <c r="G101" s="74"/>
    </row>
    <row r="102" spans="1:7" ht="15.75" customHeight="1">
      <c r="A102" s="74"/>
      <c r="B102" s="365" t="s">
        <v>170</v>
      </c>
      <c r="C102" s="355">
        <v>4159.58923</v>
      </c>
      <c r="D102" s="359">
        <f>ROUND(+C102*$E$9,5)</f>
        <v>13618.49514</v>
      </c>
      <c r="F102" s="74"/>
      <c r="G102" s="74"/>
    </row>
    <row r="103" spans="1:7" ht="7.5" customHeight="1">
      <c r="A103" s="74"/>
      <c r="B103" s="400"/>
      <c r="C103" s="355"/>
      <c r="D103" s="358"/>
      <c r="E103" s="74"/>
      <c r="F103" s="74"/>
      <c r="G103" s="74"/>
    </row>
    <row r="104" spans="1:7" ht="15.75" customHeight="1">
      <c r="A104" s="74"/>
      <c r="B104" s="366" t="s">
        <v>179</v>
      </c>
      <c r="C104" s="354">
        <v>0</v>
      </c>
      <c r="D104" s="358">
        <v>0</v>
      </c>
      <c r="E104" s="74"/>
      <c r="F104" s="74"/>
      <c r="G104" s="74"/>
    </row>
    <row r="105" spans="1:7" ht="15.75" customHeight="1" hidden="1">
      <c r="A105" s="74"/>
      <c r="B105" s="70" t="s">
        <v>140</v>
      </c>
      <c r="C105" s="355">
        <v>0</v>
      </c>
      <c r="D105" s="359">
        <f>+C105*$E$9</f>
        <v>0</v>
      </c>
      <c r="E105" s="74"/>
      <c r="F105" s="74"/>
      <c r="G105" s="74"/>
    </row>
    <row r="106" spans="1:7" ht="9.75" customHeight="1">
      <c r="A106" s="74"/>
      <c r="B106" s="70"/>
      <c r="C106" s="355"/>
      <c r="D106" s="358"/>
      <c r="E106" s="74"/>
      <c r="F106" s="74"/>
      <c r="G106" s="74"/>
    </row>
    <row r="107" spans="1:7" ht="15" customHeight="1">
      <c r="A107" s="74"/>
      <c r="B107" s="538" t="s">
        <v>17</v>
      </c>
      <c r="C107" s="531">
        <f>+C92+C82</f>
        <v>13543.89253</v>
      </c>
      <c r="D107" s="531">
        <f>+D92+D82</f>
        <v>44342.70415</v>
      </c>
      <c r="E107" s="74"/>
      <c r="F107" s="74"/>
      <c r="G107" s="74"/>
    </row>
    <row r="108" spans="1:7" ht="15" customHeight="1">
      <c r="A108" s="74"/>
      <c r="B108" s="539"/>
      <c r="C108" s="532"/>
      <c r="D108" s="532"/>
      <c r="E108" s="74"/>
      <c r="F108" s="74"/>
      <c r="G108" s="74"/>
    </row>
    <row r="109" spans="1:7" ht="7.5" customHeight="1">
      <c r="A109" s="74"/>
      <c r="B109" s="109"/>
      <c r="C109" s="89"/>
      <c r="D109" s="89"/>
      <c r="E109" s="74"/>
      <c r="F109" s="74"/>
      <c r="G109" s="74"/>
    </row>
    <row r="110" spans="1:7" ht="17.25" customHeight="1">
      <c r="A110" s="74"/>
      <c r="B110" s="110" t="s">
        <v>127</v>
      </c>
      <c r="C110" s="193"/>
      <c r="D110" s="193"/>
      <c r="E110" s="74"/>
      <c r="F110" s="74"/>
      <c r="G110" s="74"/>
    </row>
    <row r="111" spans="1:7" ht="6.75" customHeight="1">
      <c r="A111" s="74"/>
      <c r="B111" s="110"/>
      <c r="C111" s="89"/>
      <c r="D111" s="89"/>
      <c r="E111" s="74"/>
      <c r="F111" s="74"/>
      <c r="G111" s="74"/>
    </row>
    <row r="112" spans="1:7" ht="15">
      <c r="A112" s="74"/>
      <c r="B112" s="487" t="s">
        <v>180</v>
      </c>
      <c r="C112" s="487"/>
      <c r="D112" s="487"/>
      <c r="E112" s="74"/>
      <c r="F112" s="74"/>
      <c r="G112" s="74"/>
    </row>
    <row r="113" spans="1:7" ht="15">
      <c r="A113" s="74"/>
      <c r="B113" s="487" t="s">
        <v>174</v>
      </c>
      <c r="C113" s="487"/>
      <c r="D113" s="487"/>
      <c r="E113" s="74"/>
      <c r="F113" s="74"/>
      <c r="G113" s="74"/>
    </row>
    <row r="114" spans="1:7" ht="15">
      <c r="A114" s="74"/>
      <c r="B114" s="420"/>
      <c r="C114" s="424"/>
      <c r="D114" s="424"/>
      <c r="E114" s="74"/>
      <c r="F114" s="74"/>
      <c r="G114" s="74"/>
    </row>
    <row r="115" spans="1:7" ht="15">
      <c r="A115" s="74"/>
      <c r="B115" s="420"/>
      <c r="C115" s="413"/>
      <c r="D115" s="413"/>
      <c r="E115" s="74"/>
      <c r="F115" s="74"/>
      <c r="G115" s="74"/>
    </row>
    <row r="116" spans="1:7" ht="15">
      <c r="A116" s="74"/>
      <c r="B116" s="420"/>
      <c r="C116" s="410"/>
      <c r="D116" s="410"/>
      <c r="E116" s="74"/>
      <c r="F116" s="74"/>
      <c r="G116" s="74"/>
    </row>
    <row r="117" spans="1:7" ht="15">
      <c r="A117" s="74"/>
      <c r="B117" s="420"/>
      <c r="C117" s="420"/>
      <c r="D117" s="420"/>
      <c r="E117" s="74"/>
      <c r="F117" s="74"/>
      <c r="G117" s="74"/>
    </row>
    <row r="118" spans="1:7" ht="15">
      <c r="A118" s="74"/>
      <c r="B118" s="420"/>
      <c r="C118" s="412"/>
      <c r="D118" s="412"/>
      <c r="E118" s="74"/>
      <c r="F118" s="74"/>
      <c r="G118" s="74"/>
    </row>
    <row r="119" spans="1:7" ht="15">
      <c r="A119" s="74"/>
      <c r="B119" s="420"/>
      <c r="C119" s="420"/>
      <c r="D119" s="420"/>
      <c r="E119" s="74"/>
      <c r="F119" s="74"/>
      <c r="G119" s="74"/>
    </row>
    <row r="120" spans="1:7" ht="15">
      <c r="A120" s="74"/>
      <c r="B120" s="420"/>
      <c r="C120" s="420"/>
      <c r="D120" s="420"/>
      <c r="E120" s="74"/>
      <c r="F120" s="74"/>
      <c r="G120" s="74"/>
    </row>
    <row r="121" spans="1:7" ht="15">
      <c r="A121" s="74"/>
      <c r="B121" s="420"/>
      <c r="C121" s="420"/>
      <c r="D121" s="420"/>
      <c r="E121" s="74"/>
      <c r="F121" s="74"/>
      <c r="G121" s="74"/>
    </row>
    <row r="122" spans="1:7" ht="15">
      <c r="A122" s="74"/>
      <c r="B122" s="420"/>
      <c r="C122" s="420"/>
      <c r="D122" s="420"/>
      <c r="E122" s="74"/>
      <c r="F122" s="74"/>
      <c r="G122" s="74"/>
    </row>
    <row r="123" spans="1:7" ht="15">
      <c r="A123" s="74"/>
      <c r="B123" s="420"/>
      <c r="C123" s="420"/>
      <c r="D123" s="420"/>
      <c r="E123" s="74"/>
      <c r="F123" s="74"/>
      <c r="G123" s="74"/>
    </row>
    <row r="124" spans="1:7" ht="15">
      <c r="A124" s="74"/>
      <c r="B124" s="420"/>
      <c r="C124" s="420"/>
      <c r="D124" s="420"/>
      <c r="E124" s="74"/>
      <c r="F124" s="74"/>
      <c r="G124" s="74"/>
    </row>
    <row r="125" spans="1:7" ht="15">
      <c r="A125" s="74"/>
      <c r="B125" s="420"/>
      <c r="C125" s="420"/>
      <c r="D125" s="420"/>
      <c r="E125" s="74"/>
      <c r="F125" s="74"/>
      <c r="G125" s="74"/>
    </row>
    <row r="126" spans="1:7" ht="15">
      <c r="A126" s="74"/>
      <c r="B126" s="420"/>
      <c r="C126" s="420"/>
      <c r="D126" s="420"/>
      <c r="E126" s="74"/>
      <c r="F126" s="74"/>
      <c r="G126" s="74"/>
    </row>
    <row r="127" spans="1:7" ht="15">
      <c r="A127" s="74"/>
      <c r="B127" s="420"/>
      <c r="C127" s="420"/>
      <c r="D127" s="420"/>
      <c r="E127" s="74"/>
      <c r="F127" s="74"/>
      <c r="G127" s="74"/>
    </row>
    <row r="128" spans="1:7" ht="15">
      <c r="A128" s="74"/>
      <c r="B128" s="420"/>
      <c r="C128" s="420"/>
      <c r="D128" s="420"/>
      <c r="E128" s="74"/>
      <c r="F128" s="74"/>
      <c r="G128" s="74"/>
    </row>
    <row r="447" spans="1:7" ht="15">
      <c r="A447" s="74"/>
      <c r="B447" s="74"/>
      <c r="C447" s="74"/>
      <c r="D447" s="114"/>
      <c r="E447" s="74"/>
      <c r="F447" s="74"/>
      <c r="G447" s="74"/>
    </row>
  </sheetData>
  <sheetProtection/>
  <mergeCells count="14">
    <mergeCell ref="D74:D76"/>
    <mergeCell ref="C107:C108"/>
    <mergeCell ref="D107:D108"/>
    <mergeCell ref="B53:B54"/>
    <mergeCell ref="C53:C54"/>
    <mergeCell ref="D53:D54"/>
    <mergeCell ref="B112:D112"/>
    <mergeCell ref="B113:D113"/>
    <mergeCell ref="B11:B13"/>
    <mergeCell ref="C11:C13"/>
    <mergeCell ref="D11:D13"/>
    <mergeCell ref="B107:B108"/>
    <mergeCell ref="B74:B76"/>
    <mergeCell ref="C74:C76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2018-08-06T21:25:40Z</cp:lastPrinted>
  <dcterms:created xsi:type="dcterms:W3CDTF">2012-08-14T20:42:27Z</dcterms:created>
  <dcterms:modified xsi:type="dcterms:W3CDTF">2018-09-10T20:05:59Z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