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'DGRGL-C5'!$B$1:$D$121</definedName>
    <definedName name="_xlnm.Print_Area" localSheetId="9">'DGRGL-C6'!$A$1:$D$136</definedName>
    <definedName name="_xlnm.Print_Area" localSheetId="10">'DGRGL-C7'!$B$5:$N$45</definedName>
    <definedName name="_xlnm.Print_Area" localSheetId="1">'Portada'!$B$1:$H$36</definedName>
    <definedName name="_xlnm.Print_Area" localSheetId="2">'Resumen'!$G$18:$J$34</definedName>
    <definedName name="_xlnm.Print_Area" localSheetId="3">'Resumen-Gráficos'!$A$1:$O$53</definedName>
    <definedName name="Nueox">#REF!</definedName>
    <definedName name="nuevo">'DGRGL-C7'!$B$56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<sst xmlns="http://schemas.openxmlformats.org/spreadsheetml/2006/main" count="498" uniqueCount="292">
  <si>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</si>
  <si>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</si>
  <si>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</si>
  <si>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</si>
  <si>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</si>
  <si>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</si>
  <si>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</si>
  <si>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</si>
  <si>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</si>
  <si>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</si>
  <si>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</si>
  <si>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</si>
  <si>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</si>
  <si>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</si>
  <si>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</si>
  <si>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</si>
  <si>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</si>
  <si>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</si>
  <si>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</si>
  <si>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</si>
  <si>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</si>
  <si>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</si>
  <si>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</si>
  <si>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</si>
  <si>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</si>
  <si>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</si>
  <si>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</si>
  <si>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</si>
  <si>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</si>
  <si>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</si>
  <si>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</si>
  <si>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</si>
  <si>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</si>
  <si>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</si>
  <si>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</si>
  <si>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</si>
  <si>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</si>
  <si>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</si>
  <si>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</si>
  <si>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</si>
  <si>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</si>
  <si>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</si>
  <si>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</si>
  <si>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</si>
  <si>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</si>
  <si>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</si>
  <si>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</si>
  <si>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</si>
  <si>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</si>
  <si>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</si>
  <si>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</si>
  <si>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</si>
  <si>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</si>
  <si>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</si>
  <si>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</si>
  <si>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</si>
  <si>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</si>
  <si>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</si>
  <si>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</si>
  <si>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</si>
  <si>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</si>
  <si>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</si>
  <si>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</si>
  <si>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</si>
  <si>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</si>
  <si>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</si>
  <si>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</si>
  <si>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</si>
  <si>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</si>
  <si>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</si>
  <si>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</si>
  <si>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</si>
  <si>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</si>
  <si>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</si>
  <si>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</si>
  <si>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</si>
  <si>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</si>
  <si>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</si>
  <si>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</si>
  <si>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</si>
  <si>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</si>
  <si>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</si>
  <si>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</si>
  <si>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</si>
  <si>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</si>
  <si>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</si>
  <si>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</si>
  <si>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</si>
  <si>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</si>
  <si>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</si>
  <si>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</si>
  <si>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</si>
  <si>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</si>
  <si>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</si>
  <si>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</si>
  <si>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</si>
  <si>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</si>
  <si>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</si>
  <si>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</si>
  <si>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</si>
  <si>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</si>
  <si>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</si>
  <si>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</si>
  <si>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</si>
  <si>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</si>
  <si>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</si>
  <si>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</si>
  <si>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</si>
  <si>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</si>
  <si>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</si>
  <si>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</si>
  <si>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</si>
  <si>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</si>
  <si>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</si>
  <si>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</si>
  <si>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</si>
  <si>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</si>
  <si>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</si>
  <si>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</si>
  <si>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</si>
  <si>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</si>
  <si>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</si>
  <si>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</si>
  <si>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</si>
  <si>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</si>
  <si>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</si>
  <si>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</si>
  <si>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</si>
  <si>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</si>
  <si>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</si>
  <si>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 xml:space="preserve">Gobierno Regional de Arequipa </t>
  </si>
  <si>
    <t>Gobierno Regional de Piura</t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</si>
  <si>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</si>
  <si>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</si>
  <si>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</si>
  <si>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</si>
  <si>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</si>
  <si>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</si>
  <si>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>a/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</si>
  <si>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</si>
  <si>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</si>
  <si>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</si>
  <si>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</si>
  <si>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</si>
  <si>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</si>
  <si>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Dirección de Programación, Presupuesto y Contabilidad -  Equipo de Trabajo de Estadística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</si>
  <si>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</si>
  <si>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</si>
  <si>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</si>
  <si>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</si>
  <si>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</si>
  <si>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</si>
  <si>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</si>
  <si>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</si>
  <si>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</si>
  <si>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</si>
  <si>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</si>
  <si>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</si>
  <si>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</si>
  <si>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</si>
  <si>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</si>
  <si>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</si>
  <si>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</si>
  <si>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</si>
  <si>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</si>
  <si>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</si>
  <si>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</si>
  <si>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</si>
  <si>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</si>
  <si>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</si>
  <si>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</si>
  <si>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Banco Wiese Sudameris</t>
  </si>
  <si>
    <t>Scotiabank Peru S.A.A.</t>
  </si>
  <si>
    <t>Banco Financiero</t>
  </si>
  <si>
    <t>Banco Internacional del Perú</t>
  </si>
  <si>
    <t>Banca Estatal</t>
  </si>
  <si>
    <t>Banco de la Nación</t>
  </si>
  <si>
    <t>Banco Agropecuario</t>
  </si>
  <si>
    <r>
      <t xml:space="preserve">MEF  </t>
    </r>
    <r>
      <rPr>
        <b/>
        <sz val="8"/>
        <rFont val="Arial"/>
        <family val="2"/>
      </rPr>
      <t xml:space="preserve"> 4/ 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</si>
  <si>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</si>
  <si>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</si>
  <si>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</si>
  <si>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</si>
  <si>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 xml:space="preserve"> 3/  Operación de endeudamiento financiado por los dos Bancos para la Municipalidad de Lima; siendo el agente </t>
  </si>
  <si>
    <t xml:space="preserve">          administritativo y de garantías el BBVA Continental (sindicado).</t>
  </si>
  <si>
    <t xml:space="preserve"> 4/  Deuda entre sectores interinstitucionales.</t>
  </si>
  <si>
    <r>
      <t xml:space="preserve">MEF   </t>
    </r>
    <r>
      <rPr>
        <b/>
        <sz val="8"/>
        <rFont val="Arial"/>
        <family val="2"/>
      </rPr>
      <t xml:space="preserve">1/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</si>
  <si>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</si>
  <si>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t>BBVA Banco Continental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</si>
  <si>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</si>
  <si>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</si>
  <si>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</si>
  <si>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</si>
  <si>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</si>
  <si>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</si>
  <si>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</si>
  <si>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</si>
  <si>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</si>
  <si>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BBVA Banco Continental - Sindicado   </t>
    </r>
    <r>
      <rPr>
        <b/>
        <sz val="8"/>
        <rFont val="Arial"/>
        <family val="2"/>
      </rPr>
      <t>3/</t>
    </r>
  </si>
  <si>
    <r>
      <t xml:space="preserve">MEF </t>
    </r>
    <r>
      <rPr>
        <sz val="8"/>
        <rFont val="Arial"/>
        <family val="2"/>
      </rPr>
      <t xml:space="preserve"> 1/</t>
    </r>
  </si>
  <si>
    <t>BBVA Banco Continental - Sindicado</t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</si>
  <si>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</si>
  <si>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</si>
  <si>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</si>
  <si>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</si>
  <si>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</si>
  <si>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</si>
  <si>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Andahuaylas</t>
  </si>
  <si>
    <t>Municipalidad Provincial de Chincheros</t>
  </si>
  <si>
    <t>Municipalidad Distrital de Ticlacayan</t>
  </si>
  <si>
    <t>Municipalidad Distrital de Tinyahuarco</t>
  </si>
  <si>
    <t>Municipalidad Distrital de Haquira</t>
  </si>
  <si>
    <t>Municipalidad Provincial de Cajamarca</t>
  </si>
  <si>
    <t>Municipalidad Provincial de Canchis - Sicuani</t>
  </si>
  <si>
    <t>Municipalidad Provincial de Chincha - Chincha Alta</t>
  </si>
  <si>
    <t>Municipalidad Provincial de Ucayali - Contamana</t>
  </si>
  <si>
    <t>Municipalidad Distrital de Grocio Prado</t>
  </si>
  <si>
    <t>Municipalidad Distrital de Alto Pichigua</t>
  </si>
  <si>
    <t>Municipalidad Provincial de Quispicanchis - Urcos</t>
  </si>
  <si>
    <t>Municipalidad Distrital de Cotabambas</t>
  </si>
  <si>
    <t>Municipalidad Distrital de Chavin</t>
  </si>
  <si>
    <t>Municipalidad Distrital de Acora</t>
  </si>
  <si>
    <t>Municipalidad Distrital de San Luis</t>
  </si>
  <si>
    <t>Municipalidad Distrital de La Brea</t>
  </si>
  <si>
    <t>Municipalidad Distrital de Pampa Hermoza</t>
  </si>
  <si>
    <t>Municipalidad Distrital de Acraquia</t>
  </si>
  <si>
    <t>Municipalidad Distrital de Caynarachi</t>
  </si>
  <si>
    <t>Municipalidad Distrital de Lince</t>
  </si>
  <si>
    <t>Municipalidad Distrital de Ate - Vitarte</t>
  </si>
  <si>
    <t>Municipalidad Distrital de Cusipata</t>
  </si>
  <si>
    <t>Municipalidad Provincial de Contumaza</t>
  </si>
  <si>
    <t>Municipalidad Distrital de Lalaquiz</t>
  </si>
  <si>
    <t>Municipalidad Provincial del Callao</t>
  </si>
  <si>
    <t>Municipalidad Provincial de Utcubamba - Bagua Grande</t>
  </si>
  <si>
    <t>Municipalidad Provincial de Datem del Marañon</t>
  </si>
  <si>
    <t>Municipalidad Provincial de San Ignacio</t>
  </si>
  <si>
    <t>Municipalidad Distrital de Rio Tambo</t>
  </si>
  <si>
    <t>Municipalidad Distrital de Sarayacu</t>
  </si>
  <si>
    <t>Municipalidad Distrital de Vinchos</t>
  </si>
  <si>
    <t>Municipalidad Provincial de Moho</t>
  </si>
  <si>
    <t>Municipalidad Distrital de Querocoto</t>
  </si>
  <si>
    <t>Municipalidad Distrital de Pinto Recodo</t>
  </si>
  <si>
    <t>Municipalidad Distrital de Jayanca</t>
  </si>
  <si>
    <t>Municipalidad Distrital de La Perla</t>
  </si>
  <si>
    <t>Municipalidad Distrital de Chupa</t>
  </si>
  <si>
    <t>Gobierno Regional de Ica</t>
  </si>
  <si>
    <t>Municipalidad Distrital de Ciudad Nueva</t>
  </si>
  <si>
    <t>Municipalidad Distrital de Iparia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</si>
  <si>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</si>
  <si>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</si>
  <si>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</si>
  <si>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</si>
  <si>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</si>
  <si>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</si>
  <si>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BBVA, Scotia y BCP Sindicado</t>
  </si>
  <si>
    <t>Municipalidad Distrital de El Alto</t>
  </si>
  <si>
    <t>Municipalidad Provincial de Yunguyo</t>
  </si>
  <si>
    <t>Municipalidad Distrital de Coata</t>
  </si>
  <si>
    <t>Municipalidad Distrital de Conchan</t>
  </si>
  <si>
    <t>Municipalidad Distrital de Pampa Hermosa</t>
  </si>
  <si>
    <t>Municipalidad Distrital de Independencia</t>
  </si>
  <si>
    <t>Municipalidad Distrital de Nuevo Imperial</t>
  </si>
  <si>
    <t>Municipalidad Distrital de Sanarogan</t>
  </si>
  <si>
    <t>Municipalidad Provincial de Oyon</t>
  </si>
  <si>
    <t>Municipalidad Disctrital de Marias</t>
  </si>
  <si>
    <t>Municipalidad Distrital de Santa Rosa</t>
  </si>
  <si>
    <t>Municipalidad Distrital de Chincha Baja</t>
  </si>
  <si>
    <t>Municipalidad Distrital de Tomay Kichwa</t>
  </si>
  <si>
    <t>Municipalidad Distrital de Poroto</t>
  </si>
  <si>
    <t>Municipalidad Provincial de Jorge Basadre - Locumba</t>
  </si>
  <si>
    <t>Municipalidad Distrital de Huamancaca Chico</t>
  </si>
  <si>
    <t>AL 31 DE JULIO DE 2017</t>
  </si>
  <si>
    <t>SERVICIO ANUAL - POR TIPO DE DEUDA - PERÍODO: DE AGOSTO 2017 AL 2040</t>
  </si>
  <si>
    <t>Al 31 de julio de 2017</t>
  </si>
  <si>
    <t>Banco de Credito del Perú</t>
  </si>
  <si>
    <t>Gobierno Regional de Puno</t>
  </si>
  <si>
    <t>Municipalidad Provincial de Coronel Portillo</t>
  </si>
  <si>
    <t>Municipalidad Distrital de Santiago</t>
  </si>
  <si>
    <t>Municipalidad Distrital de Coronel Gregorio Albarracin Lanchipa</t>
  </si>
  <si>
    <t>Municipalidad Distrital de Tiabaya</t>
  </si>
  <si>
    <t>Municipalidad Distrital de San Sebastian</t>
  </si>
  <si>
    <t>Municipalidad Distrital de Chungui</t>
  </si>
  <si>
    <t>Municipalidad Distrital de Chinchao</t>
  </si>
  <si>
    <t>Municipalidad Distrital de Las Pirias</t>
  </si>
  <si>
    <t xml:space="preserve">      con deuda menor a US$ 101 mil, se agrupan en "Otros" e incluye a 21 entidades.</t>
  </si>
  <si>
    <t>Municipalidad Distrital de Ilabaya</t>
  </si>
  <si>
    <t>Municipalidad Provincial del Alto Amazonas - Yurimaguas</t>
  </si>
  <si>
    <t>Municipalidad Provincial de Lampa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</si>
  <si>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US$ 106 mil, se agrupa en "otros" e incluye a 78 entidades.</t>
    </r>
  </si>
  <si>
    <t>Período: De agosto 2017 al 2040</t>
  </si>
  <si>
    <t xml:space="preserve">          - Tipo de Cambio del 31 de julio de 2017. </t>
  </si>
  <si>
    <t xml:space="preserve"> a/  Servicio proyectado a partir del mes de agosto de 2017.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</si>
</sst>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##,###,###,###.000000"/>
    <numFmt numFmtId="190" formatCode="#,##0.000000000;[Red]\-#,##0.000000000"/>
    <numFmt numFmtId="191" formatCode="#,##0.000000000000000;[Red]\-#,##0.000000000000000"/>
    <numFmt numFmtId="192" formatCode="0.0000000"/>
    <numFmt numFmtId="193" formatCode="0.000000000"/>
    <numFmt numFmtId="194" formatCode="0.00000000000"/>
    <numFmt numFmtId="195" formatCode="0.000000000000"/>
    <numFmt numFmtId="196" formatCode="###,###,###,###.000"/>
    <numFmt numFmtId="197" formatCode="#,##0.00000;[Red]\-#,##0.00000"/>
    <numFmt numFmtId="198" formatCode="#,##0.00000000;[Red]\-#,##0.00000000"/>
    <numFmt numFmtId="199" formatCode="#,##0.0000000000;[Red]\-#,##0.0000000000"/>
    <numFmt numFmtId="200" formatCode="0.00000000000000"/>
    <numFmt numFmtId="201" formatCode="\-"/>
    <numFmt numFmtId="202" formatCode="###,###,###,###.0"/>
    <numFmt numFmtId="203" formatCode="#,##0.0000000;[Red]\-#,##0.0000000"/>
    <numFmt numFmtId="204" formatCode="###,###,###,###.0000000"/>
    <numFmt numFmtId="205" formatCode="_ * #,##0.0000000000_ ;_ * \-#,##0.0000000000_ ;_ * &quot;-&quot;??????????_ ;_ @_ "/>
    <numFmt numFmtId="206" formatCode="0.0000000000000"/>
    <numFmt numFmtId="207" formatCode="###,###,###,###.00000000"/>
    <numFmt numFmtId="208" formatCode="###,###,###,###.000000000"/>
    <numFmt numFmtId="209" formatCode="#,##0.000000;[Red]\-#,##0.000000"/>
    <numFmt numFmtId="210" formatCode="#,##0.00000000000;[Red]\-#,##0.00000000000"/>
    <numFmt numFmtId="211" formatCode="#,##0.000000000000;[Red]\-#,##0.000000000000"/>
    <numFmt numFmtId="212" formatCode="###,###,###,###.00000000000000"/>
    <numFmt numFmtId="213" formatCode="#,##0.00000000000000;[Red]\-#,##0.00000000000000"/>
    <numFmt numFmtId="214" formatCode="#,##0.0"/>
    <numFmt numFmtId="215" formatCode="0\.0%"/>
    <numFmt numFmtId="216" formatCode="###,###,###,###.00"/>
    <numFmt numFmtId="217" formatCode="###,###,###,###.0000"/>
    <numFmt numFmtId="218" formatCode="mmm\-yyyy"/>
    <numFmt numFmtId="219" formatCode="#,##0.00000"/>
    <numFmt numFmtId="220" formatCode="#,##0.0000"/>
    <numFmt numFmtId="221" formatCode="#,##0.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4"/>
      <color indexed="8"/>
      <name val="Arial"/>
      <family val="0"/>
    </font>
    <font>
      <b/>
      <sz val="4.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8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7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71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2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71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71" fontId="21" fillId="32" borderId="0" xfId="49" applyFont="1" applyFill="1" applyBorder="1" applyAlignment="1">
      <alignment vertical="center"/>
    </xf>
    <xf numFmtId="171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72" fontId="5" fillId="33" borderId="14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2" fontId="10" fillId="33" borderId="14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72" fontId="17" fillId="33" borderId="0" xfId="0" applyNumberFormat="1" applyFont="1" applyFill="1" applyAlignment="1">
      <alignment/>
    </xf>
    <xf numFmtId="192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71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5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71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72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72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2" fillId="33" borderId="0" xfId="0" applyNumberFormat="1" applyFont="1" applyFill="1" applyAlignment="1">
      <alignment vertical="center"/>
    </xf>
    <xf numFmtId="172" fontId="13" fillId="33" borderId="20" xfId="49" applyNumberFormat="1" applyFont="1" applyFill="1" applyBorder="1" applyAlignment="1">
      <alignment horizontal="right" indent="1"/>
    </xf>
    <xf numFmtId="172" fontId="13" fillId="33" borderId="21" xfId="49" applyNumberFormat="1" applyFont="1" applyFill="1" applyBorder="1" applyAlignment="1">
      <alignment horizontal="right" indent="1"/>
    </xf>
    <xf numFmtId="172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2" fontId="5" fillId="33" borderId="14" xfId="49" applyNumberFormat="1" applyFont="1" applyFill="1" applyBorder="1" applyAlignment="1">
      <alignment horizontal="center"/>
    </xf>
    <xf numFmtId="172" fontId="5" fillId="33" borderId="17" xfId="49" applyNumberFormat="1" applyFont="1" applyFill="1" applyBorder="1" applyAlignment="1">
      <alignment horizontal="center"/>
    </xf>
    <xf numFmtId="181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72" fontId="12" fillId="33" borderId="15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186" fontId="12" fillId="33" borderId="0" xfId="0" applyNumberFormat="1" applyFont="1" applyFill="1" applyAlignment="1">
      <alignment horizontal="center"/>
    </xf>
    <xf numFmtId="180" fontId="12" fillId="33" borderId="0" xfId="0" applyNumberFormat="1" applyFont="1" applyFill="1" applyAlignment="1">
      <alignment horizont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6" fillId="33" borderId="0" xfId="49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/>
    </xf>
    <xf numFmtId="208" fontId="11" fillId="33" borderId="0" xfId="0" applyNumberFormat="1" applyFont="1" applyFill="1" applyAlignment="1">
      <alignment horizontal="center"/>
    </xf>
    <xf numFmtId="195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4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71" fontId="85" fillId="33" borderId="0" xfId="49" applyFont="1" applyFill="1" applyAlignment="1">
      <alignment horizontal="center"/>
    </xf>
    <xf numFmtId="171" fontId="8" fillId="0" borderId="0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2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8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4" fontId="6" fillId="33" borderId="0" xfId="49" applyNumberFormat="1" applyFont="1" applyFill="1" applyBorder="1" applyAlignment="1">
      <alignment vertical="center"/>
    </xf>
    <xf numFmtId="194" fontId="2" fillId="33" borderId="0" xfId="49" applyNumberFormat="1" applyFont="1" applyFill="1" applyAlignment="1">
      <alignment vertical="center"/>
    </xf>
    <xf numFmtId="193" fontId="10" fillId="33" borderId="0" xfId="0" applyNumberFormat="1" applyFont="1" applyFill="1" applyBorder="1" applyAlignment="1">
      <alignment horizontal="right" vertical="center" indent="1" readingOrder="1"/>
    </xf>
    <xf numFmtId="184" fontId="11" fillId="33" borderId="0" xfId="0" applyNumberFormat="1" applyFont="1" applyFill="1" applyAlignment="1">
      <alignment horizontal="center"/>
    </xf>
    <xf numFmtId="193" fontId="11" fillId="33" borderId="0" xfId="0" applyNumberFormat="1" applyFont="1" applyFill="1" applyAlignment="1">
      <alignment horizontal="center"/>
    </xf>
    <xf numFmtId="203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right" vertical="center"/>
    </xf>
    <xf numFmtId="210" fontId="11" fillId="33" borderId="0" xfId="0" applyNumberFormat="1" applyFont="1" applyFill="1" applyAlignment="1">
      <alignment horizontal="right" vertical="center"/>
    </xf>
    <xf numFmtId="197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2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3" fontId="2" fillId="33" borderId="0" xfId="0" applyNumberFormat="1" applyFont="1" applyFill="1" applyAlignment="1">
      <alignment vertical="center"/>
    </xf>
    <xf numFmtId="181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5" fontId="17" fillId="33" borderId="0" xfId="0" applyNumberFormat="1" applyFont="1" applyFill="1" applyAlignment="1">
      <alignment/>
    </xf>
    <xf numFmtId="172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73" fontId="17" fillId="32" borderId="0" xfId="0" applyNumberFormat="1" applyFont="1" applyFill="1" applyAlignment="1">
      <alignment/>
    </xf>
    <xf numFmtId="173" fontId="17" fillId="32" borderId="0" xfId="0" applyNumberFormat="1" applyFont="1" applyFill="1" applyBorder="1" applyAlignment="1">
      <alignment/>
    </xf>
    <xf numFmtId="182" fontId="17" fillId="32" borderId="0" xfId="0" applyNumberFormat="1" applyFont="1" applyFill="1" applyBorder="1" applyAlignment="1">
      <alignment/>
    </xf>
    <xf numFmtId="194" fontId="12" fillId="33" borderId="0" xfId="0" applyNumberFormat="1" applyFont="1" applyFill="1" applyAlignment="1">
      <alignment/>
    </xf>
    <xf numFmtId="204" fontId="12" fillId="33" borderId="0" xfId="0" applyNumberFormat="1" applyFont="1" applyFill="1" applyAlignment="1">
      <alignment/>
    </xf>
    <xf numFmtId="192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171" fontId="2" fillId="32" borderId="0" xfId="49" applyFont="1" applyFill="1" applyBorder="1" applyAlignment="1">
      <alignment vertical="center"/>
    </xf>
    <xf numFmtId="193" fontId="2" fillId="32" borderId="0" xfId="49" applyNumberFormat="1" applyFont="1" applyFill="1" applyBorder="1" applyAlignment="1">
      <alignment vertical="center"/>
    </xf>
    <xf numFmtId="200" fontId="50" fillId="0" borderId="0" xfId="0" applyNumberFormat="1" applyFont="1" applyAlignment="1">
      <alignment/>
    </xf>
    <xf numFmtId="184" fontId="2" fillId="33" borderId="0" xfId="0" applyNumberFormat="1" applyFont="1" applyFill="1" applyBorder="1" applyAlignment="1">
      <alignment vertical="center"/>
    </xf>
    <xf numFmtId="205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71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4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6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71" fontId="9" fillId="32" borderId="0" xfId="0" applyNumberFormat="1" applyFont="1" applyFill="1" applyBorder="1" applyAlignment="1">
      <alignment vertical="center"/>
    </xf>
    <xf numFmtId="186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2" fontId="9" fillId="33" borderId="0" xfId="49" applyNumberFormat="1" applyFont="1" applyFill="1" applyBorder="1" applyAlignment="1">
      <alignment vertical="center"/>
    </xf>
    <xf numFmtId="193" fontId="2" fillId="32" borderId="0" xfId="0" applyNumberFormat="1" applyFont="1" applyFill="1" applyBorder="1" applyAlignment="1">
      <alignment vertical="center"/>
    </xf>
    <xf numFmtId="176" fontId="11" fillId="32" borderId="0" xfId="49" applyNumberFormat="1" applyFont="1" applyFill="1" applyBorder="1" applyAlignment="1">
      <alignment vertical="center"/>
    </xf>
    <xf numFmtId="175" fontId="2" fillId="33" borderId="0" xfId="59" applyNumberFormat="1" applyFont="1" applyFill="1" applyBorder="1" applyAlignment="1">
      <alignment horizontal="left" vertical="center" indent="5"/>
    </xf>
    <xf numFmtId="193" fontId="9" fillId="32" borderId="0" xfId="0" applyNumberFormat="1" applyFont="1" applyFill="1" applyBorder="1" applyAlignment="1">
      <alignment vertical="center"/>
    </xf>
    <xf numFmtId="177" fontId="2" fillId="32" borderId="0" xfId="49" applyNumberFormat="1" applyFont="1" applyFill="1" applyBorder="1" applyAlignment="1">
      <alignment horizontal="right" vertical="center"/>
    </xf>
    <xf numFmtId="177" fontId="2" fillId="32" borderId="0" xfId="49" applyNumberFormat="1" applyFont="1" applyFill="1" applyBorder="1" applyAlignment="1">
      <alignment horizontal="right" vertical="justify"/>
    </xf>
    <xf numFmtId="177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71" fontId="2" fillId="33" borderId="0" xfId="49" applyFont="1" applyFill="1" applyBorder="1" applyAlignment="1">
      <alignment vertical="center"/>
    </xf>
    <xf numFmtId="192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93" fontId="12" fillId="33" borderId="0" xfId="0" applyNumberFormat="1" applyFont="1" applyFill="1" applyAlignment="1">
      <alignment horizontal="center"/>
    </xf>
    <xf numFmtId="187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2" fontId="2" fillId="32" borderId="0" xfId="0" applyNumberFormat="1" applyFont="1" applyFill="1" applyBorder="1" applyAlignment="1">
      <alignment vertical="center"/>
    </xf>
    <xf numFmtId="198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90" fontId="17" fillId="32" borderId="0" xfId="0" applyNumberFormat="1" applyFont="1" applyFill="1" applyAlignment="1">
      <alignment/>
    </xf>
    <xf numFmtId="197" fontId="17" fillId="32" borderId="0" xfId="0" applyNumberFormat="1" applyFont="1" applyFill="1" applyAlignment="1">
      <alignment/>
    </xf>
    <xf numFmtId="199" fontId="17" fillId="32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93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2" fontId="88" fillId="33" borderId="0" xfId="49" applyNumberFormat="1" applyFont="1" applyFill="1" applyBorder="1" applyAlignment="1">
      <alignment vertical="center"/>
    </xf>
    <xf numFmtId="185" fontId="88" fillId="33" borderId="0" xfId="49" applyNumberFormat="1" applyFont="1" applyFill="1" applyBorder="1" applyAlignment="1">
      <alignment vertical="center"/>
    </xf>
    <xf numFmtId="187" fontId="88" fillId="33" borderId="0" xfId="49" applyNumberFormat="1" applyFont="1" applyFill="1" applyBorder="1" applyAlignment="1">
      <alignment vertical="center"/>
    </xf>
    <xf numFmtId="186" fontId="88" fillId="33" borderId="0" xfId="49" applyNumberFormat="1" applyFont="1" applyFill="1" applyBorder="1" applyAlignment="1">
      <alignment vertical="center"/>
    </xf>
    <xf numFmtId="175" fontId="88" fillId="33" borderId="0" xfId="59" applyNumberFormat="1" applyFont="1" applyFill="1" applyBorder="1" applyAlignment="1">
      <alignment horizontal="center" vertical="center"/>
    </xf>
    <xf numFmtId="186" fontId="87" fillId="33" borderId="0" xfId="0" applyNumberFormat="1" applyFont="1" applyFill="1" applyBorder="1" applyAlignment="1">
      <alignment vertical="center"/>
    </xf>
    <xf numFmtId="185" fontId="87" fillId="33" borderId="0" xfId="0" applyNumberFormat="1" applyFont="1" applyFill="1" applyBorder="1" applyAlignment="1">
      <alignment vertical="center"/>
    </xf>
    <xf numFmtId="193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2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83" fontId="67" fillId="33" borderId="0" xfId="0" applyNumberFormat="1" applyFont="1" applyFill="1" applyBorder="1" applyAlignment="1">
      <alignment horizontal="left"/>
    </xf>
    <xf numFmtId="209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3" fontId="67" fillId="33" borderId="0" xfId="0" applyNumberFormat="1" applyFont="1" applyFill="1" applyBorder="1" applyAlignment="1">
      <alignment horizontal="left"/>
    </xf>
    <xf numFmtId="198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72" fontId="67" fillId="33" borderId="0" xfId="49" applyNumberFormat="1" applyFont="1" applyFill="1" applyAlignment="1">
      <alignment/>
    </xf>
    <xf numFmtId="172" fontId="67" fillId="33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171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71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1" fontId="90" fillId="33" borderId="0" xfId="0" applyNumberFormat="1" applyFont="1" applyFill="1" applyAlignment="1">
      <alignment horizontal="center" vertical="center"/>
    </xf>
    <xf numFmtId="181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90" fontId="17" fillId="33" borderId="0" xfId="0" applyNumberFormat="1" applyFont="1" applyFill="1" applyAlignment="1">
      <alignment/>
    </xf>
    <xf numFmtId="172" fontId="13" fillId="33" borderId="12" xfId="0" applyNumberFormat="1" applyFont="1" applyFill="1" applyBorder="1" applyAlignment="1">
      <alignment horizontal="right" vertical="center" indent="2" readingOrder="1"/>
    </xf>
    <xf numFmtId="172" fontId="12" fillId="33" borderId="12" xfId="0" applyNumberFormat="1" applyFont="1" applyFill="1" applyBorder="1" applyAlignment="1">
      <alignment horizontal="right" vertical="center" indent="2" readingOrder="1"/>
    </xf>
    <xf numFmtId="172" fontId="10" fillId="33" borderId="13" xfId="0" applyNumberFormat="1" applyFont="1" applyFill="1" applyBorder="1" applyAlignment="1">
      <alignment horizontal="right" vertical="center" wrapText="1" indent="2" readingOrder="1"/>
    </xf>
    <xf numFmtId="172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0" fillId="0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14" fontId="2" fillId="33" borderId="0" xfId="49" applyNumberFormat="1" applyFont="1" applyFill="1" applyBorder="1" applyAlignment="1">
      <alignment vertical="center"/>
    </xf>
    <xf numFmtId="214" fontId="6" fillId="33" borderId="25" xfId="49" applyNumberFormat="1" applyFont="1" applyFill="1" applyBorder="1" applyAlignment="1">
      <alignment vertical="center"/>
    </xf>
    <xf numFmtId="214" fontId="2" fillId="33" borderId="0" xfId="49" applyNumberFormat="1" applyFont="1" applyFill="1" applyBorder="1" applyAlignment="1">
      <alignment horizontal="right" vertical="center"/>
    </xf>
    <xf numFmtId="21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14" fontId="2" fillId="33" borderId="0" xfId="0" applyNumberFormat="1" applyFont="1" applyFill="1" applyBorder="1" applyAlignment="1">
      <alignment vertical="center"/>
    </xf>
    <xf numFmtId="214" fontId="2" fillId="33" borderId="0" xfId="0" applyNumberFormat="1" applyFont="1" applyFill="1" applyBorder="1" applyAlignment="1">
      <alignment horizontal="right" vertical="center"/>
    </xf>
    <xf numFmtId="21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1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14" fontId="6" fillId="33" borderId="26" xfId="49" applyNumberFormat="1" applyFont="1" applyFill="1" applyBorder="1" applyAlignment="1">
      <alignment horizontal="right" vertical="center" indent="2"/>
    </xf>
    <xf numFmtId="21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94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6" fontId="80" fillId="33" borderId="0" xfId="0" applyNumberFormat="1" applyFont="1" applyFill="1" applyAlignment="1">
      <alignment/>
    </xf>
    <xf numFmtId="185" fontId="80" fillId="33" borderId="0" xfId="0" applyNumberFormat="1" applyFont="1" applyFill="1" applyAlignment="1">
      <alignment/>
    </xf>
    <xf numFmtId="188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73" fontId="93" fillId="32" borderId="0" xfId="0" applyNumberFormat="1" applyFont="1" applyFill="1" applyBorder="1" applyAlignment="1">
      <alignment horizontal="left" vertical="center" wrapText="1" readingOrder="1"/>
    </xf>
    <xf numFmtId="193" fontId="93" fillId="32" borderId="0" xfId="0" applyNumberFormat="1" applyFont="1" applyFill="1" applyBorder="1" applyAlignment="1">
      <alignment horizontal="left" vertical="center" wrapText="1" readingOrder="1"/>
    </xf>
    <xf numFmtId="193" fontId="80" fillId="32" borderId="0" xfId="0" applyNumberFormat="1" applyFont="1" applyFill="1" applyAlignment="1">
      <alignment/>
    </xf>
    <xf numFmtId="184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72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3" fontId="80" fillId="33" borderId="0" xfId="0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0" fontId="80" fillId="33" borderId="0" xfId="0" applyFont="1" applyFill="1" applyBorder="1" applyAlignment="1">
      <alignment/>
    </xf>
    <xf numFmtId="190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90" fontId="85" fillId="33" borderId="0" xfId="0" applyNumberFormat="1" applyFont="1" applyFill="1" applyAlignment="1">
      <alignment/>
    </xf>
    <xf numFmtId="0" fontId="85" fillId="33" borderId="0" xfId="0" applyFont="1" applyFill="1" applyBorder="1" applyAlignment="1">
      <alignment/>
    </xf>
    <xf numFmtId="211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184" fontId="85" fillId="33" borderId="0" xfId="0" applyNumberFormat="1" applyFont="1" applyFill="1" applyAlignment="1">
      <alignment/>
    </xf>
    <xf numFmtId="199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1" fontId="85" fillId="33" borderId="0" xfId="0" applyNumberFormat="1" applyFont="1" applyFill="1" applyAlignment="1">
      <alignment/>
    </xf>
    <xf numFmtId="172" fontId="85" fillId="33" borderId="0" xfId="0" applyNumberFormat="1" applyFont="1" applyFill="1" applyAlignment="1">
      <alignment/>
    </xf>
    <xf numFmtId="172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6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6" fontId="93" fillId="33" borderId="0" xfId="0" applyNumberFormat="1" applyFont="1" applyFill="1" applyAlignment="1">
      <alignment horizontal="center"/>
    </xf>
    <xf numFmtId="19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/>
    </xf>
    <xf numFmtId="185" fontId="93" fillId="33" borderId="0" xfId="0" applyNumberFormat="1" applyFont="1" applyFill="1" applyAlignment="1">
      <alignment horizontal="center"/>
    </xf>
    <xf numFmtId="188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right" indent="4"/>
    </xf>
    <xf numFmtId="172" fontId="85" fillId="33" borderId="0" xfId="0" applyNumberFormat="1" applyFont="1" applyFill="1" applyAlignment="1">
      <alignment horizontal="center"/>
    </xf>
    <xf numFmtId="185" fontId="85" fillId="33" borderId="0" xfId="0" applyNumberFormat="1" applyFont="1" applyFill="1" applyAlignment="1">
      <alignment horizontal="center"/>
    </xf>
    <xf numFmtId="186" fontId="85" fillId="33" borderId="0" xfId="49" applyNumberFormat="1" applyFont="1" applyFill="1" applyAlignment="1">
      <alignment horizontal="center"/>
    </xf>
    <xf numFmtId="192" fontId="85" fillId="33" borderId="0" xfId="0" applyNumberFormat="1" applyFont="1" applyFill="1" applyAlignment="1">
      <alignment horizontal="center"/>
    </xf>
    <xf numFmtId="184" fontId="85" fillId="33" borderId="0" xfId="0" applyNumberFormat="1" applyFont="1" applyFill="1" applyAlignment="1">
      <alignment horizontal="center"/>
    </xf>
    <xf numFmtId="172" fontId="85" fillId="33" borderId="0" xfId="0" applyNumberFormat="1" applyFont="1" applyFill="1" applyAlignment="1">
      <alignment horizontal="right" indent="4"/>
    </xf>
    <xf numFmtId="190" fontId="80" fillId="33" borderId="0" xfId="0" applyNumberFormat="1" applyFont="1" applyFill="1" applyAlignment="1">
      <alignment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7" fontId="80" fillId="33" borderId="0" xfId="0" applyNumberFormat="1" applyFont="1" applyFill="1" applyAlignment="1">
      <alignment/>
    </xf>
    <xf numFmtId="175" fontId="2" fillId="33" borderId="26" xfId="59" applyNumberFormat="1" applyFont="1" applyFill="1" applyBorder="1" applyAlignment="1">
      <alignment horizontal="right" vertical="center" indent="2"/>
    </xf>
    <xf numFmtId="175" fontId="6" fillId="33" borderId="28" xfId="59" applyNumberFormat="1" applyFont="1" applyFill="1" applyBorder="1" applyAlignment="1">
      <alignment horizontal="right" vertical="center" indent="2"/>
    </xf>
    <xf numFmtId="175" fontId="2" fillId="33" borderId="26" xfId="0" applyNumberFormat="1" applyFont="1" applyFill="1" applyBorder="1" applyAlignment="1">
      <alignment horizontal="right" vertical="center" indent="2"/>
    </xf>
    <xf numFmtId="175" fontId="6" fillId="33" borderId="28" xfId="0" applyNumberFormat="1" applyFont="1" applyFill="1" applyBorder="1" applyAlignment="1">
      <alignment horizontal="right" vertical="center" indent="2"/>
    </xf>
    <xf numFmtId="218" fontId="2" fillId="33" borderId="19" xfId="0" applyNumberFormat="1" applyFont="1" applyFill="1" applyBorder="1" applyAlignment="1">
      <alignment horizontal="left" vertical="center" indent="8"/>
    </xf>
    <xf numFmtId="171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9" fontId="17" fillId="32" borderId="0" xfId="0" applyNumberFormat="1" applyFont="1" applyFill="1" applyAlignment="1">
      <alignment/>
    </xf>
    <xf numFmtId="173" fontId="80" fillId="32" borderId="0" xfId="0" applyNumberFormat="1" applyFont="1" applyFill="1" applyAlignment="1">
      <alignment/>
    </xf>
    <xf numFmtId="172" fontId="11" fillId="33" borderId="14" xfId="0" applyNumberFormat="1" applyFont="1" applyFill="1" applyBorder="1" applyAlignment="1">
      <alignment horizontal="right" vertical="center" indent="2" readingOrder="1"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9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right" vertical="center" indent="2" readingOrder="1"/>
    </xf>
    <xf numFmtId="172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33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6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2" fontId="13" fillId="33" borderId="16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5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172" fontId="13" fillId="33" borderId="32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3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0.9528210577511589</c:v>
                </c:pt>
                <c:pt idx="1">
                  <c:v>0.047178942248841206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5"/>
          <c:w val="0.95375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Resumen!$G$20:$G$33</c:f>
              <c:strCache>
                <c:ptCount val="14"/>
                <c:pt idx="0">
                  <c:v>MEF  1/</c:v>
                </c:pt>
                <c:pt idx="1">
                  <c:v>Banco Internacional del Perú</c:v>
                </c:pt>
                <c:pt idx="2">
                  <c:v>BBVA, Scotia y BCP Sindicado</c:v>
                </c:pt>
                <c:pt idx="3">
                  <c:v>BBVA Banco Continental</c:v>
                </c:pt>
                <c:pt idx="4">
                  <c:v>BBVA Banco Continental - Sindicado</c:v>
                </c:pt>
                <c:pt idx="5">
                  <c:v>Banco Interamericano de Desarrollo (BID)</c:v>
                </c:pt>
                <c:pt idx="6">
                  <c:v>Banco de la Nación</c:v>
                </c:pt>
                <c:pt idx="7">
                  <c:v>Banco Internacional de Reconstrucción y Fomento (BIRF)</c:v>
                </c:pt>
                <c:pt idx="8">
                  <c:v>Banco de Comercio</c:v>
                </c:pt>
                <c:pt idx="9">
                  <c:v>Banco de Credito del Perú</c:v>
                </c:pt>
                <c:pt idx="10">
                  <c:v>Banco Agropecuario</c:v>
                </c:pt>
                <c:pt idx="11">
                  <c:v>Banco Wiese Sudameris</c:v>
                </c:pt>
                <c:pt idx="12">
                  <c:v>Scotiabank Peru S.A.A.</c:v>
                </c:pt>
                <c:pt idx="13">
                  <c:v>Banco Financiero</c:v>
                </c:pt>
              </c:strCache>
            </c:strRef>
          </c:cat>
          <c:val>
            <c:numRef>
              <c:f>Resumen!$J$20:$J$33</c:f>
              <c:numCache>
                <c:ptCount val="14"/>
                <c:pt idx="0">
                  <c:v>0.6705935546409815</c:v>
                </c:pt>
                <c:pt idx="1">
                  <c:v>0.09262805769257855</c:v>
                </c:pt>
                <c:pt idx="2">
                  <c:v>0.05657273542597029</c:v>
                </c:pt>
                <c:pt idx="3">
                  <c:v>0.05563276192217077</c:v>
                </c:pt>
                <c:pt idx="4">
                  <c:v>0.04892865389431142</c:v>
                </c:pt>
                <c:pt idx="5">
                  <c:v>0.03506855562313232</c:v>
                </c:pt>
                <c:pt idx="6">
                  <c:v>0.018139386219139502</c:v>
                </c:pt>
                <c:pt idx="7">
                  <c:v>0.012110386625897487</c:v>
                </c:pt>
                <c:pt idx="8">
                  <c:v>0.005608689981242231</c:v>
                </c:pt>
                <c:pt idx="9">
                  <c:v>0.003447301377027575</c:v>
                </c:pt>
                <c:pt idx="10">
                  <c:v>0.0004552357828327257</c:v>
                </c:pt>
                <c:pt idx="11">
                  <c:v>0.00035953936344479745</c:v>
                </c:pt>
                <c:pt idx="12">
                  <c:v>0.00028459306147481664</c:v>
                </c:pt>
                <c:pt idx="13">
                  <c:v>0.00017054838979605808</c:v>
                </c:pt>
              </c:numCache>
            </c:numRef>
          </c:val>
        </c:ser>
        <c:gapWidth val="100"/>
        <c:axId val="21253495"/>
        <c:axId val="57063728"/>
      </c:barChart>
      <c:catAx>
        <c:axId val="21253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1253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0.6021307726150436</c:v>
                </c:pt>
                <c:pt idx="1">
                  <c:v>0.3978692273849564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0.6913600528637468</c:v>
                </c:pt>
                <c:pt idx="1">
                  <c:v>0.1571972165050975</c:v>
                </c:pt>
                <c:pt idx="2">
                  <c:v>0.1345721861382329</c:v>
                </c:pt>
                <c:pt idx="3">
                  <c:v>0.016870544492922787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0.9807323936066149</c:v>
                </c:pt>
                <c:pt idx="1">
                  <c:v>0.01926760639338511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4,7%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0.6705935546400636</c:v>
                </c:pt>
                <c:pt idx="1">
                  <c:v>0.2822275031113592</c:v>
                </c:pt>
                <c:pt idx="2">
                  <c:v>0.047178942248577174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"/>
          <c:w val="0.765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Resumen!$H$41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Resumen!$G$42:$G$50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42917</c:v>
                </c:pt>
              </c:strCache>
            </c:strRef>
          </c:cat>
          <c:val>
            <c:numRef>
              <c:f>Resumen!$H$42:$H$50</c:f>
              <c:numCache>
                <c:ptCount val="9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36.40435669</c:v>
                </c:pt>
              </c:numCache>
            </c:numRef>
          </c:val>
        </c:ser>
        <c:ser>
          <c:idx val="1"/>
          <c:order val="1"/>
          <c:tx>
            <c:strRef>
              <c:f>Resumen!$I$41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Resumen!$G$42:$G$50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42917</c:v>
                </c:pt>
              </c:strCache>
            </c:strRef>
          </c:cat>
          <c:val>
            <c:numRef>
              <c:f>Resumen!$I$42:$I$50</c:f>
              <c:numCache>
                <c:ptCount val="9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735.2186376999999</c:v>
                </c:pt>
              </c:numCache>
            </c:numRef>
          </c:val>
        </c:ser>
        <c:overlap val="-25"/>
        <c:axId val="43811505"/>
        <c:axId val="58759226"/>
      </c:bar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</c:scaling>
        <c:axPos val="l"/>
        <c:delete val="1"/>
        <c:majorTickMark val="out"/>
        <c:minorTickMark val="none"/>
        <c:tickLblPos val="nextTo"/>
        <c:crossAx val="43811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'DGRGL-C7'!$B$15:$C$41</c:f>
              <c:multiLvlStrCache/>
            </c:multiLvlStrRef>
          </c:cat>
          <c:val>
            <c:numRef>
              <c:f>'DGRGL-C7'!$J$15:$J$38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'DGRGL-C7'!$B$15:$B$38</c:f>
              <c:numCache/>
            </c:numRef>
          </c:cat>
          <c:val>
            <c:numRef>
              <c:f>'DGRGL-C7'!$M$15:$M$38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'DGRGL-C7'!$B$15:$B$38</c:f>
              <c:numCache/>
            </c:numRef>
          </c:cat>
          <c:val>
            <c:numRef>
              <c:f>'DGRGL-C7'!$G$15:$G$38</c:f>
              <c:numCache/>
            </c:numRef>
          </c:val>
          <c:smooth val="0"/>
        </c:ser>
        <c:marker val="1"/>
        <c:axId val="59070987"/>
        <c:axId val="61876836"/>
      </c:lineChart>
      <c:catAx>
        <c:axId val="5907098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76836"/>
        <c:crosses val="autoZero"/>
        <c:auto val="1"/>
        <c:lblOffset val="100"/>
        <c:tickLblSkip val="2"/>
        <c:tickMarkSkip val="2"/>
        <c:noMultiLvlLbl val="0"/>
      </c:catAx>
      <c:valAx>
        <c:axId val="6187683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70987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5"/>
          <c:w val="0.20375"/>
          <c:h val="0.239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7.xls#Indice!B6" /><Relationship Id="rId4" Type="http://schemas.openxmlformats.org/officeDocument/2006/relationships/hyperlink" Target="#Reporte_Deuda_GRGL_31072017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72017.xls#Indice!B6" /><Relationship Id="rId5" Type="http://schemas.openxmlformats.org/officeDocument/2006/relationships/hyperlink" Target="#Reporte_Deuda_GRGL_31072017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7.xls#Indice!B6" /><Relationship Id="rId4" Type="http://schemas.openxmlformats.org/officeDocument/2006/relationships/hyperlink" Target="#Reporte_Deuda_GRGL_31072017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7.xls#Indice!B6" /><Relationship Id="rId4" Type="http://schemas.openxmlformats.org/officeDocument/2006/relationships/hyperlink" Target="#Reporte_Deuda_GRGL_31072017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image" Target="../media/image2.jpeg" /><Relationship Id="rId11" Type="http://schemas.openxmlformats.org/officeDocument/2006/relationships/hyperlink" Target="#Reporte_Deuda_GRGL_31072017.xls#Indice!B6" /><Relationship Id="rId12" Type="http://schemas.openxmlformats.org/officeDocument/2006/relationships/hyperlink" Target="#Reporte_Deuda_GRGL_31072017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72017.xls#Indice!B6" /><Relationship Id="rId5" Type="http://schemas.openxmlformats.org/officeDocument/2006/relationships/hyperlink" Target="#Reporte_Deuda_GRGL_31072017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7.xls#Indice!B6" /><Relationship Id="rId4" Type="http://schemas.openxmlformats.org/officeDocument/2006/relationships/hyperlink" Target="#Reporte_Deuda_GRGL_31072017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7.xls#Indice!B6" /><Relationship Id="rId4" Type="http://schemas.openxmlformats.org/officeDocument/2006/relationships/hyperlink" Target="#Reporte_Deuda_GRGL_31072017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7.xls#Indice!B6" /><Relationship Id="rId4" Type="http://schemas.openxmlformats.org/officeDocument/2006/relationships/hyperlink" Target="#Reporte_Deuda_GRGL_31072017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7.xls#Indice!B6" /><Relationship Id="rId4" Type="http://schemas.openxmlformats.org/officeDocument/2006/relationships/hyperlink" Target="#Reporte_Deuda_GRGL_31072017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733425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476250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66675</xdr:rowOff>
    </xdr:from>
    <xdr:to>
      <xdr:col>2</xdr:col>
      <xdr:colOff>1028700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143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57150</xdr:rowOff>
    </xdr:to>
    <xdr:graphicFrame>
      <xdr:nvGraphicFramePr>
        <xdr:cNvPr id="2" name="4 Gráfico"/>
        <xdr:cNvGraphicFramePr/>
      </xdr:nvGraphicFramePr>
      <xdr:xfrm>
        <a:off x="10372725" y="2219325"/>
        <a:ext cx="6677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428625</xdr:colOff>
      <xdr:row>0</xdr:row>
      <xdr:rowOff>123825</xdr:rowOff>
    </xdr:from>
    <xdr:to>
      <xdr:col>9</xdr:col>
      <xdr:colOff>819150</xdr:colOff>
      <xdr:row>2</xdr:row>
      <xdr:rowOff>76200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1314450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40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114300</xdr:rowOff>
    </xdr:from>
    <xdr:to>
      <xdr:col>6</xdr:col>
      <xdr:colOff>600075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14300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123825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19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85725</xdr:rowOff>
    </xdr:from>
    <xdr:to>
      <xdr:col>6</xdr:col>
      <xdr:colOff>447675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85725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914400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37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715000"/>
        <a:ext cx="74866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6</xdr:col>
      <xdr:colOff>9525</xdr:colOff>
      <xdr:row>0</xdr:row>
      <xdr:rowOff>76200</xdr:rowOff>
    </xdr:from>
    <xdr:to>
      <xdr:col>6</xdr:col>
      <xdr:colOff>400050</xdr:colOff>
      <xdr:row>2</xdr:row>
      <xdr:rowOff>76200</xdr:rowOff>
    </xdr:to>
    <xdr:pic>
      <xdr:nvPicPr>
        <xdr:cNvPr id="10" name="Picture 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05475" y="76200"/>
          <a:ext cx="3905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228600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66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552450</xdr:colOff>
      <xdr:row>0</xdr:row>
      <xdr:rowOff>95250</xdr:rowOff>
    </xdr:from>
    <xdr:to>
      <xdr:col>3</xdr:col>
      <xdr:colOff>933450</xdr:colOff>
      <xdr:row>2</xdr:row>
      <xdr:rowOff>47625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52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800100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96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95250</xdr:rowOff>
    </xdr:from>
    <xdr:to>
      <xdr:col>4</xdr:col>
      <xdr:colOff>142875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952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390525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55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76200</xdr:rowOff>
    </xdr:from>
    <xdr:to>
      <xdr:col>3</xdr:col>
      <xdr:colOff>1019175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4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85725</xdr:rowOff>
    </xdr:from>
    <xdr:to>
      <xdr:col>4</xdr:col>
      <xdr:colOff>95250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572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295275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28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95250</xdr:rowOff>
    </xdr:from>
    <xdr:to>
      <xdr:col>3</xdr:col>
      <xdr:colOff>838200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78" t="s">
        <v>12</v>
      </c>
      <c r="C6" s="478"/>
      <c r="D6" s="478"/>
      <c r="E6" s="478"/>
      <c r="F6" s="478"/>
      <c r="G6" s="478"/>
      <c r="H6" s="478"/>
      <c r="I6" s="478"/>
      <c r="J6" s="478"/>
      <c r="K6" s="117"/>
      <c r="L6" s="117"/>
    </row>
    <row r="7" spans="2:12" ht="24.75" customHeight="1">
      <c r="B7" s="479" t="s">
        <v>271</v>
      </c>
      <c r="C7" s="479"/>
      <c r="D7" s="479"/>
      <c r="E7" s="479"/>
      <c r="F7" s="479"/>
      <c r="G7" s="479"/>
      <c r="H7" s="479"/>
      <c r="I7" s="479"/>
      <c r="J7" s="479"/>
      <c r="K7" s="117"/>
      <c r="L7" s="117"/>
    </row>
    <row r="8" spans="2:12" ht="19.5" customHeight="1">
      <c r="B8" s="216"/>
      <c r="C8" s="216"/>
      <c r="D8" s="76"/>
      <c r="E8" s="217"/>
      <c r="F8" s="217"/>
      <c r="G8" s="218"/>
      <c r="H8" s="218"/>
      <c r="I8" s="117"/>
      <c r="J8" s="117"/>
      <c r="K8" s="117"/>
      <c r="L8" s="117"/>
    </row>
    <row r="9" spans="2:12" ht="19.5" customHeight="1">
      <c r="B9" s="80"/>
      <c r="C9" s="80"/>
      <c r="D9" s="477" t="s">
        <v>53</v>
      </c>
      <c r="E9" s="477"/>
      <c r="F9" s="477"/>
      <c r="G9" s="477"/>
      <c r="H9" s="477"/>
      <c r="I9" s="477"/>
      <c r="J9" s="477"/>
      <c r="K9" s="117"/>
      <c r="L9" s="117"/>
    </row>
    <row r="10" spans="2:12" ht="19.5" customHeight="1">
      <c r="B10" s="117"/>
      <c r="C10" s="80"/>
      <c r="D10" s="477" t="s">
        <v>248</v>
      </c>
      <c r="E10" s="477"/>
      <c r="F10" s="477"/>
      <c r="G10" s="477"/>
      <c r="H10" s="477"/>
      <c r="I10" s="477"/>
      <c r="J10" s="477"/>
      <c r="K10" s="117"/>
      <c r="L10" s="117"/>
    </row>
    <row r="11" spans="2:10" ht="19.5" customHeight="1">
      <c r="B11" s="117"/>
      <c r="C11" s="80"/>
      <c r="D11" s="477" t="s">
        <v>249</v>
      </c>
      <c r="E11" s="477"/>
      <c r="F11" s="477"/>
      <c r="G11" s="477"/>
      <c r="H11" s="477"/>
      <c r="I11" s="477"/>
      <c r="J11" s="477"/>
    </row>
    <row r="12" spans="2:10" ht="9.75" customHeight="1">
      <c r="B12" s="117"/>
      <c r="C12" s="80"/>
      <c r="D12" s="336"/>
      <c r="E12" s="217"/>
      <c r="F12" s="217"/>
      <c r="G12" s="218"/>
      <c r="H12" s="218"/>
      <c r="I12" s="117"/>
      <c r="J12" s="117"/>
    </row>
    <row r="13" spans="2:11" ht="19.5" customHeight="1">
      <c r="B13" s="3" t="s">
        <v>18</v>
      </c>
      <c r="C13" s="3" t="s">
        <v>1</v>
      </c>
      <c r="D13" s="481" t="s">
        <v>142</v>
      </c>
      <c r="E13" s="481"/>
      <c r="F13" s="481"/>
      <c r="G13" s="481"/>
      <c r="H13" s="481"/>
      <c r="I13" s="481"/>
      <c r="J13" s="481"/>
      <c r="K13" s="476"/>
    </row>
    <row r="14" spans="2:11" ht="19.5" customHeight="1">
      <c r="B14" s="3" t="s">
        <v>19</v>
      </c>
      <c r="C14" s="3" t="s">
        <v>1</v>
      </c>
      <c r="D14" s="477" t="s">
        <v>85</v>
      </c>
      <c r="E14" s="477"/>
      <c r="F14" s="477"/>
      <c r="G14" s="477"/>
      <c r="H14" s="477"/>
      <c r="I14" s="477"/>
      <c r="J14" s="477"/>
      <c r="K14" s="476"/>
    </row>
    <row r="15" spans="2:11" ht="19.5" customHeight="1">
      <c r="B15" s="3" t="s">
        <v>20</v>
      </c>
      <c r="C15" s="3" t="s">
        <v>1</v>
      </c>
      <c r="D15" s="480" t="s">
        <v>55</v>
      </c>
      <c r="E15" s="480"/>
      <c r="F15" s="480"/>
      <c r="G15" s="480"/>
      <c r="H15" s="480"/>
      <c r="I15" s="480"/>
      <c r="J15" s="480"/>
      <c r="K15" s="476"/>
    </row>
    <row r="16" spans="2:11" ht="19.5" customHeight="1">
      <c r="B16" s="3" t="s">
        <v>21</v>
      </c>
      <c r="C16" s="3" t="s">
        <v>1</v>
      </c>
      <c r="D16" s="477" t="s">
        <v>113</v>
      </c>
      <c r="E16" s="477"/>
      <c r="F16" s="477"/>
      <c r="G16" s="477"/>
      <c r="H16" s="477"/>
      <c r="I16" s="477"/>
      <c r="J16" s="477"/>
      <c r="K16" s="476"/>
    </row>
    <row r="17" spans="2:11" ht="19.5" customHeight="1">
      <c r="B17" s="3" t="s">
        <v>22</v>
      </c>
      <c r="C17" s="3" t="s">
        <v>1</v>
      </c>
      <c r="D17" s="477" t="s">
        <v>91</v>
      </c>
      <c r="E17" s="477"/>
      <c r="F17" s="477"/>
      <c r="G17" s="477"/>
      <c r="H17" s="477"/>
      <c r="I17" s="477"/>
      <c r="J17" s="477"/>
      <c r="K17" s="476"/>
    </row>
    <row r="18" spans="2:11" ht="19.5" customHeight="1">
      <c r="B18" s="3" t="s">
        <v>23</v>
      </c>
      <c r="C18" s="3" t="s">
        <v>1</v>
      </c>
      <c r="D18" s="477" t="s">
        <v>112</v>
      </c>
      <c r="E18" s="477"/>
      <c r="F18" s="477"/>
      <c r="G18" s="477"/>
      <c r="H18" s="477"/>
      <c r="I18" s="477"/>
      <c r="J18" s="477"/>
      <c r="K18" s="476"/>
    </row>
    <row r="19" spans="2:11" ht="19.5" customHeight="1">
      <c r="B19" s="3" t="s">
        <v>111</v>
      </c>
      <c r="C19" s="3" t="s">
        <v>1</v>
      </c>
      <c r="D19" s="477" t="s">
        <v>272</v>
      </c>
      <c r="E19" s="477"/>
      <c r="F19" s="477"/>
      <c r="G19" s="477"/>
      <c r="H19" s="477"/>
      <c r="I19" s="477"/>
      <c r="J19" s="477"/>
      <c r="K19" s="477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31072017.xls#Portada!B6" display="PORTADA"/>
    <hyperlink ref="D10:J10" location="Reporte_Deuda_GRGL_31072017.xls#Resumen!B5" display="CUADROS RESUMEN"/>
    <hyperlink ref="D11:J11" location="Reporte_Deuda_GRGL_31072017.xls#'Resumen-Gráficos'!B5" display="RESUMEN GRÁFICOS"/>
    <hyperlink ref="D13:J13" location="Reporte_Deuda_GRGL_31072017.xls#'DGRGL-C1'!B5" display="POR TIPO DE DEUDA Y SECTOR INSTITUCIONAL"/>
    <hyperlink ref="D14:J14" location="Reporte_Deuda_GRGL_31072017.xls#'DGRGL-C2'!B5" display="POR PLAZO Y SECTOR INSTITUCIONAL"/>
    <hyperlink ref="D15:J15" location="Reporte_Deuda_GRGL_31072017.xls#'DGRGL-C3'!B5" display="POR TIPO DE INSTRUMENTO Y SECTOR INSTITUCIONAL"/>
    <hyperlink ref="D16:J16" location="Reporte_Deuda_GRGL_31072017.xls#'DGRGL-C4'!B5" display="POR TIPO DE MONEDA Y SECTOR INSTITUCIONAL"/>
    <hyperlink ref="D17:J17" location="Reporte_Deuda_GRGL_31072017.xls#'DGRGL-C5'!B5" display="POR SECTOR INSTITUCIONAL Y ACREEDOR"/>
    <hyperlink ref="D18:J18" location="Reporte_Deuda_GRGL_31072017.xls#'DGRGL-C6'!B5" display="POR SECTOR INSTITUCIONAL Y DEUDOR"/>
    <hyperlink ref="D19:K19" location="Reporte_Deuda_GRGL_31072017.xls#'DGRGL-C7'!B5" display="SERVICIO ANUAL - POR TIPO DE DEUDA - PERÍODO: DE AGOSTO 2017 AL 2040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147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41" t="s">
        <v>110</v>
      </c>
      <c r="C6" s="141"/>
      <c r="D6" s="141"/>
    </row>
    <row r="7" spans="2:4" ht="15.75" customHeight="1">
      <c r="B7" s="139" t="s">
        <v>67</v>
      </c>
      <c r="C7" s="139"/>
      <c r="D7" s="139"/>
    </row>
    <row r="8" spans="2:4" ht="15.75" customHeight="1">
      <c r="B8" s="139" t="s">
        <v>112</v>
      </c>
      <c r="C8" s="139"/>
      <c r="D8" s="139"/>
    </row>
    <row r="9" spans="2:5" ht="15" customHeight="1">
      <c r="B9" s="343" t="str">
        <f>+'DGRGL-C1'!B9</f>
        <v>Al 31 de julio de 2017</v>
      </c>
      <c r="C9" s="343"/>
      <c r="D9" s="286"/>
      <c r="E9" s="329">
        <f>+Portada!I34</f>
        <v>3.242</v>
      </c>
    </row>
    <row r="10" spans="2:4" ht="7.5" customHeight="1">
      <c r="B10" s="287"/>
      <c r="C10" s="287"/>
      <c r="D10" s="287"/>
    </row>
    <row r="11" spans="2:4" ht="12" customHeight="1">
      <c r="B11" s="554" t="s">
        <v>104</v>
      </c>
      <c r="C11" s="547" t="s">
        <v>54</v>
      </c>
      <c r="D11" s="550" t="s">
        <v>153</v>
      </c>
    </row>
    <row r="12" spans="2:4" ht="12" customHeight="1">
      <c r="B12" s="555"/>
      <c r="C12" s="548"/>
      <c r="D12" s="551"/>
    </row>
    <row r="13" spans="2:4" ht="12" customHeight="1">
      <c r="B13" s="556"/>
      <c r="C13" s="549"/>
      <c r="D13" s="552"/>
    </row>
    <row r="14" spans="2:4" ht="9.75" customHeight="1">
      <c r="B14" s="98"/>
      <c r="C14" s="92"/>
      <c r="D14" s="99"/>
    </row>
    <row r="15" spans="2:4" ht="20.25" customHeight="1">
      <c r="B15" s="100" t="s">
        <v>126</v>
      </c>
      <c r="C15" s="95">
        <f>SUM(C17:C26)</f>
        <v>464617.94978</v>
      </c>
      <c r="D15" s="104">
        <f>SUM(D17:D26)</f>
        <v>1506291.3931899997</v>
      </c>
    </row>
    <row r="16" spans="2:4" ht="7.5" customHeight="1">
      <c r="B16" s="101"/>
      <c r="C16" s="95"/>
      <c r="D16" s="104"/>
    </row>
    <row r="17" spans="2:5" ht="15.75" customHeight="1">
      <c r="B17" s="412" t="s">
        <v>130</v>
      </c>
      <c r="C17" s="373">
        <v>128218.21346</v>
      </c>
      <c r="D17" s="375">
        <f aca="true" t="shared" si="0" ref="D17:D26">ROUND(+C17*$E$9,5)</f>
        <v>415683.44804</v>
      </c>
      <c r="E17" s="412"/>
    </row>
    <row r="18" spans="2:5" ht="15.75" customHeight="1">
      <c r="B18" s="412" t="s">
        <v>105</v>
      </c>
      <c r="C18" s="373">
        <v>109747.58922000001</v>
      </c>
      <c r="D18" s="375">
        <f>ROUND(+C18*$E$9,5)</f>
        <v>355801.68425</v>
      </c>
      <c r="E18" s="412"/>
    </row>
    <row r="19" spans="2:5" ht="15.75" customHeight="1">
      <c r="B19" s="412" t="s">
        <v>108</v>
      </c>
      <c r="C19" s="373">
        <v>65451.27059</v>
      </c>
      <c r="D19" s="375">
        <f>ROUND(+C19*$E$9,5)</f>
        <v>212193.01925</v>
      </c>
      <c r="E19" s="412"/>
    </row>
    <row r="20" spans="2:5" ht="15.75" customHeight="1">
      <c r="B20" s="412" t="s">
        <v>107</v>
      </c>
      <c r="C20" s="373">
        <v>62156.90304999999</v>
      </c>
      <c r="D20" s="375">
        <f>ROUND(+C20*$E$9,5)</f>
        <v>201512.67969</v>
      </c>
      <c r="E20" s="412"/>
    </row>
    <row r="21" spans="2:5" ht="15.75" customHeight="1">
      <c r="B21" s="412" t="s">
        <v>106</v>
      </c>
      <c r="C21" s="373">
        <v>48322.29956</v>
      </c>
      <c r="D21" s="375">
        <f t="shared" si="0"/>
        <v>156660.89517</v>
      </c>
      <c r="E21" s="412"/>
    </row>
    <row r="22" spans="2:5" ht="15.75" customHeight="1">
      <c r="B22" s="412" t="s">
        <v>115</v>
      </c>
      <c r="C22" s="373">
        <v>32414.80782</v>
      </c>
      <c r="D22" s="375">
        <f t="shared" si="0"/>
        <v>105088.80695</v>
      </c>
      <c r="E22" s="412"/>
    </row>
    <row r="23" spans="2:5" ht="15.75" customHeight="1">
      <c r="B23" s="412" t="s">
        <v>140</v>
      </c>
      <c r="C23" s="373">
        <v>8211.55098</v>
      </c>
      <c r="D23" s="375">
        <f t="shared" si="0"/>
        <v>26621.84828</v>
      </c>
      <c r="E23" s="412"/>
    </row>
    <row r="24" spans="2:5" ht="15.75" customHeight="1">
      <c r="B24" s="412" t="s">
        <v>275</v>
      </c>
      <c r="C24" s="373">
        <v>5499.43801</v>
      </c>
      <c r="D24" s="375">
        <f>ROUND(+C24*$E$9,5)</f>
        <v>17829.17803</v>
      </c>
      <c r="E24" s="412"/>
    </row>
    <row r="25" spans="2:5" ht="15.75" customHeight="1">
      <c r="B25" s="412" t="s">
        <v>245</v>
      </c>
      <c r="C25" s="373">
        <v>3693.30242</v>
      </c>
      <c r="D25" s="375">
        <f t="shared" si="0"/>
        <v>11973.68645</v>
      </c>
      <c r="E25" s="412"/>
    </row>
    <row r="26" spans="2:5" ht="15.75" customHeight="1">
      <c r="B26" s="412" t="s">
        <v>131</v>
      </c>
      <c r="C26" s="373">
        <v>902.5746700000001</v>
      </c>
      <c r="D26" s="375">
        <f t="shared" si="0"/>
        <v>2926.14708</v>
      </c>
      <c r="E26" s="412"/>
    </row>
    <row r="27" spans="2:4" ht="15" customHeight="1">
      <c r="B27" s="78"/>
      <c r="C27" s="374"/>
      <c r="D27" s="376"/>
    </row>
    <row r="28" spans="2:4" ht="20.25" customHeight="1">
      <c r="B28" s="102" t="s">
        <v>127</v>
      </c>
      <c r="C28" s="95">
        <f>SUM(C30:C76)</f>
        <v>292137.7164699998</v>
      </c>
      <c r="D28" s="95">
        <f>SUM(D30:D76)</f>
        <v>947110.47677</v>
      </c>
    </row>
    <row r="29" spans="2:4" ht="7.5" customHeight="1">
      <c r="B29" s="103"/>
      <c r="C29" s="95"/>
      <c r="D29" s="104"/>
    </row>
    <row r="30" spans="2:5" ht="15.75" customHeight="1">
      <c r="B30" s="412" t="s">
        <v>206</v>
      </c>
      <c r="C30" s="373">
        <v>224348.56657000002</v>
      </c>
      <c r="D30" s="375">
        <f aca="true" t="shared" si="1" ref="D30:D38">ROUND(+C30*$E$9,5)</f>
        <v>727338.05282</v>
      </c>
      <c r="E30" s="412"/>
    </row>
    <row r="31" spans="2:9" s="189" customFormat="1" ht="15.75" customHeight="1">
      <c r="B31" s="412" t="s">
        <v>207</v>
      </c>
      <c r="C31" s="373">
        <v>14238.250789999998</v>
      </c>
      <c r="D31" s="375">
        <f t="shared" si="1"/>
        <v>46160.40906</v>
      </c>
      <c r="E31" s="412"/>
      <c r="F31" s="75"/>
      <c r="G31" s="75"/>
      <c r="H31" s="75"/>
      <c r="I31" s="75"/>
    </row>
    <row r="32" spans="2:9" s="189" customFormat="1" ht="15.75" customHeight="1">
      <c r="B32" s="412" t="s">
        <v>208</v>
      </c>
      <c r="C32" s="373">
        <v>9045.33993</v>
      </c>
      <c r="D32" s="375">
        <f t="shared" si="1"/>
        <v>29324.99205</v>
      </c>
      <c r="E32" s="412"/>
      <c r="F32" s="75"/>
      <c r="G32" s="75"/>
      <c r="H32" s="75"/>
      <c r="I32" s="75"/>
    </row>
    <row r="33" spans="1:9" s="232" customFormat="1" ht="15.75" customHeight="1">
      <c r="A33" s="78"/>
      <c r="B33" s="412" t="s">
        <v>211</v>
      </c>
      <c r="C33" s="373">
        <v>4379.338360000001</v>
      </c>
      <c r="D33" s="375">
        <f t="shared" si="1"/>
        <v>14197.81496</v>
      </c>
      <c r="E33" s="412"/>
      <c r="F33" s="75"/>
      <c r="G33" s="75"/>
      <c r="H33" s="75"/>
      <c r="I33" s="75"/>
    </row>
    <row r="34" spans="1:9" s="232" customFormat="1" ht="15.75" customHeight="1">
      <c r="A34" s="78"/>
      <c r="B34" s="412" t="s">
        <v>276</v>
      </c>
      <c r="C34" s="373">
        <v>4252.313389999999</v>
      </c>
      <c r="D34" s="375">
        <f>ROUND(+C34*$E$9,5)</f>
        <v>13786.00001</v>
      </c>
      <c r="E34" s="412"/>
      <c r="F34" s="75"/>
      <c r="G34" s="75"/>
      <c r="H34" s="75"/>
      <c r="I34" s="75"/>
    </row>
    <row r="35" spans="1:9" s="232" customFormat="1" ht="15.75" customHeight="1">
      <c r="A35" s="78"/>
      <c r="B35" s="412" t="s">
        <v>209</v>
      </c>
      <c r="C35" s="373">
        <v>4166.22033</v>
      </c>
      <c r="D35" s="375">
        <f t="shared" si="1"/>
        <v>13506.88631</v>
      </c>
      <c r="E35" s="412"/>
      <c r="F35" s="75"/>
      <c r="G35" s="75"/>
      <c r="H35" s="75"/>
      <c r="I35" s="75"/>
    </row>
    <row r="36" spans="1:9" s="232" customFormat="1" ht="15.75" customHeight="1">
      <c r="A36" s="78"/>
      <c r="B36" s="412" t="s">
        <v>269</v>
      </c>
      <c r="C36" s="373">
        <v>3899.4175299999997</v>
      </c>
      <c r="D36" s="375">
        <f t="shared" si="1"/>
        <v>12641.91163</v>
      </c>
      <c r="E36" s="412"/>
      <c r="F36" s="75"/>
      <c r="G36" s="75"/>
      <c r="H36" s="75"/>
      <c r="I36" s="75"/>
    </row>
    <row r="37" spans="1:9" s="232" customFormat="1" ht="15.75" customHeight="1">
      <c r="A37" s="78"/>
      <c r="B37" s="412" t="s">
        <v>260</v>
      </c>
      <c r="C37" s="373">
        <v>3323.28845</v>
      </c>
      <c r="D37" s="375">
        <f t="shared" si="1"/>
        <v>10774.10115</v>
      </c>
      <c r="E37" s="412"/>
      <c r="F37" s="75"/>
      <c r="G37" s="75"/>
      <c r="H37" s="75"/>
      <c r="I37" s="75"/>
    </row>
    <row r="38" spans="1:9" s="232" customFormat="1" ht="15.75" customHeight="1">
      <c r="A38" s="78"/>
      <c r="B38" s="412" t="s">
        <v>261</v>
      </c>
      <c r="C38" s="373">
        <v>2949.44136</v>
      </c>
      <c r="D38" s="375">
        <f t="shared" si="1"/>
        <v>9562.08889</v>
      </c>
      <c r="E38" s="412"/>
      <c r="F38" s="75"/>
      <c r="G38" s="75"/>
      <c r="H38" s="75"/>
      <c r="I38" s="75"/>
    </row>
    <row r="39" spans="1:9" s="232" customFormat="1" ht="15.75" customHeight="1">
      <c r="A39" s="78"/>
      <c r="B39" s="412" t="s">
        <v>246</v>
      </c>
      <c r="C39" s="373">
        <v>2848.0332000000003</v>
      </c>
      <c r="D39" s="375">
        <f aca="true" t="shared" si="2" ref="D39:D76">ROUND(+C39*$E$9,5)</f>
        <v>9233.32363</v>
      </c>
      <c r="E39" s="412"/>
      <c r="F39" s="75"/>
      <c r="G39" s="75"/>
      <c r="H39" s="75"/>
      <c r="I39" s="75"/>
    </row>
    <row r="40" spans="1:9" s="232" customFormat="1" ht="15.75" customHeight="1">
      <c r="A40" s="78"/>
      <c r="B40" s="412" t="s">
        <v>263</v>
      </c>
      <c r="C40" s="373">
        <v>2218.2471</v>
      </c>
      <c r="D40" s="375">
        <f t="shared" si="2"/>
        <v>7191.5571</v>
      </c>
      <c r="E40" s="412"/>
      <c r="F40" s="75"/>
      <c r="G40" s="75"/>
      <c r="H40" s="75"/>
      <c r="I40" s="75"/>
    </row>
    <row r="41" spans="1:9" s="232" customFormat="1" ht="15.75" customHeight="1">
      <c r="A41" s="78"/>
      <c r="B41" s="412" t="s">
        <v>214</v>
      </c>
      <c r="C41" s="373">
        <v>1283.7774</v>
      </c>
      <c r="D41" s="375">
        <f t="shared" si="2"/>
        <v>4162.00633</v>
      </c>
      <c r="E41" s="412"/>
      <c r="F41" s="75"/>
      <c r="G41" s="75"/>
      <c r="H41" s="75"/>
      <c r="I41" s="75"/>
    </row>
    <row r="42" spans="1:9" s="232" customFormat="1" ht="15.75" customHeight="1">
      <c r="A42" s="78"/>
      <c r="B42" s="412" t="s">
        <v>213</v>
      </c>
      <c r="C42" s="373">
        <v>1071.5998200000001</v>
      </c>
      <c r="D42" s="375">
        <f t="shared" si="2"/>
        <v>3474.12662</v>
      </c>
      <c r="E42" s="412"/>
      <c r="F42" s="75"/>
      <c r="G42" s="75"/>
      <c r="H42" s="75"/>
      <c r="I42" s="75"/>
    </row>
    <row r="43" spans="1:9" s="232" customFormat="1" ht="15.75" customHeight="1">
      <c r="A43" s="78"/>
      <c r="B43" s="412" t="s">
        <v>217</v>
      </c>
      <c r="C43" s="373">
        <v>1009.7404300000001</v>
      </c>
      <c r="D43" s="375">
        <f t="shared" si="2"/>
        <v>3273.57847</v>
      </c>
      <c r="E43" s="412"/>
      <c r="F43" s="75"/>
      <c r="G43" s="75"/>
      <c r="H43" s="75"/>
      <c r="I43" s="75"/>
    </row>
    <row r="44" spans="1:9" s="232" customFormat="1" ht="15.75" customHeight="1">
      <c r="A44" s="78"/>
      <c r="B44" s="412" t="s">
        <v>277</v>
      </c>
      <c r="C44" s="373">
        <v>964.2827900000001</v>
      </c>
      <c r="D44" s="375">
        <f t="shared" si="2"/>
        <v>3126.20481</v>
      </c>
      <c r="E44" s="412"/>
      <c r="F44" s="75"/>
      <c r="G44" s="75"/>
      <c r="H44" s="75"/>
      <c r="I44" s="75"/>
    </row>
    <row r="45" spans="1:9" s="232" customFormat="1" ht="15.75" customHeight="1">
      <c r="A45" s="78"/>
      <c r="B45" s="412" t="s">
        <v>278</v>
      </c>
      <c r="C45" s="373">
        <v>903.16534</v>
      </c>
      <c r="D45" s="375">
        <f t="shared" si="2"/>
        <v>2928.06203</v>
      </c>
      <c r="E45" s="412"/>
      <c r="F45" s="75"/>
      <c r="G45" s="75"/>
      <c r="H45" s="75"/>
      <c r="I45" s="75"/>
    </row>
    <row r="46" spans="1:9" s="232" customFormat="1" ht="15.75" customHeight="1">
      <c r="A46" s="78"/>
      <c r="B46" s="412" t="s">
        <v>219</v>
      </c>
      <c r="C46" s="373">
        <v>834.53799</v>
      </c>
      <c r="D46" s="375">
        <f t="shared" si="2"/>
        <v>2705.57216</v>
      </c>
      <c r="E46" s="412"/>
      <c r="F46" s="75"/>
      <c r="G46" s="75"/>
      <c r="H46" s="75"/>
      <c r="I46" s="75"/>
    </row>
    <row r="47" spans="1:9" s="232" customFormat="1" ht="15.75" customHeight="1">
      <c r="A47" s="78"/>
      <c r="B47" s="412" t="s">
        <v>216</v>
      </c>
      <c r="C47" s="373">
        <v>826.64388</v>
      </c>
      <c r="D47" s="375">
        <f t="shared" si="2"/>
        <v>2679.97946</v>
      </c>
      <c r="E47" s="412"/>
      <c r="F47" s="75"/>
      <c r="G47" s="75"/>
      <c r="H47" s="75"/>
      <c r="I47" s="75"/>
    </row>
    <row r="48" spans="1:9" s="232" customFormat="1" ht="15.75" customHeight="1">
      <c r="A48" s="78"/>
      <c r="B48" s="412" t="s">
        <v>218</v>
      </c>
      <c r="C48" s="373">
        <v>709.0974</v>
      </c>
      <c r="D48" s="375">
        <f t="shared" si="2"/>
        <v>2298.89377</v>
      </c>
      <c r="E48" s="412"/>
      <c r="F48" s="75"/>
      <c r="G48" s="75"/>
      <c r="H48" s="75"/>
      <c r="I48" s="75"/>
    </row>
    <row r="49" spans="1:9" s="232" customFormat="1" ht="15.75" customHeight="1">
      <c r="A49" s="78"/>
      <c r="B49" s="412" t="s">
        <v>210</v>
      </c>
      <c r="C49" s="373">
        <v>652.15419</v>
      </c>
      <c r="D49" s="375">
        <f t="shared" si="2"/>
        <v>2114.28388</v>
      </c>
      <c r="E49" s="412"/>
      <c r="F49" s="75"/>
      <c r="G49" s="75"/>
      <c r="H49" s="75"/>
      <c r="I49" s="75"/>
    </row>
    <row r="50" spans="1:9" s="232" customFormat="1" ht="15.75" customHeight="1">
      <c r="A50" s="78"/>
      <c r="B50" s="412" t="s">
        <v>220</v>
      </c>
      <c r="C50" s="373">
        <v>630.19285</v>
      </c>
      <c r="D50" s="375">
        <f t="shared" si="2"/>
        <v>2043.08522</v>
      </c>
      <c r="E50" s="412"/>
      <c r="F50" s="75"/>
      <c r="G50" s="75"/>
      <c r="H50" s="75"/>
      <c r="I50" s="75"/>
    </row>
    <row r="51" spans="1:9" s="232" customFormat="1" ht="15.75" customHeight="1">
      <c r="A51" s="78"/>
      <c r="B51" s="412" t="s">
        <v>222</v>
      </c>
      <c r="C51" s="373">
        <v>606.7995699999999</v>
      </c>
      <c r="D51" s="375">
        <f t="shared" si="2"/>
        <v>1967.24421</v>
      </c>
      <c r="E51" s="412"/>
      <c r="F51" s="75"/>
      <c r="G51" s="75"/>
      <c r="H51" s="75"/>
      <c r="I51" s="75"/>
    </row>
    <row r="52" spans="1:9" s="232" customFormat="1" ht="15.75" customHeight="1">
      <c r="A52" s="78"/>
      <c r="B52" s="412" t="s">
        <v>255</v>
      </c>
      <c r="C52" s="373">
        <v>581.1946899999999</v>
      </c>
      <c r="D52" s="375">
        <f t="shared" si="2"/>
        <v>1884.23318</v>
      </c>
      <c r="E52" s="412"/>
      <c r="F52" s="75"/>
      <c r="G52" s="75"/>
      <c r="H52" s="75"/>
      <c r="I52" s="75"/>
    </row>
    <row r="53" spans="1:9" s="232" customFormat="1" ht="15.75" customHeight="1">
      <c r="A53" s="78"/>
      <c r="B53" s="412" t="s">
        <v>279</v>
      </c>
      <c r="C53" s="373">
        <v>566.54887</v>
      </c>
      <c r="D53" s="375">
        <f t="shared" si="2"/>
        <v>1836.75144</v>
      </c>
      <c r="E53" s="412"/>
      <c r="F53" s="75"/>
      <c r="G53" s="75"/>
      <c r="H53" s="75"/>
      <c r="I53" s="75"/>
    </row>
    <row r="54" spans="1:9" s="232" customFormat="1" ht="15.75" customHeight="1">
      <c r="A54" s="78"/>
      <c r="B54" s="412" t="s">
        <v>221</v>
      </c>
      <c r="C54" s="373">
        <v>476.10831</v>
      </c>
      <c r="D54" s="375">
        <f t="shared" si="2"/>
        <v>1543.54314</v>
      </c>
      <c r="E54" s="412"/>
      <c r="F54" s="75"/>
      <c r="G54" s="75"/>
      <c r="H54" s="75"/>
      <c r="I54" s="75"/>
    </row>
    <row r="55" spans="1:9" s="232" customFormat="1" ht="15.75" customHeight="1">
      <c r="A55" s="78"/>
      <c r="B55" s="412" t="s">
        <v>280</v>
      </c>
      <c r="C55" s="373">
        <v>412.95336</v>
      </c>
      <c r="D55" s="375">
        <f t="shared" si="2"/>
        <v>1338.79479</v>
      </c>
      <c r="E55" s="412"/>
      <c r="F55" s="75"/>
      <c r="G55" s="75"/>
      <c r="H55" s="75"/>
      <c r="I55" s="75"/>
    </row>
    <row r="56" spans="1:9" s="232" customFormat="1" ht="15.75" customHeight="1">
      <c r="A56" s="78"/>
      <c r="B56" s="412" t="s">
        <v>262</v>
      </c>
      <c r="C56" s="373">
        <v>384.27414</v>
      </c>
      <c r="D56" s="375">
        <f t="shared" si="2"/>
        <v>1245.81676</v>
      </c>
      <c r="E56" s="412"/>
      <c r="F56" s="75"/>
      <c r="G56" s="75"/>
      <c r="H56" s="75"/>
      <c r="I56" s="75"/>
    </row>
    <row r="57" spans="1:9" s="232" customFormat="1" ht="15.75" customHeight="1">
      <c r="A57" s="78"/>
      <c r="B57" s="412" t="s">
        <v>224</v>
      </c>
      <c r="C57" s="373">
        <v>358.0293</v>
      </c>
      <c r="D57" s="375">
        <f t="shared" si="2"/>
        <v>1160.73099</v>
      </c>
      <c r="E57" s="412"/>
      <c r="F57" s="75"/>
      <c r="G57" s="75"/>
      <c r="H57" s="75"/>
      <c r="I57" s="75"/>
    </row>
    <row r="58" spans="1:9" s="232" customFormat="1" ht="15.75" customHeight="1">
      <c r="A58" s="78"/>
      <c r="B58" s="412" t="s">
        <v>225</v>
      </c>
      <c r="C58" s="373">
        <v>349.11485999999996</v>
      </c>
      <c r="D58" s="375">
        <f t="shared" si="2"/>
        <v>1131.83038</v>
      </c>
      <c r="E58" s="412"/>
      <c r="F58" s="75"/>
      <c r="G58" s="75"/>
      <c r="H58" s="75"/>
      <c r="I58" s="75"/>
    </row>
    <row r="59" spans="1:9" s="232" customFormat="1" ht="15.75" customHeight="1">
      <c r="A59" s="78"/>
      <c r="B59" s="412" t="s">
        <v>281</v>
      </c>
      <c r="C59" s="373">
        <v>308.45157</v>
      </c>
      <c r="D59" s="375">
        <f t="shared" si="2"/>
        <v>999.99999</v>
      </c>
      <c r="E59" s="412"/>
      <c r="F59" s="75"/>
      <c r="G59" s="75"/>
      <c r="H59" s="75"/>
      <c r="I59" s="75"/>
    </row>
    <row r="60" spans="1:9" s="232" customFormat="1" ht="15.75" customHeight="1">
      <c r="A60" s="78"/>
      <c r="B60" s="412" t="s">
        <v>226</v>
      </c>
      <c r="C60" s="373">
        <v>306.98659000000004</v>
      </c>
      <c r="D60" s="375">
        <f t="shared" si="2"/>
        <v>995.25052</v>
      </c>
      <c r="E60" s="412"/>
      <c r="F60" s="75"/>
      <c r="G60" s="75"/>
      <c r="H60" s="75"/>
      <c r="I60" s="75"/>
    </row>
    <row r="61" spans="1:9" s="232" customFormat="1" ht="15.75" customHeight="1">
      <c r="A61" s="78"/>
      <c r="B61" s="412" t="s">
        <v>227</v>
      </c>
      <c r="C61" s="373">
        <v>277.42884000000004</v>
      </c>
      <c r="D61" s="375">
        <f t="shared" si="2"/>
        <v>899.4243</v>
      </c>
      <c r="E61" s="412"/>
      <c r="F61" s="75"/>
      <c r="G61" s="75"/>
      <c r="H61" s="75"/>
      <c r="I61" s="75"/>
    </row>
    <row r="62" spans="1:9" s="232" customFormat="1" ht="15.75" customHeight="1">
      <c r="A62" s="78"/>
      <c r="B62" s="412" t="s">
        <v>223</v>
      </c>
      <c r="C62" s="373">
        <v>260.23232</v>
      </c>
      <c r="D62" s="375">
        <f t="shared" si="2"/>
        <v>843.67318</v>
      </c>
      <c r="E62" s="412"/>
      <c r="F62" s="75"/>
      <c r="G62" s="75"/>
      <c r="H62" s="75"/>
      <c r="I62" s="75"/>
    </row>
    <row r="63" spans="1:9" s="232" customFormat="1" ht="15.75" customHeight="1">
      <c r="A63" s="78"/>
      <c r="B63" s="412" t="s">
        <v>264</v>
      </c>
      <c r="C63" s="373">
        <v>255.74781</v>
      </c>
      <c r="D63" s="375">
        <f t="shared" si="2"/>
        <v>829.1344</v>
      </c>
      <c r="E63" s="412"/>
      <c r="F63" s="75"/>
      <c r="G63" s="75"/>
      <c r="H63" s="75"/>
      <c r="I63" s="75"/>
    </row>
    <row r="64" spans="1:9" s="232" customFormat="1" ht="15.75" customHeight="1">
      <c r="A64" s="78"/>
      <c r="B64" s="412" t="s">
        <v>282</v>
      </c>
      <c r="C64" s="373">
        <v>228.48236</v>
      </c>
      <c r="D64" s="375">
        <f t="shared" si="2"/>
        <v>740.73981</v>
      </c>
      <c r="E64" s="412"/>
      <c r="F64" s="75"/>
      <c r="G64" s="75"/>
      <c r="H64" s="75"/>
      <c r="I64" s="75"/>
    </row>
    <row r="65" spans="1:9" s="232" customFormat="1" ht="15.75" customHeight="1">
      <c r="A65" s="78"/>
      <c r="B65" s="412" t="s">
        <v>265</v>
      </c>
      <c r="C65" s="373">
        <v>211.86344</v>
      </c>
      <c r="D65" s="375">
        <f t="shared" si="2"/>
        <v>686.86127</v>
      </c>
      <c r="E65" s="412"/>
      <c r="F65" s="75"/>
      <c r="G65" s="75"/>
      <c r="I65" s="75"/>
    </row>
    <row r="66" spans="1:9" s="232" customFormat="1" ht="15.75" customHeight="1">
      <c r="A66" s="78"/>
      <c r="B66" s="412" t="s">
        <v>228</v>
      </c>
      <c r="C66" s="373">
        <v>191.18452</v>
      </c>
      <c r="D66" s="375">
        <f t="shared" si="2"/>
        <v>619.82021</v>
      </c>
      <c r="E66" s="412"/>
      <c r="F66" s="75"/>
      <c r="G66" s="75"/>
      <c r="H66" s="75"/>
      <c r="I66" s="75"/>
    </row>
    <row r="67" spans="1:9" s="232" customFormat="1" ht="15.75" customHeight="1">
      <c r="A67" s="78"/>
      <c r="B67" s="412" t="s">
        <v>247</v>
      </c>
      <c r="C67" s="373">
        <v>182.78368</v>
      </c>
      <c r="D67" s="375">
        <f t="shared" si="2"/>
        <v>592.58469</v>
      </c>
      <c r="E67" s="412"/>
      <c r="F67" s="75"/>
      <c r="G67" s="75"/>
      <c r="H67" s="75"/>
      <c r="I67" s="75"/>
    </row>
    <row r="68" spans="1:9" s="232" customFormat="1" ht="15.75" customHeight="1">
      <c r="A68" s="78"/>
      <c r="B68" s="412" t="s">
        <v>283</v>
      </c>
      <c r="C68" s="373">
        <v>172.73288</v>
      </c>
      <c r="D68" s="375">
        <f t="shared" si="2"/>
        <v>560</v>
      </c>
      <c r="E68" s="412"/>
      <c r="F68" s="75"/>
      <c r="G68" s="75"/>
      <c r="H68" s="75"/>
      <c r="I68" s="75"/>
    </row>
    <row r="69" spans="1:9" s="232" customFormat="1" ht="15.75" customHeight="1">
      <c r="A69" s="78"/>
      <c r="B69" s="412" t="s">
        <v>215</v>
      </c>
      <c r="C69" s="373">
        <v>163.47423</v>
      </c>
      <c r="D69" s="375">
        <f t="shared" si="2"/>
        <v>529.98345</v>
      </c>
      <c r="E69" s="412"/>
      <c r="F69" s="75"/>
      <c r="G69" s="75"/>
      <c r="H69" s="75"/>
      <c r="I69" s="75"/>
    </row>
    <row r="70" spans="1:9" s="232" customFormat="1" ht="15.75" customHeight="1">
      <c r="A70" s="78"/>
      <c r="B70" s="412" t="s">
        <v>229</v>
      </c>
      <c r="C70" s="373">
        <v>158.81409</v>
      </c>
      <c r="D70" s="375">
        <f t="shared" si="2"/>
        <v>514.87528</v>
      </c>
      <c r="E70" s="412"/>
      <c r="F70" s="75"/>
      <c r="G70" s="75"/>
      <c r="H70" s="75"/>
      <c r="I70" s="75"/>
    </row>
    <row r="71" spans="1:9" s="232" customFormat="1" ht="15.75" customHeight="1">
      <c r="A71" s="78"/>
      <c r="B71" s="412" t="s">
        <v>266</v>
      </c>
      <c r="C71" s="373">
        <v>135.31779</v>
      </c>
      <c r="D71" s="375">
        <f t="shared" si="2"/>
        <v>438.70028</v>
      </c>
      <c r="E71" s="412"/>
      <c r="F71" s="75"/>
      <c r="G71" s="75"/>
      <c r="H71" s="75"/>
      <c r="I71" s="75"/>
    </row>
    <row r="72" spans="1:9" s="232" customFormat="1" ht="15.75" customHeight="1">
      <c r="A72" s="78"/>
      <c r="B72" s="412" t="s">
        <v>231</v>
      </c>
      <c r="C72" s="373">
        <v>134.74801000000002</v>
      </c>
      <c r="D72" s="375">
        <f t="shared" si="2"/>
        <v>436.85305</v>
      </c>
      <c r="E72" s="412"/>
      <c r="F72" s="75"/>
      <c r="G72" s="75"/>
      <c r="H72" s="75"/>
      <c r="I72" s="75"/>
    </row>
    <row r="73" spans="1:9" s="232" customFormat="1" ht="15.75" customHeight="1">
      <c r="A73" s="78"/>
      <c r="B73" s="412" t="s">
        <v>267</v>
      </c>
      <c r="C73" s="373">
        <v>119.05257</v>
      </c>
      <c r="D73" s="375">
        <f t="shared" si="2"/>
        <v>385.96843</v>
      </c>
      <c r="E73" s="412"/>
      <c r="F73" s="75"/>
      <c r="G73" s="75"/>
      <c r="H73" s="75"/>
      <c r="I73" s="75"/>
    </row>
    <row r="74" spans="1:9" s="232" customFormat="1" ht="15.75" customHeight="1">
      <c r="A74" s="78"/>
      <c r="B74" s="412" t="s">
        <v>268</v>
      </c>
      <c r="C74" s="373">
        <v>108.93997</v>
      </c>
      <c r="D74" s="375">
        <f t="shared" si="2"/>
        <v>353.18338</v>
      </c>
      <c r="E74" s="412"/>
      <c r="F74" s="75"/>
      <c r="G74" s="75"/>
      <c r="H74" s="75"/>
      <c r="I74" s="75"/>
    </row>
    <row r="75" spans="1:9" s="232" customFormat="1" ht="15.75" customHeight="1">
      <c r="A75" s="78"/>
      <c r="B75" s="412" t="s">
        <v>230</v>
      </c>
      <c r="C75" s="373">
        <v>101.20060000000001</v>
      </c>
      <c r="D75" s="375">
        <f t="shared" si="2"/>
        <v>328.09235</v>
      </c>
      <c r="E75" s="412"/>
      <c r="F75" s="75"/>
      <c r="G75" s="75"/>
      <c r="H75" s="75"/>
      <c r="I75" s="75"/>
    </row>
    <row r="76" spans="1:7" s="232" customFormat="1" ht="15.75" customHeight="1">
      <c r="A76" s="78"/>
      <c r="B76" s="412" t="s">
        <v>103</v>
      </c>
      <c r="C76" s="373">
        <v>531.6030000000002</v>
      </c>
      <c r="D76" s="375">
        <f t="shared" si="2"/>
        <v>1723.45693</v>
      </c>
      <c r="E76" s="412"/>
      <c r="F76" s="75"/>
      <c r="G76" s="75"/>
    </row>
    <row r="77" spans="1:7" s="232" customFormat="1" ht="16.5" customHeight="1">
      <c r="A77" s="78"/>
      <c r="B77" s="81"/>
      <c r="C77" s="374"/>
      <c r="D77" s="376"/>
      <c r="F77" s="75"/>
      <c r="G77" s="75"/>
    </row>
    <row r="78" spans="1:7" s="232" customFormat="1" ht="16.5" customHeight="1">
      <c r="A78" s="78"/>
      <c r="B78" s="539" t="s">
        <v>15</v>
      </c>
      <c r="C78" s="557">
        <f>+C28+C15</f>
        <v>756755.6662499998</v>
      </c>
      <c r="D78" s="557">
        <f>+D28+D15</f>
        <v>2453401.86996</v>
      </c>
      <c r="F78" s="75"/>
      <c r="G78" s="75"/>
    </row>
    <row r="79" spans="1:7" s="229" customFormat="1" ht="16.5" customHeight="1">
      <c r="A79" s="75"/>
      <c r="B79" s="540"/>
      <c r="C79" s="558"/>
      <c r="D79" s="558"/>
      <c r="G79" s="233"/>
    </row>
    <row r="80" spans="1:7" s="229" customFormat="1" ht="7.5" customHeight="1">
      <c r="A80" s="75"/>
      <c r="B80" s="82"/>
      <c r="C80" s="83"/>
      <c r="D80" s="83"/>
      <c r="G80" s="233"/>
    </row>
    <row r="81" spans="1:7" s="229" customFormat="1" ht="15" customHeight="1">
      <c r="A81" s="75"/>
      <c r="B81" s="79" t="s">
        <v>192</v>
      </c>
      <c r="C81" s="202"/>
      <c r="D81" s="201"/>
      <c r="E81" s="233"/>
      <c r="G81" s="233"/>
    </row>
    <row r="82" spans="1:7" s="230" customFormat="1" ht="15">
      <c r="A82" s="76"/>
      <c r="B82" s="79" t="s">
        <v>193</v>
      </c>
      <c r="C82" s="199"/>
      <c r="D82" s="200"/>
      <c r="E82" s="234"/>
      <c r="G82" s="234"/>
    </row>
    <row r="83" spans="1:7" s="229" customFormat="1" ht="15">
      <c r="A83" s="75"/>
      <c r="B83" s="84" t="s">
        <v>194</v>
      </c>
      <c r="C83" s="185"/>
      <c r="D83" s="116"/>
      <c r="E83" s="233"/>
      <c r="F83" s="233"/>
      <c r="G83" s="233"/>
    </row>
    <row r="84" spans="1:7" s="231" customFormat="1" ht="15">
      <c r="A84" s="74"/>
      <c r="B84" s="84" t="s">
        <v>195</v>
      </c>
      <c r="C84" s="84"/>
      <c r="D84" s="84"/>
      <c r="E84" s="235"/>
      <c r="F84" s="235"/>
      <c r="G84" s="235"/>
    </row>
    <row r="85" spans="1:7" s="231" customFormat="1" ht="15" customHeight="1">
      <c r="A85" s="74"/>
      <c r="B85" s="543" t="s">
        <v>284</v>
      </c>
      <c r="C85" s="543"/>
      <c r="D85" s="543"/>
      <c r="E85" s="235"/>
      <c r="F85" s="235"/>
      <c r="G85" s="235"/>
    </row>
    <row r="86" spans="1:7" s="231" customFormat="1" ht="15" customHeight="1">
      <c r="A86" s="74"/>
      <c r="B86" s="553"/>
      <c r="C86" s="553"/>
      <c r="D86" s="553"/>
      <c r="E86" s="430"/>
      <c r="F86" s="235"/>
      <c r="G86" s="235"/>
    </row>
    <row r="87" spans="1:7" s="231" customFormat="1" ht="15" customHeight="1">
      <c r="A87" s="74"/>
      <c r="B87" s="429"/>
      <c r="C87" s="431"/>
      <c r="D87" s="431"/>
      <c r="E87" s="430"/>
      <c r="F87" s="235"/>
      <c r="G87" s="235"/>
    </row>
    <row r="88" spans="1:7" s="231" customFormat="1" ht="15">
      <c r="A88" s="74"/>
      <c r="B88" s="429"/>
      <c r="C88" s="432"/>
      <c r="D88" s="432"/>
      <c r="E88" s="430"/>
      <c r="F88" s="235"/>
      <c r="G88" s="235"/>
    </row>
    <row r="89" spans="1:7" s="229" customFormat="1" ht="15" customHeight="1">
      <c r="A89" s="75"/>
      <c r="B89" s="433"/>
      <c r="C89" s="434"/>
      <c r="D89" s="434"/>
      <c r="E89" s="435"/>
      <c r="F89" s="233"/>
      <c r="G89" s="233"/>
    </row>
    <row r="90" spans="1:7" s="229" customFormat="1" ht="15" customHeight="1">
      <c r="A90" s="75"/>
      <c r="B90" s="86" t="s">
        <v>120</v>
      </c>
      <c r="C90" s="93"/>
      <c r="D90" s="93"/>
      <c r="E90" s="233"/>
      <c r="F90" s="233"/>
      <c r="G90" s="233"/>
    </row>
    <row r="91" spans="1:7" s="229" customFormat="1" ht="15" customHeight="1">
      <c r="A91" s="75"/>
      <c r="B91" s="107" t="s">
        <v>110</v>
      </c>
      <c r="C91" s="94"/>
      <c r="D91" s="94"/>
      <c r="E91" s="233"/>
      <c r="F91" s="233"/>
      <c r="G91" s="233"/>
    </row>
    <row r="92" spans="1:7" s="229" customFormat="1" ht="15" customHeight="1">
      <c r="A92" s="75"/>
      <c r="B92" s="372" t="s">
        <v>71</v>
      </c>
      <c r="C92" s="94"/>
      <c r="D92" s="94"/>
      <c r="E92" s="233"/>
      <c r="F92" s="233"/>
      <c r="G92" s="233"/>
    </row>
    <row r="93" spans="1:7" s="229" customFormat="1" ht="15.75" customHeight="1">
      <c r="A93" s="75"/>
      <c r="B93" s="372" t="s">
        <v>112</v>
      </c>
      <c r="C93" s="94"/>
      <c r="D93" s="94"/>
      <c r="E93" s="233"/>
      <c r="F93" s="233"/>
      <c r="G93" s="233"/>
    </row>
    <row r="94" spans="1:7" s="229" customFormat="1" ht="15.75" customHeight="1">
      <c r="A94" s="75"/>
      <c r="B94" s="343" t="str">
        <f>+B9</f>
        <v>Al 31 de julio de 2017</v>
      </c>
      <c r="C94" s="343"/>
      <c r="D94" s="93"/>
      <c r="E94" s="233"/>
      <c r="F94" s="233"/>
      <c r="G94" s="233"/>
    </row>
    <row r="95" spans="1:7" s="229" customFormat="1" ht="7.5" customHeight="1">
      <c r="A95" s="75"/>
      <c r="B95" s="271"/>
      <c r="C95" s="282"/>
      <c r="D95" s="282"/>
      <c r="E95" s="233"/>
      <c r="F95" s="233"/>
      <c r="G95" s="233"/>
    </row>
    <row r="96" spans="1:7" s="229" customFormat="1" ht="12" customHeight="1">
      <c r="A96" s="75"/>
      <c r="B96" s="544" t="s">
        <v>109</v>
      </c>
      <c r="C96" s="547" t="s">
        <v>54</v>
      </c>
      <c r="D96" s="550" t="s">
        <v>153</v>
      </c>
      <c r="E96" s="233"/>
      <c r="F96" s="233"/>
      <c r="G96" s="233"/>
    </row>
    <row r="97" spans="1:7" s="229" customFormat="1" ht="12" customHeight="1">
      <c r="A97" s="75"/>
      <c r="B97" s="545"/>
      <c r="C97" s="548"/>
      <c r="D97" s="551"/>
      <c r="E97" s="233"/>
      <c r="F97" s="233"/>
      <c r="G97" s="233"/>
    </row>
    <row r="98" spans="1:7" s="229" customFormat="1" ht="12" customHeight="1">
      <c r="A98" s="75"/>
      <c r="B98" s="546"/>
      <c r="C98" s="549"/>
      <c r="D98" s="552"/>
      <c r="E98" s="233"/>
      <c r="F98" s="233"/>
      <c r="G98" s="233"/>
    </row>
    <row r="99" spans="1:7" s="229" customFormat="1" ht="9.75" customHeight="1">
      <c r="A99" s="75"/>
      <c r="B99" s="272"/>
      <c r="C99" s="284"/>
      <c r="D99" s="285"/>
      <c r="E99" s="233"/>
      <c r="F99" s="233"/>
      <c r="G99" s="233"/>
    </row>
    <row r="100" spans="1:7" s="229" customFormat="1" ht="20.25" customHeight="1">
      <c r="A100" s="75"/>
      <c r="B100" s="100" t="s">
        <v>139</v>
      </c>
      <c r="C100" s="95">
        <v>0</v>
      </c>
      <c r="D100" s="104">
        <v>0</v>
      </c>
      <c r="E100" s="233"/>
      <c r="F100" s="233"/>
      <c r="G100" s="233"/>
    </row>
    <row r="101" spans="1:7" s="229" customFormat="1" ht="7.5" customHeight="1">
      <c r="A101" s="75"/>
      <c r="B101" s="78"/>
      <c r="C101" s="95"/>
      <c r="D101" s="104"/>
      <c r="E101" s="233"/>
      <c r="F101" s="233"/>
      <c r="G101" s="233"/>
    </row>
    <row r="102" spans="1:7" s="229" customFormat="1" ht="15" customHeight="1">
      <c r="A102" s="75"/>
      <c r="B102" s="78"/>
      <c r="C102" s="374"/>
      <c r="D102" s="376"/>
      <c r="E102" s="233"/>
      <c r="F102" s="233"/>
      <c r="G102" s="233"/>
    </row>
    <row r="103" spans="1:7" s="229" customFormat="1" ht="20.25" customHeight="1">
      <c r="A103" s="75"/>
      <c r="B103" s="102" t="s">
        <v>132</v>
      </c>
      <c r="C103" s="95">
        <f>SUM(C105:C127)</f>
        <v>14867.328139999998</v>
      </c>
      <c r="D103" s="104">
        <f>SUM(D105:D127)</f>
        <v>48199.87786</v>
      </c>
      <c r="E103" s="233"/>
      <c r="F103" s="233"/>
      <c r="G103" s="233"/>
    </row>
    <row r="104" spans="2:6" ht="7.5" customHeight="1">
      <c r="B104" s="103"/>
      <c r="C104" s="95"/>
      <c r="D104" s="376"/>
      <c r="F104" s="233"/>
    </row>
    <row r="105" spans="2:6" ht="15.75" customHeight="1">
      <c r="B105" s="412" t="s">
        <v>232</v>
      </c>
      <c r="C105" s="373">
        <v>3490.07636</v>
      </c>
      <c r="D105" s="375">
        <f aca="true" t="shared" si="3" ref="D105:D127">ROUND(+C105*$E$9,5)</f>
        <v>11314.82756</v>
      </c>
      <c r="E105" s="412"/>
      <c r="F105" s="233"/>
    </row>
    <row r="106" spans="2:6" ht="15.75" customHeight="1">
      <c r="B106" s="412" t="s">
        <v>285</v>
      </c>
      <c r="C106" s="373">
        <v>3084.51573</v>
      </c>
      <c r="D106" s="375">
        <f t="shared" si="3"/>
        <v>10000</v>
      </c>
      <c r="E106" s="412"/>
      <c r="F106" s="233"/>
    </row>
    <row r="107" spans="2:6" ht="15.75" customHeight="1">
      <c r="B107" s="412" t="s">
        <v>212</v>
      </c>
      <c r="C107" s="373">
        <v>725.03399</v>
      </c>
      <c r="D107" s="375">
        <f t="shared" si="3"/>
        <v>2350.5602</v>
      </c>
      <c r="E107" s="412"/>
      <c r="F107" s="233"/>
    </row>
    <row r="108" spans="2:6" ht="15.75" customHeight="1">
      <c r="B108" s="412" t="s">
        <v>233</v>
      </c>
      <c r="C108" s="373">
        <v>629.60242</v>
      </c>
      <c r="D108" s="375">
        <f t="shared" si="3"/>
        <v>2041.17105</v>
      </c>
      <c r="E108" s="412"/>
      <c r="F108" s="233"/>
    </row>
    <row r="109" spans="2:6" ht="15.75" customHeight="1">
      <c r="B109" s="412" t="s">
        <v>234</v>
      </c>
      <c r="C109" s="373">
        <v>420.77312</v>
      </c>
      <c r="D109" s="375">
        <f t="shared" si="3"/>
        <v>1364.14646</v>
      </c>
      <c r="E109" s="412"/>
      <c r="F109" s="233"/>
    </row>
    <row r="110" spans="2:6" ht="15.75" customHeight="1">
      <c r="B110" s="412" t="s">
        <v>286</v>
      </c>
      <c r="C110" s="373">
        <v>402.01966</v>
      </c>
      <c r="D110" s="375">
        <f t="shared" si="3"/>
        <v>1303.34774</v>
      </c>
      <c r="E110" s="412"/>
      <c r="F110" s="233"/>
    </row>
    <row r="111" spans="2:6" ht="15.75" customHeight="1">
      <c r="B111" s="412" t="s">
        <v>256</v>
      </c>
      <c r="C111" s="373">
        <v>392.99165999999997</v>
      </c>
      <c r="D111" s="375">
        <f t="shared" si="3"/>
        <v>1274.07896</v>
      </c>
      <c r="E111" s="412"/>
      <c r="F111" s="233"/>
    </row>
    <row r="112" spans="2:6" ht="15.75" customHeight="1">
      <c r="B112" s="412" t="s">
        <v>287</v>
      </c>
      <c r="C112" s="373">
        <v>387.74001</v>
      </c>
      <c r="D112" s="375">
        <f t="shared" si="3"/>
        <v>1257.05311</v>
      </c>
      <c r="E112" s="412"/>
      <c r="F112" s="233"/>
    </row>
    <row r="113" spans="2:6" ht="15.75" customHeight="1">
      <c r="B113" s="412" t="s">
        <v>235</v>
      </c>
      <c r="C113" s="373">
        <v>374.76321</v>
      </c>
      <c r="D113" s="375">
        <f t="shared" si="3"/>
        <v>1214.98233</v>
      </c>
      <c r="E113" s="412"/>
      <c r="F113" s="233"/>
    </row>
    <row r="114" spans="2:6" ht="15.75" customHeight="1">
      <c r="B114" s="412" t="s">
        <v>236</v>
      </c>
      <c r="C114" s="373">
        <v>287.87341</v>
      </c>
      <c r="D114" s="375">
        <f t="shared" si="3"/>
        <v>933.2856</v>
      </c>
      <c r="E114" s="412"/>
      <c r="F114" s="233"/>
    </row>
    <row r="115" spans="2:6" ht="15.75" customHeight="1">
      <c r="B115" s="412" t="s">
        <v>244</v>
      </c>
      <c r="C115" s="373">
        <v>258.40584</v>
      </c>
      <c r="D115" s="375">
        <f t="shared" si="3"/>
        <v>837.75173</v>
      </c>
      <c r="E115" s="412"/>
      <c r="F115" s="233"/>
    </row>
    <row r="116" spans="2:6" ht="15.75" customHeight="1">
      <c r="B116" s="412" t="s">
        <v>243</v>
      </c>
      <c r="C116" s="373">
        <v>208.9737</v>
      </c>
      <c r="D116" s="375">
        <f t="shared" si="3"/>
        <v>677.49274</v>
      </c>
      <c r="E116" s="412"/>
      <c r="F116" s="233"/>
    </row>
    <row r="117" spans="2:6" ht="15.75" customHeight="1">
      <c r="B117" s="412" t="s">
        <v>237</v>
      </c>
      <c r="C117" s="373">
        <v>164.52605</v>
      </c>
      <c r="D117" s="375">
        <f t="shared" si="3"/>
        <v>533.39345</v>
      </c>
      <c r="E117" s="412"/>
      <c r="F117" s="233"/>
    </row>
    <row r="118" spans="2:6" ht="15.75" customHeight="1">
      <c r="B118" s="412" t="s">
        <v>238</v>
      </c>
      <c r="C118" s="373">
        <v>162.01637</v>
      </c>
      <c r="D118" s="375">
        <f t="shared" si="3"/>
        <v>525.25707</v>
      </c>
      <c r="E118" s="412"/>
      <c r="F118" s="233"/>
    </row>
    <row r="119" spans="2:6" ht="15.75" customHeight="1">
      <c r="B119" s="412" t="s">
        <v>239</v>
      </c>
      <c r="C119" s="373">
        <v>157.47907</v>
      </c>
      <c r="D119" s="375">
        <f t="shared" si="3"/>
        <v>510.54714</v>
      </c>
      <c r="E119" s="412"/>
      <c r="F119" s="233"/>
    </row>
    <row r="120" spans="2:6" ht="15.75" customHeight="1">
      <c r="B120" s="412" t="s">
        <v>241</v>
      </c>
      <c r="C120" s="373">
        <v>155.16313</v>
      </c>
      <c r="D120" s="375">
        <f t="shared" si="3"/>
        <v>503.03887</v>
      </c>
      <c r="E120" s="412"/>
      <c r="F120" s="233"/>
    </row>
    <row r="121" spans="2:6" ht="15.75" customHeight="1">
      <c r="B121" s="412" t="s">
        <v>240</v>
      </c>
      <c r="C121" s="373">
        <v>131.20114999999998</v>
      </c>
      <c r="D121" s="375">
        <f t="shared" si="3"/>
        <v>425.35413</v>
      </c>
      <c r="E121" s="412"/>
      <c r="F121" s="233"/>
    </row>
    <row r="122" spans="2:6" ht="15.75" customHeight="1">
      <c r="B122" s="412" t="s">
        <v>270</v>
      </c>
      <c r="C122" s="373">
        <v>131.12765</v>
      </c>
      <c r="D122" s="375">
        <f t="shared" si="3"/>
        <v>425.11584</v>
      </c>
      <c r="E122" s="412"/>
      <c r="F122" s="233"/>
    </row>
    <row r="123" spans="2:6" ht="15.75" customHeight="1">
      <c r="B123" s="412" t="s">
        <v>258</v>
      </c>
      <c r="C123" s="373">
        <v>116.60761</v>
      </c>
      <c r="D123" s="375">
        <f t="shared" si="3"/>
        <v>378.04187</v>
      </c>
      <c r="E123" s="412"/>
      <c r="F123" s="233"/>
    </row>
    <row r="124" spans="2:6" ht="15.75" customHeight="1">
      <c r="B124" s="412" t="s">
        <v>259</v>
      </c>
      <c r="C124" s="373">
        <v>116.37022999999999</v>
      </c>
      <c r="D124" s="375">
        <f t="shared" si="3"/>
        <v>377.27229</v>
      </c>
      <c r="E124" s="412"/>
      <c r="F124" s="233"/>
    </row>
    <row r="125" spans="2:6" ht="15.75" customHeight="1">
      <c r="B125" s="412" t="s">
        <v>242</v>
      </c>
      <c r="C125" s="373">
        <v>115.28164</v>
      </c>
      <c r="D125" s="375">
        <f t="shared" si="3"/>
        <v>373.74308</v>
      </c>
      <c r="E125" s="412"/>
      <c r="F125" s="233"/>
    </row>
    <row r="126" spans="2:6" ht="15.75" customHeight="1">
      <c r="B126" s="412" t="s">
        <v>257</v>
      </c>
      <c r="C126" s="373">
        <v>105.56949</v>
      </c>
      <c r="D126" s="375">
        <f t="shared" si="3"/>
        <v>342.25629</v>
      </c>
      <c r="E126" s="412"/>
      <c r="F126" s="233"/>
    </row>
    <row r="127" spans="2:6" ht="15.75" customHeight="1">
      <c r="B127" s="412" t="s">
        <v>103</v>
      </c>
      <c r="C127" s="373">
        <v>2849.2166399999987</v>
      </c>
      <c r="D127" s="375">
        <f t="shared" si="3"/>
        <v>9237.16035</v>
      </c>
      <c r="E127" s="412"/>
      <c r="F127" s="233"/>
    </row>
    <row r="128" spans="2:6" ht="9.75" customHeight="1">
      <c r="B128" s="81"/>
      <c r="C128" s="374"/>
      <c r="D128" s="376"/>
      <c r="F128" s="233"/>
    </row>
    <row r="129" spans="2:6" ht="16.5" customHeight="1">
      <c r="B129" s="539" t="s">
        <v>15</v>
      </c>
      <c r="C129" s="541">
        <f>+C100+C103</f>
        <v>14867.328139999998</v>
      </c>
      <c r="D129" s="541">
        <f>+D100+D103</f>
        <v>48199.87786</v>
      </c>
      <c r="F129" s="233"/>
    </row>
    <row r="130" spans="2:6" ht="16.5" customHeight="1">
      <c r="B130" s="540"/>
      <c r="C130" s="542"/>
      <c r="D130" s="542"/>
      <c r="F130" s="233"/>
    </row>
    <row r="131" spans="2:6" ht="7.5" customHeight="1">
      <c r="B131" s="105"/>
      <c r="C131" s="83"/>
      <c r="D131" s="83"/>
      <c r="F131" s="233"/>
    </row>
    <row r="132" spans="2:4" ht="15" customHeight="1">
      <c r="B132" s="84" t="s">
        <v>288</v>
      </c>
      <c r="C132" s="91"/>
      <c r="D132" s="91"/>
    </row>
    <row r="133" spans="2:4" s="77" customFormat="1" ht="3.75" customHeight="1">
      <c r="B133" s="106"/>
      <c r="C133" s="203"/>
      <c r="D133" s="203"/>
    </row>
    <row r="134" spans="2:4" s="77" customFormat="1" ht="18" customHeight="1">
      <c r="B134" s="84" t="s">
        <v>196</v>
      </c>
      <c r="C134" s="203"/>
      <c r="D134" s="203"/>
    </row>
    <row r="135" spans="2:7" s="74" customFormat="1" ht="15.75">
      <c r="B135" s="84"/>
      <c r="C135" s="436"/>
      <c r="D135" s="437"/>
      <c r="E135" s="63"/>
      <c r="F135" s="63"/>
      <c r="G135" s="63"/>
    </row>
    <row r="136" spans="2:4" ht="7.5" customHeight="1">
      <c r="B136" s="433"/>
      <c r="C136" s="438"/>
      <c r="D136" s="438"/>
    </row>
    <row r="137" spans="2:4" ht="12.75" customHeight="1">
      <c r="B137" s="433"/>
      <c r="C137" s="439"/>
      <c r="D137" s="439"/>
    </row>
    <row r="138" spans="2:4" ht="12.75" customHeight="1">
      <c r="B138" s="433"/>
      <c r="C138" s="437"/>
      <c r="D138" s="437"/>
    </row>
    <row r="139" spans="2:4" ht="15">
      <c r="B139" s="433"/>
      <c r="C139" s="440"/>
      <c r="D139" s="440"/>
    </row>
    <row r="140" spans="2:4" ht="15">
      <c r="B140" s="433"/>
      <c r="C140" s="433"/>
      <c r="D140" s="433"/>
    </row>
    <row r="141" spans="2:4" ht="15">
      <c r="B141" s="433"/>
      <c r="C141" s="433"/>
      <c r="D141" s="440"/>
    </row>
    <row r="142" spans="2:4" ht="15">
      <c r="B142" s="433"/>
      <c r="C142" s="441"/>
      <c r="D142" s="433"/>
    </row>
    <row r="143" spans="2:4" ht="15">
      <c r="B143" s="433"/>
      <c r="C143" s="433"/>
      <c r="D143" s="434"/>
    </row>
    <row r="144" spans="2:4" ht="15">
      <c r="B144" s="433"/>
      <c r="C144" s="433"/>
      <c r="D144" s="433"/>
    </row>
    <row r="145" spans="2:4" ht="15">
      <c r="B145" s="433"/>
      <c r="C145" s="433"/>
      <c r="D145" s="433"/>
    </row>
    <row r="146" spans="2:4" ht="15">
      <c r="B146" s="433"/>
      <c r="C146" s="433"/>
      <c r="D146" s="433"/>
    </row>
    <row r="147" spans="2:4" ht="15">
      <c r="B147" s="433"/>
      <c r="C147" s="433"/>
      <c r="D147" s="433"/>
    </row>
  </sheetData>
  <sheetProtection/>
  <mergeCells count="14">
    <mergeCell ref="B11:B13"/>
    <mergeCell ref="C11:C13"/>
    <mergeCell ref="D11:D13"/>
    <mergeCell ref="D78:D79"/>
    <mergeCell ref="B78:B79"/>
    <mergeCell ref="C78:C79"/>
    <mergeCell ref="B129:B130"/>
    <mergeCell ref="C129:C130"/>
    <mergeCell ref="D129:D130"/>
    <mergeCell ref="B85:D85"/>
    <mergeCell ref="B96:B98"/>
    <mergeCell ref="C96:C98"/>
    <mergeCell ref="D96:D98"/>
    <mergeCell ref="B86:D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88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9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5" customWidth="1"/>
    <col min="2" max="2" width="11.7109375" style="135" customWidth="1"/>
    <col min="3" max="3" width="2.7109375" style="135" hidden="1" customWidth="1"/>
    <col min="4" max="4" width="3.7109375" style="135" customWidth="1"/>
    <col min="5" max="5" width="14.7109375" style="138" customWidth="1"/>
    <col min="6" max="6" width="14.7109375" style="135" customWidth="1"/>
    <col min="7" max="8" width="14.7109375" style="138" customWidth="1"/>
    <col min="9" max="9" width="14.7109375" style="142" customWidth="1"/>
    <col min="10" max="13" width="14.7109375" style="138" customWidth="1"/>
    <col min="14" max="14" width="10.8515625" style="135" customWidth="1"/>
    <col min="15" max="15" width="15.57421875" style="135" customWidth="1"/>
    <col min="16" max="16" width="11.7109375" style="135" bestFit="1" customWidth="1"/>
    <col min="17" max="17" width="10.7109375" style="135" customWidth="1"/>
    <col min="18" max="23" width="10.8515625" style="135" customWidth="1"/>
    <col min="24" max="24" width="19.28125" style="135" customWidth="1"/>
    <col min="25" max="16384" width="10.8515625" style="135" customWidth="1"/>
  </cols>
  <sheetData>
    <row r="1" ht="15"/>
    <row r="2" ht="15"/>
    <row r="3" ht="15"/>
    <row r="4" spans="15:22" ht="15">
      <c r="O4" s="442"/>
      <c r="P4" s="442"/>
      <c r="Q4" s="442"/>
      <c r="R4" s="442"/>
      <c r="S4" s="442"/>
      <c r="T4" s="442"/>
      <c r="U4" s="442"/>
      <c r="V4" s="442"/>
    </row>
    <row r="5" spans="2:22" ht="18" customHeight="1">
      <c r="B5" s="559" t="s">
        <v>111</v>
      </c>
      <c r="C5" s="559"/>
      <c r="D5" s="559"/>
      <c r="I5" s="139"/>
      <c r="O5" s="442"/>
      <c r="P5" s="442"/>
      <c r="Q5" s="442"/>
      <c r="R5" s="442"/>
      <c r="S5" s="442"/>
      <c r="T5" s="442"/>
      <c r="U5" s="442"/>
      <c r="V5" s="442"/>
    </row>
    <row r="6" spans="2:22" ht="19.5">
      <c r="B6" s="140" t="s">
        <v>69</v>
      </c>
      <c r="C6" s="141"/>
      <c r="D6" s="141"/>
      <c r="M6" s="475" t="s">
        <v>155</v>
      </c>
      <c r="O6" s="442"/>
      <c r="P6" s="442"/>
      <c r="Q6" s="442"/>
      <c r="R6" s="442"/>
      <c r="S6" s="442"/>
      <c r="T6" s="442"/>
      <c r="U6" s="442"/>
      <c r="V6" s="442"/>
    </row>
    <row r="7" spans="2:22" ht="18">
      <c r="B7" s="141" t="s">
        <v>84</v>
      </c>
      <c r="C7" s="139"/>
      <c r="D7" s="139"/>
      <c r="O7" s="442"/>
      <c r="P7" s="442"/>
      <c r="Q7" s="442"/>
      <c r="R7" s="442"/>
      <c r="S7" s="442"/>
      <c r="T7" s="442"/>
      <c r="U7" s="442"/>
      <c r="V7" s="442"/>
    </row>
    <row r="8" spans="2:22" ht="16.5">
      <c r="B8" s="143" t="s">
        <v>197</v>
      </c>
      <c r="C8" s="139"/>
      <c r="D8" s="139"/>
      <c r="O8" s="442"/>
      <c r="P8" s="442"/>
      <c r="Q8" s="442"/>
      <c r="R8" s="442"/>
      <c r="S8" s="442"/>
      <c r="T8" s="442"/>
      <c r="U8" s="442"/>
      <c r="V8" s="442"/>
    </row>
    <row r="9" spans="2:22" ht="16.5">
      <c r="B9" s="139" t="s">
        <v>289</v>
      </c>
      <c r="C9" s="139"/>
      <c r="D9" s="139"/>
      <c r="F9" s="143"/>
      <c r="L9" s="144"/>
      <c r="O9" s="442"/>
      <c r="P9" s="442"/>
      <c r="Q9" s="442"/>
      <c r="R9" s="442"/>
      <c r="S9" s="442"/>
      <c r="T9" s="442"/>
      <c r="U9" s="442"/>
      <c r="V9" s="442"/>
    </row>
    <row r="10" spans="2:22" s="145" customFormat="1" ht="15">
      <c r="B10" s="146" t="s">
        <v>81</v>
      </c>
      <c r="C10" s="146"/>
      <c r="D10" s="146"/>
      <c r="E10" s="147"/>
      <c r="G10" s="147"/>
      <c r="H10" s="147"/>
      <c r="I10" s="148"/>
      <c r="J10" s="147"/>
      <c r="K10" s="147"/>
      <c r="L10" s="147"/>
      <c r="M10" s="147"/>
      <c r="O10" s="443"/>
      <c r="P10" s="443"/>
      <c r="Q10" s="443"/>
      <c r="R10" s="443"/>
      <c r="S10" s="443"/>
      <c r="T10" s="443"/>
      <c r="U10" s="443"/>
      <c r="V10" s="443"/>
    </row>
    <row r="11" ht="9.75" customHeight="1"/>
    <row r="12" spans="2:13" s="149" customFormat="1" ht="19.5" customHeight="1">
      <c r="B12" s="573" t="s">
        <v>102</v>
      </c>
      <c r="C12" s="574"/>
      <c r="D12" s="170"/>
      <c r="E12" s="570" t="s">
        <v>100</v>
      </c>
      <c r="F12" s="571"/>
      <c r="G12" s="572"/>
      <c r="H12" s="570" t="s">
        <v>101</v>
      </c>
      <c r="I12" s="571"/>
      <c r="J12" s="572"/>
      <c r="K12" s="570" t="s">
        <v>32</v>
      </c>
      <c r="L12" s="571"/>
      <c r="M12" s="572"/>
    </row>
    <row r="13" spans="2:13" ht="19.5" customHeight="1">
      <c r="B13" s="575"/>
      <c r="C13" s="576"/>
      <c r="D13" s="171"/>
      <c r="E13" s="152" t="s">
        <v>82</v>
      </c>
      <c r="F13" s="150" t="s">
        <v>83</v>
      </c>
      <c r="G13" s="151" t="s">
        <v>32</v>
      </c>
      <c r="H13" s="152" t="s">
        <v>82</v>
      </c>
      <c r="I13" s="150" t="s">
        <v>83</v>
      </c>
      <c r="J13" s="151" t="s">
        <v>32</v>
      </c>
      <c r="K13" s="152" t="s">
        <v>82</v>
      </c>
      <c r="L13" s="150" t="s">
        <v>83</v>
      </c>
      <c r="M13" s="151" t="s">
        <v>32</v>
      </c>
    </row>
    <row r="14" spans="2:13" ht="9.75" customHeight="1">
      <c r="B14" s="153"/>
      <c r="C14" s="154"/>
      <c r="D14" s="155"/>
      <c r="E14" s="380"/>
      <c r="F14" s="381"/>
      <c r="G14" s="382"/>
      <c r="H14" s="380"/>
      <c r="I14" s="381"/>
      <c r="J14" s="382"/>
      <c r="K14" s="380"/>
      <c r="L14" s="381"/>
      <c r="M14" s="382"/>
    </row>
    <row r="15" spans="2:24" ht="15" customHeight="1">
      <c r="B15" s="156">
        <v>2017</v>
      </c>
      <c r="C15" s="157"/>
      <c r="D15" s="173" t="s">
        <v>138</v>
      </c>
      <c r="E15" s="379">
        <v>2465.24921</v>
      </c>
      <c r="F15" s="377">
        <v>363.6637</v>
      </c>
      <c r="G15" s="378">
        <f aca="true" t="shared" si="0" ref="G15:G38">+F15+E15</f>
        <v>2828.91291</v>
      </c>
      <c r="H15" s="379">
        <v>62027.83067</v>
      </c>
      <c r="I15" s="377">
        <v>12136.99625</v>
      </c>
      <c r="J15" s="378">
        <f aca="true" t="shared" si="1" ref="J15:J38">+H15+I15</f>
        <v>74164.82692</v>
      </c>
      <c r="K15" s="379">
        <f aca="true" t="shared" si="2" ref="K15:K38">+E15+H15</f>
        <v>64493.079880000005</v>
      </c>
      <c r="L15" s="377">
        <f aca="true" t="shared" si="3" ref="L15:L38">+F15+I15</f>
        <v>12500.65995</v>
      </c>
      <c r="M15" s="378">
        <f aca="true" t="shared" si="4" ref="M15:M38">+K15+L15</f>
        <v>76993.73983</v>
      </c>
      <c r="P15" s="158"/>
      <c r="X15" s="159"/>
    </row>
    <row r="16" spans="2:24" ht="15" customHeight="1">
      <c r="B16" s="156">
        <v>2018</v>
      </c>
      <c r="C16" s="157"/>
      <c r="D16" s="172"/>
      <c r="E16" s="379">
        <v>4614.555230000001</v>
      </c>
      <c r="F16" s="377">
        <v>704.72773</v>
      </c>
      <c r="G16" s="378">
        <f t="shared" si="0"/>
        <v>5319.2829600000005</v>
      </c>
      <c r="H16" s="379">
        <v>122060.02567</v>
      </c>
      <c r="I16" s="377">
        <v>27260.68418</v>
      </c>
      <c r="J16" s="378">
        <f t="shared" si="1"/>
        <v>149320.70985</v>
      </c>
      <c r="K16" s="379">
        <f t="shared" si="2"/>
        <v>126674.5809</v>
      </c>
      <c r="L16" s="377">
        <f t="shared" si="3"/>
        <v>27965.41191</v>
      </c>
      <c r="M16" s="378">
        <f t="shared" si="4"/>
        <v>154639.99281</v>
      </c>
      <c r="P16" s="158"/>
      <c r="X16" s="159"/>
    </row>
    <row r="17" spans="2:24" ht="15" customHeight="1">
      <c r="B17" s="156">
        <v>2019</v>
      </c>
      <c r="C17" s="157"/>
      <c r="D17" s="172"/>
      <c r="E17" s="379">
        <v>4208.66847</v>
      </c>
      <c r="F17" s="377">
        <v>775.60792</v>
      </c>
      <c r="G17" s="378">
        <f t="shared" si="0"/>
        <v>4984.27639</v>
      </c>
      <c r="H17" s="379">
        <v>91568.82331</v>
      </c>
      <c r="I17" s="377">
        <v>24346.288040000003</v>
      </c>
      <c r="J17" s="378">
        <f t="shared" si="1"/>
        <v>115915.11135</v>
      </c>
      <c r="K17" s="379">
        <f t="shared" si="2"/>
        <v>95777.49178000001</v>
      </c>
      <c r="L17" s="377">
        <f t="shared" si="3"/>
        <v>25121.89596</v>
      </c>
      <c r="M17" s="378">
        <f t="shared" si="4"/>
        <v>120899.38774</v>
      </c>
      <c r="P17" s="158"/>
      <c r="X17" s="159"/>
    </row>
    <row r="18" spans="2:24" ht="15" customHeight="1">
      <c r="B18" s="156">
        <v>2020</v>
      </c>
      <c r="C18" s="157"/>
      <c r="D18" s="172"/>
      <c r="E18" s="379">
        <v>3793.49963</v>
      </c>
      <c r="F18" s="377">
        <v>755.98387</v>
      </c>
      <c r="G18" s="378">
        <f t="shared" si="0"/>
        <v>4549.4835</v>
      </c>
      <c r="H18" s="379">
        <v>82943.19049</v>
      </c>
      <c r="I18" s="377">
        <v>22350.89989</v>
      </c>
      <c r="J18" s="378">
        <f t="shared" si="1"/>
        <v>105294.09038</v>
      </c>
      <c r="K18" s="379">
        <f t="shared" si="2"/>
        <v>86736.69012</v>
      </c>
      <c r="L18" s="377">
        <f t="shared" si="3"/>
        <v>23106.88376</v>
      </c>
      <c r="M18" s="378">
        <f t="shared" si="4"/>
        <v>109843.57388</v>
      </c>
      <c r="P18" s="158"/>
      <c r="X18" s="159"/>
    </row>
    <row r="19" spans="2:24" ht="15" customHeight="1">
      <c r="B19" s="156">
        <v>2021</v>
      </c>
      <c r="C19" s="157"/>
      <c r="D19" s="172"/>
      <c r="E19" s="379">
        <v>3383.11283</v>
      </c>
      <c r="F19" s="377">
        <v>650.51009</v>
      </c>
      <c r="G19" s="378">
        <f t="shared" si="0"/>
        <v>4033.62292</v>
      </c>
      <c r="H19" s="379">
        <v>85086.09494</v>
      </c>
      <c r="I19" s="377">
        <v>19946.259289999998</v>
      </c>
      <c r="J19" s="378">
        <f t="shared" si="1"/>
        <v>105032.35423</v>
      </c>
      <c r="K19" s="379">
        <f t="shared" si="2"/>
        <v>88469.20777</v>
      </c>
      <c r="L19" s="377">
        <f t="shared" si="3"/>
        <v>20596.769379999998</v>
      </c>
      <c r="M19" s="378">
        <f t="shared" si="4"/>
        <v>109065.97714999999</v>
      </c>
      <c r="P19" s="158"/>
      <c r="X19" s="159"/>
    </row>
    <row r="20" spans="2:24" ht="15" customHeight="1">
      <c r="B20" s="156">
        <v>2022</v>
      </c>
      <c r="C20" s="157"/>
      <c r="D20" s="172"/>
      <c r="E20" s="379">
        <v>2976.25322</v>
      </c>
      <c r="F20" s="377">
        <v>548.2864000000001</v>
      </c>
      <c r="G20" s="378">
        <f t="shared" si="0"/>
        <v>3524.53962</v>
      </c>
      <c r="H20" s="379">
        <v>79021.161</v>
      </c>
      <c r="I20" s="377">
        <v>17490.490149999998</v>
      </c>
      <c r="J20" s="378">
        <f t="shared" si="1"/>
        <v>96511.65114999999</v>
      </c>
      <c r="K20" s="379">
        <f t="shared" si="2"/>
        <v>81997.41421999999</v>
      </c>
      <c r="L20" s="377">
        <f t="shared" si="3"/>
        <v>18038.77655</v>
      </c>
      <c r="M20" s="378">
        <f t="shared" si="4"/>
        <v>100036.19076999999</v>
      </c>
      <c r="P20" s="158"/>
      <c r="X20" s="159"/>
    </row>
    <row r="21" spans="2:24" ht="15" customHeight="1">
      <c r="B21" s="156">
        <v>2023</v>
      </c>
      <c r="C21" s="157"/>
      <c r="D21" s="172"/>
      <c r="E21" s="379">
        <v>2560.65391</v>
      </c>
      <c r="F21" s="377">
        <v>457.79394</v>
      </c>
      <c r="G21" s="378">
        <f t="shared" si="0"/>
        <v>3018.44785</v>
      </c>
      <c r="H21" s="379">
        <v>90868.96223</v>
      </c>
      <c r="I21" s="377">
        <v>15315.266959999999</v>
      </c>
      <c r="J21" s="378">
        <f t="shared" si="1"/>
        <v>106184.22919</v>
      </c>
      <c r="K21" s="379">
        <f t="shared" si="2"/>
        <v>93429.61614</v>
      </c>
      <c r="L21" s="377">
        <f t="shared" si="3"/>
        <v>15773.060899999999</v>
      </c>
      <c r="M21" s="378">
        <f t="shared" si="4"/>
        <v>109202.67704</v>
      </c>
      <c r="P21" s="158"/>
      <c r="X21" s="159"/>
    </row>
    <row r="22" spans="2:24" ht="15" customHeight="1">
      <c r="B22" s="156">
        <v>2024</v>
      </c>
      <c r="C22" s="157"/>
      <c r="D22" s="172"/>
      <c r="E22" s="379">
        <v>2254.97534</v>
      </c>
      <c r="F22" s="377">
        <v>379.79181</v>
      </c>
      <c r="G22" s="378">
        <f t="shared" si="0"/>
        <v>2634.76715</v>
      </c>
      <c r="H22" s="379">
        <v>74694.66206</v>
      </c>
      <c r="I22" s="377">
        <v>13014.34072</v>
      </c>
      <c r="J22" s="378">
        <f t="shared" si="1"/>
        <v>87709.00278000001</v>
      </c>
      <c r="K22" s="379">
        <f t="shared" si="2"/>
        <v>76949.6374</v>
      </c>
      <c r="L22" s="377">
        <f t="shared" si="3"/>
        <v>13394.13253</v>
      </c>
      <c r="M22" s="378">
        <f t="shared" si="4"/>
        <v>90343.76993000001</v>
      </c>
      <c r="P22" s="158"/>
      <c r="X22" s="159"/>
    </row>
    <row r="23" spans="2:24" ht="15" customHeight="1">
      <c r="B23" s="156">
        <v>2025</v>
      </c>
      <c r="C23" s="157"/>
      <c r="D23" s="172"/>
      <c r="E23" s="379">
        <v>2254.97534</v>
      </c>
      <c r="F23" s="377">
        <v>306.8945</v>
      </c>
      <c r="G23" s="378">
        <f t="shared" si="0"/>
        <v>2561.86984</v>
      </c>
      <c r="H23" s="379">
        <v>55263.831210000004</v>
      </c>
      <c r="I23" s="377">
        <v>11049.43917</v>
      </c>
      <c r="J23" s="378">
        <f t="shared" si="1"/>
        <v>66313.27038</v>
      </c>
      <c r="K23" s="379">
        <f t="shared" si="2"/>
        <v>57518.80655</v>
      </c>
      <c r="L23" s="377">
        <f t="shared" si="3"/>
        <v>11356.33367</v>
      </c>
      <c r="M23" s="378">
        <f t="shared" si="4"/>
        <v>68875.14022</v>
      </c>
      <c r="P23" s="158"/>
      <c r="X23" s="159"/>
    </row>
    <row r="24" spans="2:24" ht="15" customHeight="1">
      <c r="B24" s="156">
        <v>2026</v>
      </c>
      <c r="C24" s="157"/>
      <c r="D24" s="172"/>
      <c r="E24" s="379">
        <v>2254.97534</v>
      </c>
      <c r="F24" s="377">
        <v>234.95904000000002</v>
      </c>
      <c r="G24" s="378">
        <f t="shared" si="0"/>
        <v>2489.93438</v>
      </c>
      <c r="H24" s="379">
        <v>130824.73027</v>
      </c>
      <c r="I24" s="377">
        <v>10388.117779999999</v>
      </c>
      <c r="J24" s="378">
        <f t="shared" si="1"/>
        <v>141212.84805</v>
      </c>
      <c r="K24" s="379">
        <f t="shared" si="2"/>
        <v>133079.70561</v>
      </c>
      <c r="L24" s="377">
        <f t="shared" si="3"/>
        <v>10623.076819999998</v>
      </c>
      <c r="M24" s="378">
        <f t="shared" si="4"/>
        <v>143702.78243</v>
      </c>
      <c r="P24" s="158"/>
      <c r="X24" s="159"/>
    </row>
    <row r="25" spans="2:24" ht="15" customHeight="1">
      <c r="B25" s="156">
        <v>2027</v>
      </c>
      <c r="C25" s="157"/>
      <c r="D25" s="172"/>
      <c r="E25" s="379">
        <v>2254.97534</v>
      </c>
      <c r="F25" s="377">
        <v>162.70963</v>
      </c>
      <c r="G25" s="378">
        <f t="shared" si="0"/>
        <v>2417.68497</v>
      </c>
      <c r="H25" s="379">
        <v>44820.163369999995</v>
      </c>
      <c r="I25" s="377">
        <v>1984.2456200000001</v>
      </c>
      <c r="J25" s="378">
        <f t="shared" si="1"/>
        <v>46804.408989999996</v>
      </c>
      <c r="K25" s="379">
        <f t="shared" si="2"/>
        <v>47075.13870999999</v>
      </c>
      <c r="L25" s="377">
        <f t="shared" si="3"/>
        <v>2146.95525</v>
      </c>
      <c r="M25" s="378">
        <f t="shared" si="4"/>
        <v>49222.09395999999</v>
      </c>
      <c r="P25" s="158"/>
      <c r="X25" s="159"/>
    </row>
    <row r="26" spans="2:24" ht="15" customHeight="1">
      <c r="B26" s="156">
        <v>2028</v>
      </c>
      <c r="C26" s="157"/>
      <c r="D26" s="172"/>
      <c r="E26" s="379">
        <v>2254.97534</v>
      </c>
      <c r="F26" s="377">
        <v>90.51511</v>
      </c>
      <c r="G26" s="378">
        <f t="shared" si="0"/>
        <v>2345.49045</v>
      </c>
      <c r="H26" s="379">
        <v>29646.06089</v>
      </c>
      <c r="I26" s="377">
        <v>1503.5715</v>
      </c>
      <c r="J26" s="378">
        <f t="shared" si="1"/>
        <v>31149.63239</v>
      </c>
      <c r="K26" s="379">
        <f t="shared" si="2"/>
        <v>31901.03623</v>
      </c>
      <c r="L26" s="377">
        <f t="shared" si="3"/>
        <v>1594.08661</v>
      </c>
      <c r="M26" s="378">
        <f t="shared" si="4"/>
        <v>33495.12284</v>
      </c>
      <c r="P26" s="158"/>
      <c r="X26" s="159"/>
    </row>
    <row r="27" spans="2:24" ht="15" customHeight="1">
      <c r="B27" s="156">
        <v>2029</v>
      </c>
      <c r="C27" s="157"/>
      <c r="D27" s="172"/>
      <c r="E27" s="379">
        <v>1127.48749</v>
      </c>
      <c r="F27" s="377">
        <v>18.17593</v>
      </c>
      <c r="G27" s="378">
        <f t="shared" si="0"/>
        <v>1145.66342</v>
      </c>
      <c r="H27" s="379">
        <v>27799.45361</v>
      </c>
      <c r="I27" s="377">
        <v>1122.73563</v>
      </c>
      <c r="J27" s="378">
        <f t="shared" si="1"/>
        <v>28922.18924</v>
      </c>
      <c r="K27" s="379">
        <f t="shared" si="2"/>
        <v>28926.9411</v>
      </c>
      <c r="L27" s="377">
        <f t="shared" si="3"/>
        <v>1140.91156</v>
      </c>
      <c r="M27" s="378">
        <f t="shared" si="4"/>
        <v>30067.85266</v>
      </c>
      <c r="P27" s="158"/>
      <c r="X27" s="159"/>
    </row>
    <row r="28" spans="2:24" ht="15" customHeight="1">
      <c r="B28" s="156">
        <v>2030</v>
      </c>
      <c r="C28" s="157"/>
      <c r="D28" s="172"/>
      <c r="E28" s="379">
        <v>0</v>
      </c>
      <c r="F28" s="377">
        <v>0</v>
      </c>
      <c r="G28" s="378">
        <f t="shared" si="0"/>
        <v>0</v>
      </c>
      <c r="H28" s="379">
        <v>23412.0144</v>
      </c>
      <c r="I28" s="377">
        <v>790.36027</v>
      </c>
      <c r="J28" s="378">
        <f t="shared" si="1"/>
        <v>24202.37467</v>
      </c>
      <c r="K28" s="379">
        <f t="shared" si="2"/>
        <v>23412.0144</v>
      </c>
      <c r="L28" s="377">
        <f t="shared" si="3"/>
        <v>790.36027</v>
      </c>
      <c r="M28" s="378">
        <f t="shared" si="4"/>
        <v>24202.37467</v>
      </c>
      <c r="P28" s="158"/>
      <c r="X28" s="159"/>
    </row>
    <row r="29" spans="2:24" ht="15" customHeight="1">
      <c r="B29" s="156">
        <v>2031</v>
      </c>
      <c r="C29" s="157"/>
      <c r="D29" s="172"/>
      <c r="E29" s="379">
        <v>0</v>
      </c>
      <c r="F29" s="377">
        <v>0</v>
      </c>
      <c r="G29" s="378">
        <f t="shared" si="0"/>
        <v>0</v>
      </c>
      <c r="H29" s="379">
        <v>14838.49676</v>
      </c>
      <c r="I29" s="377">
        <v>617.19112</v>
      </c>
      <c r="J29" s="378">
        <f t="shared" si="1"/>
        <v>15455.68788</v>
      </c>
      <c r="K29" s="379">
        <f t="shared" si="2"/>
        <v>14838.49676</v>
      </c>
      <c r="L29" s="377">
        <f t="shared" si="3"/>
        <v>617.19112</v>
      </c>
      <c r="M29" s="378">
        <f t="shared" si="4"/>
        <v>15455.68788</v>
      </c>
      <c r="P29" s="158"/>
      <c r="X29" s="159"/>
    </row>
    <row r="30" spans="2:24" ht="15" customHeight="1">
      <c r="B30" s="156">
        <v>2032</v>
      </c>
      <c r="C30" s="157"/>
      <c r="D30" s="172"/>
      <c r="E30" s="379">
        <v>0</v>
      </c>
      <c r="F30" s="377">
        <v>0</v>
      </c>
      <c r="G30" s="378">
        <f t="shared" si="0"/>
        <v>0</v>
      </c>
      <c r="H30" s="379">
        <v>19784.28669</v>
      </c>
      <c r="I30" s="377">
        <v>2110.93208</v>
      </c>
      <c r="J30" s="378">
        <f t="shared" si="1"/>
        <v>21895.21877</v>
      </c>
      <c r="K30" s="379">
        <f t="shared" si="2"/>
        <v>19784.28669</v>
      </c>
      <c r="L30" s="377">
        <f t="shared" si="3"/>
        <v>2110.93208</v>
      </c>
      <c r="M30" s="378">
        <f t="shared" si="4"/>
        <v>21895.21877</v>
      </c>
      <c r="P30" s="158"/>
      <c r="X30" s="159"/>
    </row>
    <row r="31" spans="2:24" ht="15" customHeight="1">
      <c r="B31" s="156">
        <v>2033</v>
      </c>
      <c r="C31" s="157"/>
      <c r="D31" s="172"/>
      <c r="E31" s="379">
        <v>0</v>
      </c>
      <c r="F31" s="377">
        <v>0</v>
      </c>
      <c r="G31" s="378">
        <f t="shared" si="0"/>
        <v>0</v>
      </c>
      <c r="H31" s="379">
        <v>1888.7824699999999</v>
      </c>
      <c r="I31" s="377">
        <v>109.90478</v>
      </c>
      <c r="J31" s="378">
        <f t="shared" si="1"/>
        <v>1998.68725</v>
      </c>
      <c r="K31" s="379">
        <f t="shared" si="2"/>
        <v>1888.7824699999999</v>
      </c>
      <c r="L31" s="377">
        <f t="shared" si="3"/>
        <v>109.90478</v>
      </c>
      <c r="M31" s="378">
        <f t="shared" si="4"/>
        <v>1998.68725</v>
      </c>
      <c r="P31" s="158"/>
      <c r="X31" s="159"/>
    </row>
    <row r="32" spans="2:24" ht="15" customHeight="1">
      <c r="B32" s="156">
        <v>2034</v>
      </c>
      <c r="C32" s="157"/>
      <c r="D32" s="172"/>
      <c r="E32" s="379">
        <v>0</v>
      </c>
      <c r="F32" s="377">
        <v>0</v>
      </c>
      <c r="G32" s="378">
        <f t="shared" si="0"/>
        <v>0</v>
      </c>
      <c r="H32" s="379">
        <v>927.08816</v>
      </c>
      <c r="I32" s="377">
        <v>75.59384</v>
      </c>
      <c r="J32" s="378">
        <f t="shared" si="1"/>
        <v>1002.682</v>
      </c>
      <c r="K32" s="379">
        <f t="shared" si="2"/>
        <v>927.08816</v>
      </c>
      <c r="L32" s="377">
        <f t="shared" si="3"/>
        <v>75.59384</v>
      </c>
      <c r="M32" s="378">
        <f t="shared" si="4"/>
        <v>1002.682</v>
      </c>
      <c r="P32" s="158"/>
      <c r="X32" s="159"/>
    </row>
    <row r="33" spans="2:24" ht="15" customHeight="1">
      <c r="B33" s="156">
        <v>2035</v>
      </c>
      <c r="C33" s="157"/>
      <c r="D33" s="172"/>
      <c r="E33" s="379">
        <v>0</v>
      </c>
      <c r="F33" s="377">
        <v>0</v>
      </c>
      <c r="G33" s="378">
        <f t="shared" si="0"/>
        <v>0</v>
      </c>
      <c r="H33" s="379">
        <v>1040.86868</v>
      </c>
      <c r="I33" s="377">
        <v>53.054610000000004</v>
      </c>
      <c r="J33" s="378">
        <f t="shared" si="1"/>
        <v>1093.92329</v>
      </c>
      <c r="K33" s="379">
        <f t="shared" si="2"/>
        <v>1040.86868</v>
      </c>
      <c r="L33" s="377">
        <f t="shared" si="3"/>
        <v>53.054610000000004</v>
      </c>
      <c r="M33" s="378">
        <f t="shared" si="4"/>
        <v>1093.92329</v>
      </c>
      <c r="P33" s="158"/>
      <c r="X33" s="159"/>
    </row>
    <row r="34" spans="2:24" ht="15" customHeight="1">
      <c r="B34" s="156">
        <v>2036</v>
      </c>
      <c r="C34" s="157"/>
      <c r="D34" s="172"/>
      <c r="E34" s="379">
        <v>0</v>
      </c>
      <c r="F34" s="377">
        <v>0</v>
      </c>
      <c r="G34" s="378">
        <f t="shared" si="0"/>
        <v>0</v>
      </c>
      <c r="H34" s="379">
        <v>554.08902</v>
      </c>
      <c r="I34" s="377">
        <v>31.879540000000002</v>
      </c>
      <c r="J34" s="378">
        <f t="shared" si="1"/>
        <v>585.96856</v>
      </c>
      <c r="K34" s="379">
        <f t="shared" si="2"/>
        <v>554.08902</v>
      </c>
      <c r="L34" s="377">
        <f t="shared" si="3"/>
        <v>31.879540000000002</v>
      </c>
      <c r="M34" s="378">
        <f t="shared" si="4"/>
        <v>585.96856</v>
      </c>
      <c r="P34" s="158"/>
      <c r="X34" s="159"/>
    </row>
    <row r="35" spans="2:24" ht="15" customHeight="1">
      <c r="B35" s="156">
        <v>2037</v>
      </c>
      <c r="C35" s="157"/>
      <c r="D35" s="172"/>
      <c r="E35" s="379">
        <v>0</v>
      </c>
      <c r="F35" s="377">
        <v>0</v>
      </c>
      <c r="G35" s="378">
        <f t="shared" si="0"/>
        <v>0</v>
      </c>
      <c r="H35" s="379">
        <v>372.96296</v>
      </c>
      <c r="I35" s="377">
        <v>23.01123</v>
      </c>
      <c r="J35" s="378">
        <f t="shared" si="1"/>
        <v>395.97419</v>
      </c>
      <c r="K35" s="379">
        <f t="shared" si="2"/>
        <v>372.96296</v>
      </c>
      <c r="L35" s="377">
        <f t="shared" si="3"/>
        <v>23.01123</v>
      </c>
      <c r="M35" s="378">
        <f t="shared" si="4"/>
        <v>395.97419</v>
      </c>
      <c r="P35" s="158"/>
      <c r="X35" s="159"/>
    </row>
    <row r="36" spans="2:24" ht="15" customHeight="1">
      <c r="B36" s="156">
        <v>2038</v>
      </c>
      <c r="C36" s="157"/>
      <c r="D36" s="172"/>
      <c r="E36" s="379">
        <v>0</v>
      </c>
      <c r="F36" s="377">
        <v>0</v>
      </c>
      <c r="G36" s="378">
        <f t="shared" si="0"/>
        <v>0</v>
      </c>
      <c r="H36" s="379">
        <v>372.96296</v>
      </c>
      <c r="I36" s="377">
        <v>16.8749</v>
      </c>
      <c r="J36" s="378">
        <f t="shared" si="1"/>
        <v>389.83786000000003</v>
      </c>
      <c r="K36" s="379">
        <f t="shared" si="2"/>
        <v>372.96296</v>
      </c>
      <c r="L36" s="377">
        <f t="shared" si="3"/>
        <v>16.8749</v>
      </c>
      <c r="M36" s="378">
        <f t="shared" si="4"/>
        <v>389.83786000000003</v>
      </c>
      <c r="P36" s="158"/>
      <c r="X36" s="159"/>
    </row>
    <row r="37" spans="2:24" ht="15" customHeight="1">
      <c r="B37" s="156">
        <v>2039</v>
      </c>
      <c r="C37" s="157"/>
      <c r="D37" s="172"/>
      <c r="E37" s="379">
        <v>0</v>
      </c>
      <c r="F37" s="377">
        <v>0</v>
      </c>
      <c r="G37" s="378">
        <f t="shared" si="0"/>
        <v>0</v>
      </c>
      <c r="H37" s="379">
        <v>306.81636</v>
      </c>
      <c r="I37" s="377">
        <v>10.73856</v>
      </c>
      <c r="J37" s="378">
        <f t="shared" si="1"/>
        <v>317.55492</v>
      </c>
      <c r="K37" s="379">
        <f t="shared" si="2"/>
        <v>306.81636</v>
      </c>
      <c r="L37" s="377">
        <f t="shared" si="3"/>
        <v>10.73856</v>
      </c>
      <c r="M37" s="378">
        <f t="shared" si="4"/>
        <v>317.55492</v>
      </c>
      <c r="P37" s="158"/>
      <c r="X37" s="159"/>
    </row>
    <row r="38" spans="2:24" ht="15" customHeight="1">
      <c r="B38" s="156">
        <v>2040</v>
      </c>
      <c r="C38" s="157"/>
      <c r="D38" s="172"/>
      <c r="E38" s="379">
        <v>0</v>
      </c>
      <c r="F38" s="377">
        <v>0</v>
      </c>
      <c r="G38" s="378">
        <f t="shared" si="0"/>
        <v>0</v>
      </c>
      <c r="H38" s="379">
        <v>306.81640000000004</v>
      </c>
      <c r="I38" s="377">
        <v>4.60225</v>
      </c>
      <c r="J38" s="378">
        <f t="shared" si="1"/>
        <v>311.41865000000007</v>
      </c>
      <c r="K38" s="379">
        <f t="shared" si="2"/>
        <v>306.81640000000004</v>
      </c>
      <c r="L38" s="377">
        <f t="shared" si="3"/>
        <v>4.60225</v>
      </c>
      <c r="M38" s="378">
        <f t="shared" si="4"/>
        <v>311.41865000000007</v>
      </c>
      <c r="P38" s="158"/>
      <c r="X38" s="159"/>
    </row>
    <row r="39" spans="2:13" ht="9.75" customHeight="1">
      <c r="B39" s="160"/>
      <c r="C39" s="161"/>
      <c r="D39" s="174"/>
      <c r="E39" s="383"/>
      <c r="F39" s="384"/>
      <c r="G39" s="385"/>
      <c r="H39" s="383"/>
      <c r="I39" s="384"/>
      <c r="J39" s="385"/>
      <c r="K39" s="383"/>
      <c r="L39" s="384"/>
      <c r="M39" s="385"/>
    </row>
    <row r="40" spans="2:13" ht="15" customHeight="1">
      <c r="B40" s="566" t="s">
        <v>15</v>
      </c>
      <c r="C40" s="567"/>
      <c r="D40" s="273"/>
      <c r="E40" s="560">
        <f aca="true" t="shared" si="5" ref="E40:M40">SUM(E15:E38)</f>
        <v>36404.35669</v>
      </c>
      <c r="F40" s="562">
        <f t="shared" si="5"/>
        <v>5449.619670000001</v>
      </c>
      <c r="G40" s="564">
        <f t="shared" si="5"/>
        <v>41853.97635999999</v>
      </c>
      <c r="H40" s="560">
        <f t="shared" si="5"/>
        <v>1040430.1745799999</v>
      </c>
      <c r="I40" s="562">
        <f t="shared" si="5"/>
        <v>181753.47836</v>
      </c>
      <c r="J40" s="564">
        <f t="shared" si="5"/>
        <v>1222183.65294</v>
      </c>
      <c r="K40" s="560">
        <f t="shared" si="5"/>
        <v>1076834.53127</v>
      </c>
      <c r="L40" s="562">
        <f t="shared" si="5"/>
        <v>187203.09802999996</v>
      </c>
      <c r="M40" s="564">
        <f t="shared" si="5"/>
        <v>1264037.6293</v>
      </c>
    </row>
    <row r="41" spans="2:13" ht="15" customHeight="1">
      <c r="B41" s="568"/>
      <c r="C41" s="569"/>
      <c r="D41" s="274"/>
      <c r="E41" s="561"/>
      <c r="F41" s="563"/>
      <c r="G41" s="565"/>
      <c r="H41" s="561"/>
      <c r="I41" s="563"/>
      <c r="J41" s="565"/>
      <c r="K41" s="561"/>
      <c r="L41" s="563"/>
      <c r="M41" s="565"/>
    </row>
    <row r="42" ht="6.75" customHeight="1"/>
    <row r="43" spans="2:13" s="145" customFormat="1" ht="15" customHeight="1">
      <c r="B43" s="162" t="s">
        <v>129</v>
      </c>
      <c r="C43" s="163"/>
      <c r="D43" s="163"/>
      <c r="E43" s="147"/>
      <c r="G43" s="147"/>
      <c r="H43" s="164"/>
      <c r="I43" s="165"/>
      <c r="J43" s="164"/>
      <c r="K43" s="147"/>
      <c r="L43" s="147"/>
      <c r="M43" s="147"/>
    </row>
    <row r="44" spans="2:13" s="145" customFormat="1" ht="15" customHeight="1">
      <c r="B44" s="162" t="s">
        <v>290</v>
      </c>
      <c r="C44" s="163"/>
      <c r="D44" s="163"/>
      <c r="E44" s="147"/>
      <c r="G44" s="147"/>
      <c r="H44" s="164"/>
      <c r="I44" s="165"/>
      <c r="J44" s="164"/>
      <c r="K44" s="198"/>
      <c r="L44" s="197"/>
      <c r="M44" s="147"/>
    </row>
    <row r="45" spans="2:13" s="145" customFormat="1" ht="15" customHeight="1">
      <c r="B45" s="162" t="s">
        <v>291</v>
      </c>
      <c r="C45" s="163"/>
      <c r="D45" s="163"/>
      <c r="E45" s="147"/>
      <c r="G45" s="147"/>
      <c r="H45" s="175"/>
      <c r="I45" s="165"/>
      <c r="J45" s="164"/>
      <c r="K45" s="147"/>
      <c r="L45" s="147"/>
      <c r="M45" s="147"/>
    </row>
    <row r="46" spans="2:13" ht="15.75" customHeight="1">
      <c r="B46" s="444"/>
      <c r="C46" s="444"/>
      <c r="D46" s="444"/>
      <c r="E46" s="445"/>
      <c r="F46" s="445"/>
      <c r="G46" s="445"/>
      <c r="H46" s="445"/>
      <c r="I46" s="445"/>
      <c r="J46" s="445"/>
      <c r="K46" s="445"/>
      <c r="L46" s="445"/>
      <c r="M46" s="445"/>
    </row>
    <row r="47" spans="2:24" ht="15.75" customHeight="1">
      <c r="B47" s="444"/>
      <c r="C47" s="444"/>
      <c r="D47" s="444"/>
      <c r="E47" s="446"/>
      <c r="F47" s="447"/>
      <c r="G47" s="448"/>
      <c r="H47" s="446"/>
      <c r="I47" s="448"/>
      <c r="J47" s="448"/>
      <c r="K47" s="448"/>
      <c r="L47" s="448"/>
      <c r="M47" s="448"/>
      <c r="X47" s="167"/>
    </row>
    <row r="48" spans="2:24" ht="15.75" customHeight="1">
      <c r="B48" s="444"/>
      <c r="C48" s="444"/>
      <c r="D48" s="444"/>
      <c r="E48" s="449"/>
      <c r="F48" s="450"/>
      <c r="G48" s="451"/>
      <c r="H48" s="452"/>
      <c r="I48" s="452"/>
      <c r="J48" s="452"/>
      <c r="K48" s="449"/>
      <c r="L48" s="449"/>
      <c r="M48" s="453"/>
      <c r="Q48" s="220"/>
      <c r="X48" s="167"/>
    </row>
    <row r="49" spans="2:17" ht="15.75" customHeight="1">
      <c r="B49" s="444"/>
      <c r="C49" s="444"/>
      <c r="D49" s="444"/>
      <c r="E49" s="449"/>
      <c r="F49" s="450"/>
      <c r="G49" s="449"/>
      <c r="H49" s="452"/>
      <c r="I49" s="452"/>
      <c r="J49" s="452"/>
      <c r="K49" s="449"/>
      <c r="L49" s="451"/>
      <c r="M49" s="453"/>
      <c r="O49" s="225"/>
      <c r="Q49" s="220"/>
    </row>
    <row r="50" spans="2:17" ht="15.75" customHeight="1">
      <c r="B50" s="444"/>
      <c r="C50" s="444"/>
      <c r="D50" s="444"/>
      <c r="E50" s="449"/>
      <c r="F50" s="450"/>
      <c r="G50" s="449"/>
      <c r="H50" s="449"/>
      <c r="I50" s="454"/>
      <c r="J50" s="449"/>
      <c r="K50" s="449"/>
      <c r="L50" s="449"/>
      <c r="M50" s="455"/>
      <c r="O50" s="226"/>
      <c r="P50" s="226"/>
      <c r="Q50" s="220"/>
    </row>
    <row r="51" spans="2:17" ht="18.75">
      <c r="B51" s="136" t="s">
        <v>121</v>
      </c>
      <c r="C51" s="137"/>
      <c r="D51" s="137"/>
      <c r="M51" s="322"/>
      <c r="Q51" s="220"/>
    </row>
    <row r="52" spans="2:17" ht="19.5">
      <c r="B52" s="140" t="s">
        <v>69</v>
      </c>
      <c r="C52" s="141"/>
      <c r="D52" s="141"/>
      <c r="L52" s="75"/>
      <c r="M52" s="297"/>
      <c r="N52" s="329">
        <f>+Portada!I34</f>
        <v>3.242</v>
      </c>
      <c r="Q52" s="220"/>
    </row>
    <row r="53" spans="2:17" ht="18">
      <c r="B53" s="141" t="s">
        <v>84</v>
      </c>
      <c r="C53" s="139"/>
      <c r="D53" s="139"/>
      <c r="M53" s="275"/>
      <c r="Q53" s="220"/>
    </row>
    <row r="54" spans="2:17" ht="16.5">
      <c r="B54" s="143" t="s">
        <v>143</v>
      </c>
      <c r="C54" s="139"/>
      <c r="D54" s="139"/>
      <c r="L54" s="166"/>
      <c r="O54" s="227"/>
      <c r="Q54" s="220"/>
    </row>
    <row r="55" spans="2:4" ht="15.75">
      <c r="B55" s="139" t="str">
        <f>+B9</f>
        <v>Período: De agosto 2017 al 2040</v>
      </c>
      <c r="C55" s="139"/>
      <c r="D55" s="139"/>
    </row>
    <row r="56" spans="2:13" ht="15.75">
      <c r="B56" s="146" t="s">
        <v>154</v>
      </c>
      <c r="C56" s="146"/>
      <c r="D56" s="146"/>
      <c r="E56" s="147"/>
      <c r="F56" s="145"/>
      <c r="G56" s="147"/>
      <c r="H56" s="147"/>
      <c r="I56" s="148"/>
      <c r="J56" s="147"/>
      <c r="K56" s="147"/>
      <c r="L56" s="147"/>
      <c r="M56" s="147"/>
    </row>
    <row r="57" ht="9.75" customHeight="1"/>
    <row r="58" spans="2:13" ht="19.5" customHeight="1">
      <c r="B58" s="573" t="s">
        <v>102</v>
      </c>
      <c r="C58" s="574"/>
      <c r="D58" s="170"/>
      <c r="E58" s="570" t="s">
        <v>100</v>
      </c>
      <c r="F58" s="571"/>
      <c r="G58" s="572"/>
      <c r="H58" s="570" t="s">
        <v>101</v>
      </c>
      <c r="I58" s="571"/>
      <c r="J58" s="572"/>
      <c r="K58" s="570" t="s">
        <v>32</v>
      </c>
      <c r="L58" s="571"/>
      <c r="M58" s="572"/>
    </row>
    <row r="59" spans="2:13" ht="19.5" customHeight="1">
      <c r="B59" s="575"/>
      <c r="C59" s="576"/>
      <c r="D59" s="171"/>
      <c r="E59" s="152" t="s">
        <v>82</v>
      </c>
      <c r="F59" s="150" t="s">
        <v>83</v>
      </c>
      <c r="G59" s="151" t="s">
        <v>32</v>
      </c>
      <c r="H59" s="152" t="s">
        <v>82</v>
      </c>
      <c r="I59" s="150" t="s">
        <v>83</v>
      </c>
      <c r="J59" s="151" t="s">
        <v>32</v>
      </c>
      <c r="K59" s="152" t="s">
        <v>82</v>
      </c>
      <c r="L59" s="150" t="s">
        <v>83</v>
      </c>
      <c r="M59" s="151" t="s">
        <v>32</v>
      </c>
    </row>
    <row r="60" spans="2:13" ht="9.75" customHeight="1">
      <c r="B60" s="153"/>
      <c r="C60" s="154"/>
      <c r="D60" s="155"/>
      <c r="E60" s="380"/>
      <c r="F60" s="381"/>
      <c r="G60" s="382"/>
      <c r="H60" s="380"/>
      <c r="I60" s="381"/>
      <c r="J60" s="382"/>
      <c r="K60" s="380"/>
      <c r="L60" s="381"/>
      <c r="M60" s="382"/>
    </row>
    <row r="61" spans="2:16" ht="15.75">
      <c r="B61" s="156">
        <v>2017</v>
      </c>
      <c r="C61" s="157"/>
      <c r="D61" s="173" t="s">
        <v>138</v>
      </c>
      <c r="E61" s="379">
        <f>ROUND(+E15*$N$52,5)</f>
        <v>7992.33794</v>
      </c>
      <c r="F61" s="377">
        <f>ROUND(+F15*$N$52,5)</f>
        <v>1178.99772</v>
      </c>
      <c r="G61" s="378">
        <f aca="true" t="shared" si="6" ref="G61:G83">+F61+E61</f>
        <v>9171.33566</v>
      </c>
      <c r="H61" s="379">
        <f>ROUND(+H15*$N$52,5)</f>
        <v>201094.22703</v>
      </c>
      <c r="I61" s="377">
        <f>ROUND(+I15*$N$52,5)</f>
        <v>39348.14184</v>
      </c>
      <c r="J61" s="378">
        <f aca="true" t="shared" si="7" ref="J61:J83">+H61+I61</f>
        <v>240442.36887</v>
      </c>
      <c r="K61" s="379">
        <f aca="true" t="shared" si="8" ref="K61:K75">+E61+H61</f>
        <v>209086.56497</v>
      </c>
      <c r="L61" s="377">
        <f aca="true" t="shared" si="9" ref="L61:L75">+F61+I61</f>
        <v>40527.139559999996</v>
      </c>
      <c r="M61" s="378">
        <f>+K61+L61</f>
        <v>249613.70453</v>
      </c>
      <c r="P61" s="159"/>
    </row>
    <row r="62" spans="2:16" ht="15.75">
      <c r="B62" s="156">
        <v>2018</v>
      </c>
      <c r="C62" s="157"/>
      <c r="D62" s="172"/>
      <c r="E62" s="379">
        <f aca="true" t="shared" si="10" ref="E62:F84">ROUND(+E16*$N$52,5)</f>
        <v>14960.38806</v>
      </c>
      <c r="F62" s="377">
        <f t="shared" si="10"/>
        <v>2284.7273</v>
      </c>
      <c r="G62" s="378">
        <f t="shared" si="6"/>
        <v>17245.11536</v>
      </c>
      <c r="H62" s="379">
        <f aca="true" t="shared" si="11" ref="H62:I84">ROUND(+H16*$N$52,5)</f>
        <v>395718.60322</v>
      </c>
      <c r="I62" s="377">
        <f t="shared" si="11"/>
        <v>88379.13811</v>
      </c>
      <c r="J62" s="378">
        <f t="shared" si="7"/>
        <v>484097.74133</v>
      </c>
      <c r="K62" s="379">
        <f t="shared" si="8"/>
        <v>410678.99128</v>
      </c>
      <c r="L62" s="377">
        <f t="shared" si="9"/>
        <v>90663.86541</v>
      </c>
      <c r="M62" s="378">
        <f>+K62+L62</f>
        <v>501342.85669000004</v>
      </c>
      <c r="P62" s="159"/>
    </row>
    <row r="63" spans="2:16" ht="15.75">
      <c r="B63" s="156">
        <v>2019</v>
      </c>
      <c r="C63" s="157"/>
      <c r="D63" s="172"/>
      <c r="E63" s="379">
        <f t="shared" si="10"/>
        <v>13644.50318</v>
      </c>
      <c r="F63" s="377">
        <f t="shared" si="10"/>
        <v>2514.52088</v>
      </c>
      <c r="G63" s="378">
        <f t="shared" si="6"/>
        <v>16159.02406</v>
      </c>
      <c r="H63" s="379">
        <f t="shared" si="11"/>
        <v>296866.12517</v>
      </c>
      <c r="I63" s="377">
        <f t="shared" si="11"/>
        <v>78930.66583</v>
      </c>
      <c r="J63" s="378">
        <f t="shared" si="7"/>
        <v>375796.791</v>
      </c>
      <c r="K63" s="379">
        <f t="shared" si="8"/>
        <v>310510.62835</v>
      </c>
      <c r="L63" s="377">
        <f t="shared" si="9"/>
        <v>81445.18671</v>
      </c>
      <c r="M63" s="378">
        <f aca="true" t="shared" si="12" ref="M63:M84">+K63+L63</f>
        <v>391955.81506</v>
      </c>
      <c r="P63" s="159"/>
    </row>
    <row r="64" spans="2:16" ht="15.75">
      <c r="B64" s="156">
        <v>2020</v>
      </c>
      <c r="C64" s="157"/>
      <c r="D64" s="172"/>
      <c r="E64" s="379">
        <f t="shared" si="10"/>
        <v>12298.5258</v>
      </c>
      <c r="F64" s="377">
        <f t="shared" si="10"/>
        <v>2450.89971</v>
      </c>
      <c r="G64" s="378">
        <f t="shared" si="6"/>
        <v>14749.42551</v>
      </c>
      <c r="H64" s="379">
        <f t="shared" si="11"/>
        <v>268901.82357</v>
      </c>
      <c r="I64" s="377">
        <f t="shared" si="11"/>
        <v>72461.61744</v>
      </c>
      <c r="J64" s="378">
        <f t="shared" si="7"/>
        <v>341363.44101</v>
      </c>
      <c r="K64" s="379">
        <f t="shared" si="8"/>
        <v>281200.34937</v>
      </c>
      <c r="L64" s="377">
        <f t="shared" si="9"/>
        <v>74912.51715</v>
      </c>
      <c r="M64" s="378">
        <f t="shared" si="12"/>
        <v>356112.86652000004</v>
      </c>
      <c r="P64" s="159"/>
    </row>
    <row r="65" spans="2:16" ht="15.75">
      <c r="B65" s="156">
        <v>2021</v>
      </c>
      <c r="C65" s="157"/>
      <c r="D65" s="172"/>
      <c r="E65" s="379">
        <f t="shared" si="10"/>
        <v>10968.05179</v>
      </c>
      <c r="F65" s="377">
        <f t="shared" si="10"/>
        <v>2108.95371</v>
      </c>
      <c r="G65" s="378">
        <f t="shared" si="6"/>
        <v>13077.0055</v>
      </c>
      <c r="H65" s="379">
        <f t="shared" si="11"/>
        <v>275849.1198</v>
      </c>
      <c r="I65" s="377">
        <f t="shared" si="11"/>
        <v>64665.77262</v>
      </c>
      <c r="J65" s="378">
        <f t="shared" si="7"/>
        <v>340514.89242</v>
      </c>
      <c r="K65" s="379">
        <f t="shared" si="8"/>
        <v>286817.17159</v>
      </c>
      <c r="L65" s="377">
        <f t="shared" si="9"/>
        <v>66774.72633</v>
      </c>
      <c r="M65" s="378">
        <f t="shared" si="12"/>
        <v>353591.89792</v>
      </c>
      <c r="P65" s="159"/>
    </row>
    <row r="66" spans="2:16" ht="15.75">
      <c r="B66" s="156">
        <v>2022</v>
      </c>
      <c r="C66" s="157"/>
      <c r="D66" s="172"/>
      <c r="E66" s="379">
        <f t="shared" si="10"/>
        <v>9649.01294</v>
      </c>
      <c r="F66" s="377">
        <f t="shared" si="10"/>
        <v>1777.54451</v>
      </c>
      <c r="G66" s="378">
        <f t="shared" si="6"/>
        <v>11426.55745</v>
      </c>
      <c r="H66" s="379">
        <f t="shared" si="11"/>
        <v>256186.60396</v>
      </c>
      <c r="I66" s="377">
        <f t="shared" si="11"/>
        <v>56704.16907</v>
      </c>
      <c r="J66" s="378">
        <f t="shared" si="7"/>
        <v>312890.77303000004</v>
      </c>
      <c r="K66" s="379">
        <f t="shared" si="8"/>
        <v>265835.6169</v>
      </c>
      <c r="L66" s="377">
        <f t="shared" si="9"/>
        <v>58481.71358</v>
      </c>
      <c r="M66" s="378">
        <f t="shared" si="12"/>
        <v>324317.33048</v>
      </c>
      <c r="P66" s="159"/>
    </row>
    <row r="67" spans="2:16" ht="15.75">
      <c r="B67" s="156">
        <v>2023</v>
      </c>
      <c r="C67" s="157"/>
      <c r="D67" s="172"/>
      <c r="E67" s="379">
        <f t="shared" si="10"/>
        <v>8301.63998</v>
      </c>
      <c r="F67" s="377">
        <f t="shared" si="10"/>
        <v>1484.16795</v>
      </c>
      <c r="G67" s="378">
        <f t="shared" si="6"/>
        <v>9785.807929999999</v>
      </c>
      <c r="H67" s="379">
        <f t="shared" si="11"/>
        <v>294597.17555</v>
      </c>
      <c r="I67" s="377">
        <f t="shared" si="11"/>
        <v>49652.09548</v>
      </c>
      <c r="J67" s="378">
        <f t="shared" si="7"/>
        <v>344249.27103</v>
      </c>
      <c r="K67" s="379">
        <f t="shared" si="8"/>
        <v>302898.81552999996</v>
      </c>
      <c r="L67" s="377">
        <f t="shared" si="9"/>
        <v>51136.263430000006</v>
      </c>
      <c r="M67" s="378">
        <f t="shared" si="12"/>
        <v>354035.07895999996</v>
      </c>
      <c r="P67" s="159"/>
    </row>
    <row r="68" spans="2:16" ht="15.75">
      <c r="B68" s="156">
        <v>2024</v>
      </c>
      <c r="C68" s="157"/>
      <c r="D68" s="172"/>
      <c r="E68" s="379">
        <f t="shared" si="10"/>
        <v>7310.63005</v>
      </c>
      <c r="F68" s="377">
        <f t="shared" si="10"/>
        <v>1231.28505</v>
      </c>
      <c r="G68" s="378">
        <f t="shared" si="6"/>
        <v>8541.9151</v>
      </c>
      <c r="H68" s="379">
        <f t="shared" si="11"/>
        <v>242160.0944</v>
      </c>
      <c r="I68" s="377">
        <f t="shared" si="11"/>
        <v>42192.49261</v>
      </c>
      <c r="J68" s="378">
        <f t="shared" si="7"/>
        <v>284352.58701</v>
      </c>
      <c r="K68" s="379">
        <f t="shared" si="8"/>
        <v>249470.72445</v>
      </c>
      <c r="L68" s="377">
        <f t="shared" si="9"/>
        <v>43423.77766</v>
      </c>
      <c r="M68" s="378">
        <f t="shared" si="12"/>
        <v>292894.50211</v>
      </c>
      <c r="P68" s="159"/>
    </row>
    <row r="69" spans="2:16" ht="15.75">
      <c r="B69" s="156">
        <v>2025</v>
      </c>
      <c r="C69" s="157"/>
      <c r="D69" s="172"/>
      <c r="E69" s="379">
        <f t="shared" si="10"/>
        <v>7310.63005</v>
      </c>
      <c r="F69" s="377">
        <f t="shared" si="10"/>
        <v>994.95197</v>
      </c>
      <c r="G69" s="378">
        <f t="shared" si="6"/>
        <v>8305.58202</v>
      </c>
      <c r="H69" s="379">
        <f t="shared" si="11"/>
        <v>179165.34078</v>
      </c>
      <c r="I69" s="377">
        <f t="shared" si="11"/>
        <v>35822.28179</v>
      </c>
      <c r="J69" s="378">
        <f t="shared" si="7"/>
        <v>214987.62257</v>
      </c>
      <c r="K69" s="379">
        <f t="shared" si="8"/>
        <v>186475.97083</v>
      </c>
      <c r="L69" s="377">
        <f t="shared" si="9"/>
        <v>36817.23376</v>
      </c>
      <c r="M69" s="378">
        <f t="shared" si="12"/>
        <v>223293.20459</v>
      </c>
      <c r="P69" s="159"/>
    </row>
    <row r="70" spans="2:16" ht="15.75">
      <c r="B70" s="156">
        <v>2026</v>
      </c>
      <c r="C70" s="157"/>
      <c r="D70" s="172"/>
      <c r="E70" s="379">
        <f t="shared" si="10"/>
        <v>7310.63005</v>
      </c>
      <c r="F70" s="377">
        <f t="shared" si="10"/>
        <v>761.73721</v>
      </c>
      <c r="G70" s="378">
        <f t="shared" si="6"/>
        <v>8072.36726</v>
      </c>
      <c r="H70" s="379">
        <f t="shared" si="11"/>
        <v>424133.77554</v>
      </c>
      <c r="I70" s="377">
        <f t="shared" si="11"/>
        <v>33678.27784</v>
      </c>
      <c r="J70" s="378">
        <f t="shared" si="7"/>
        <v>457812.05338</v>
      </c>
      <c r="K70" s="379">
        <f t="shared" si="8"/>
        <v>431444.40559</v>
      </c>
      <c r="L70" s="377">
        <f t="shared" si="9"/>
        <v>34440.01505</v>
      </c>
      <c r="M70" s="378">
        <f t="shared" si="12"/>
        <v>465884.42063999997</v>
      </c>
      <c r="P70" s="159"/>
    </row>
    <row r="71" spans="2:16" ht="15.75">
      <c r="B71" s="156">
        <v>2027</v>
      </c>
      <c r="C71" s="157"/>
      <c r="D71" s="172"/>
      <c r="E71" s="379">
        <f t="shared" si="10"/>
        <v>7310.63005</v>
      </c>
      <c r="F71" s="377">
        <f t="shared" si="10"/>
        <v>527.50462</v>
      </c>
      <c r="G71" s="378">
        <f t="shared" si="6"/>
        <v>7838.1346699999995</v>
      </c>
      <c r="H71" s="379">
        <f t="shared" si="11"/>
        <v>145306.96965</v>
      </c>
      <c r="I71" s="377">
        <f t="shared" si="11"/>
        <v>6432.9243</v>
      </c>
      <c r="J71" s="378">
        <f t="shared" si="7"/>
        <v>151739.89395000003</v>
      </c>
      <c r="K71" s="379">
        <f t="shared" si="8"/>
        <v>152617.59970000002</v>
      </c>
      <c r="L71" s="377">
        <f t="shared" si="9"/>
        <v>6960.428919999999</v>
      </c>
      <c r="M71" s="378">
        <f t="shared" si="12"/>
        <v>159578.02862000003</v>
      </c>
      <c r="P71" s="159"/>
    </row>
    <row r="72" spans="2:16" ht="15.75">
      <c r="B72" s="156">
        <v>2028</v>
      </c>
      <c r="C72" s="157"/>
      <c r="D72" s="172"/>
      <c r="E72" s="379">
        <f t="shared" si="10"/>
        <v>7310.63005</v>
      </c>
      <c r="F72" s="377">
        <f t="shared" si="10"/>
        <v>293.44999</v>
      </c>
      <c r="G72" s="378">
        <f t="shared" si="6"/>
        <v>7604.08004</v>
      </c>
      <c r="H72" s="379">
        <f t="shared" si="11"/>
        <v>96112.52941</v>
      </c>
      <c r="I72" s="377">
        <f t="shared" si="11"/>
        <v>4874.5788</v>
      </c>
      <c r="J72" s="378">
        <f t="shared" si="7"/>
        <v>100987.10821</v>
      </c>
      <c r="K72" s="379">
        <f t="shared" si="8"/>
        <v>103423.15946</v>
      </c>
      <c r="L72" s="377">
        <f t="shared" si="9"/>
        <v>5168.02879</v>
      </c>
      <c r="M72" s="378">
        <f t="shared" si="12"/>
        <v>108591.18824999999</v>
      </c>
      <c r="P72" s="159"/>
    </row>
    <row r="73" spans="2:16" ht="15.75">
      <c r="B73" s="156">
        <v>2029</v>
      </c>
      <c r="C73" s="157"/>
      <c r="D73" s="172"/>
      <c r="E73" s="379">
        <f t="shared" si="10"/>
        <v>3655.31444</v>
      </c>
      <c r="F73" s="377">
        <f t="shared" si="10"/>
        <v>58.92637</v>
      </c>
      <c r="G73" s="378">
        <f>+F73+E73</f>
        <v>3714.2408100000002</v>
      </c>
      <c r="H73" s="379">
        <f t="shared" si="11"/>
        <v>90125.8286</v>
      </c>
      <c r="I73" s="377">
        <f t="shared" si="11"/>
        <v>3639.90891</v>
      </c>
      <c r="J73" s="378">
        <f t="shared" si="7"/>
        <v>93765.73750999999</v>
      </c>
      <c r="K73" s="379">
        <f t="shared" si="8"/>
        <v>93781.14304</v>
      </c>
      <c r="L73" s="377">
        <f t="shared" si="9"/>
        <v>3698.8352800000002</v>
      </c>
      <c r="M73" s="378">
        <f t="shared" si="12"/>
        <v>97479.97832</v>
      </c>
      <c r="P73" s="159"/>
    </row>
    <row r="74" spans="2:16" ht="15.75">
      <c r="B74" s="156">
        <v>2030</v>
      </c>
      <c r="C74" s="157"/>
      <c r="D74" s="172"/>
      <c r="E74" s="379">
        <f t="shared" si="10"/>
        <v>0</v>
      </c>
      <c r="F74" s="377">
        <f t="shared" si="10"/>
        <v>0</v>
      </c>
      <c r="G74" s="378">
        <f t="shared" si="6"/>
        <v>0</v>
      </c>
      <c r="H74" s="379">
        <f t="shared" si="11"/>
        <v>75901.75068</v>
      </c>
      <c r="I74" s="377">
        <f t="shared" si="11"/>
        <v>2562.348</v>
      </c>
      <c r="J74" s="378">
        <f t="shared" si="7"/>
        <v>78464.09868</v>
      </c>
      <c r="K74" s="379">
        <f t="shared" si="8"/>
        <v>75901.75068</v>
      </c>
      <c r="L74" s="377">
        <f t="shared" si="9"/>
        <v>2562.348</v>
      </c>
      <c r="M74" s="378">
        <f t="shared" si="12"/>
        <v>78464.09868</v>
      </c>
      <c r="P74" s="159"/>
    </row>
    <row r="75" spans="2:16" ht="15.75">
      <c r="B75" s="156">
        <v>2031</v>
      </c>
      <c r="C75" s="157"/>
      <c r="D75" s="172"/>
      <c r="E75" s="379">
        <f t="shared" si="10"/>
        <v>0</v>
      </c>
      <c r="F75" s="377">
        <f t="shared" si="10"/>
        <v>0</v>
      </c>
      <c r="G75" s="378">
        <f t="shared" si="6"/>
        <v>0</v>
      </c>
      <c r="H75" s="379">
        <f t="shared" si="11"/>
        <v>48106.4065</v>
      </c>
      <c r="I75" s="377">
        <f t="shared" si="11"/>
        <v>2000.93361</v>
      </c>
      <c r="J75" s="378">
        <f t="shared" si="7"/>
        <v>50107.34011</v>
      </c>
      <c r="K75" s="379">
        <f t="shared" si="8"/>
        <v>48106.4065</v>
      </c>
      <c r="L75" s="377">
        <f t="shared" si="9"/>
        <v>2000.93361</v>
      </c>
      <c r="M75" s="378">
        <f t="shared" si="12"/>
        <v>50107.34011</v>
      </c>
      <c r="P75" s="159"/>
    </row>
    <row r="76" spans="2:16" ht="15.75">
      <c r="B76" s="156">
        <v>2032</v>
      </c>
      <c r="C76" s="157"/>
      <c r="D76" s="172"/>
      <c r="E76" s="379">
        <f t="shared" si="10"/>
        <v>0</v>
      </c>
      <c r="F76" s="377">
        <f t="shared" si="10"/>
        <v>0</v>
      </c>
      <c r="G76" s="378">
        <f t="shared" si="6"/>
        <v>0</v>
      </c>
      <c r="H76" s="379">
        <f t="shared" si="11"/>
        <v>64140.65745</v>
      </c>
      <c r="I76" s="377">
        <f t="shared" si="11"/>
        <v>6843.6418</v>
      </c>
      <c r="J76" s="378">
        <f t="shared" si="7"/>
        <v>70984.29925</v>
      </c>
      <c r="K76" s="379">
        <f aca="true" t="shared" si="13" ref="K76:K84">+E76+H76</f>
        <v>64140.65745</v>
      </c>
      <c r="L76" s="377">
        <f aca="true" t="shared" si="14" ref="L76:L84">+F76+I76</f>
        <v>6843.6418</v>
      </c>
      <c r="M76" s="378">
        <f t="shared" si="12"/>
        <v>70984.29925</v>
      </c>
      <c r="P76" s="159"/>
    </row>
    <row r="77" spans="2:16" ht="15.75">
      <c r="B77" s="156">
        <v>2033</v>
      </c>
      <c r="C77" s="157"/>
      <c r="D77" s="172"/>
      <c r="E77" s="379">
        <f t="shared" si="10"/>
        <v>0</v>
      </c>
      <c r="F77" s="377">
        <f t="shared" si="10"/>
        <v>0</v>
      </c>
      <c r="G77" s="378">
        <f t="shared" si="6"/>
        <v>0</v>
      </c>
      <c r="H77" s="379">
        <f t="shared" si="11"/>
        <v>6123.43277</v>
      </c>
      <c r="I77" s="377">
        <f t="shared" si="11"/>
        <v>356.3113</v>
      </c>
      <c r="J77" s="378">
        <f t="shared" si="7"/>
        <v>6479.744070000001</v>
      </c>
      <c r="K77" s="379">
        <f t="shared" si="13"/>
        <v>6123.43277</v>
      </c>
      <c r="L77" s="377">
        <f t="shared" si="14"/>
        <v>356.3113</v>
      </c>
      <c r="M77" s="378">
        <f t="shared" si="12"/>
        <v>6479.744070000001</v>
      </c>
      <c r="P77" s="159"/>
    </row>
    <row r="78" spans="2:16" ht="15.75">
      <c r="B78" s="156">
        <v>2034</v>
      </c>
      <c r="C78" s="157"/>
      <c r="D78" s="172"/>
      <c r="E78" s="379">
        <f t="shared" si="10"/>
        <v>0</v>
      </c>
      <c r="F78" s="377">
        <f t="shared" si="10"/>
        <v>0</v>
      </c>
      <c r="G78" s="378">
        <f t="shared" si="6"/>
        <v>0</v>
      </c>
      <c r="H78" s="379">
        <f t="shared" si="11"/>
        <v>3005.61981</v>
      </c>
      <c r="I78" s="377">
        <f t="shared" si="11"/>
        <v>245.07523</v>
      </c>
      <c r="J78" s="378">
        <f t="shared" si="7"/>
        <v>3250.69504</v>
      </c>
      <c r="K78" s="379">
        <f t="shared" si="13"/>
        <v>3005.61981</v>
      </c>
      <c r="L78" s="377">
        <f t="shared" si="14"/>
        <v>245.07523</v>
      </c>
      <c r="M78" s="378">
        <f t="shared" si="12"/>
        <v>3250.69504</v>
      </c>
      <c r="P78" s="159"/>
    </row>
    <row r="79" spans="2:16" ht="15.75">
      <c r="B79" s="156">
        <v>2035</v>
      </c>
      <c r="C79" s="157"/>
      <c r="D79" s="172"/>
      <c r="E79" s="379">
        <f t="shared" si="10"/>
        <v>0</v>
      </c>
      <c r="F79" s="377">
        <f t="shared" si="10"/>
        <v>0</v>
      </c>
      <c r="G79" s="378">
        <f t="shared" si="6"/>
        <v>0</v>
      </c>
      <c r="H79" s="379">
        <f t="shared" si="11"/>
        <v>3374.49626</v>
      </c>
      <c r="I79" s="377">
        <f t="shared" si="11"/>
        <v>172.00305</v>
      </c>
      <c r="J79" s="378">
        <f t="shared" si="7"/>
        <v>3546.4993099999997</v>
      </c>
      <c r="K79" s="379">
        <f t="shared" si="13"/>
        <v>3374.49626</v>
      </c>
      <c r="L79" s="377">
        <f t="shared" si="14"/>
        <v>172.00305</v>
      </c>
      <c r="M79" s="378">
        <f t="shared" si="12"/>
        <v>3546.4993099999997</v>
      </c>
      <c r="P79" s="159"/>
    </row>
    <row r="80" spans="2:16" ht="15.75">
      <c r="B80" s="156">
        <v>2036</v>
      </c>
      <c r="C80" s="157"/>
      <c r="D80" s="172"/>
      <c r="E80" s="379">
        <f t="shared" si="10"/>
        <v>0</v>
      </c>
      <c r="F80" s="377">
        <f t="shared" si="10"/>
        <v>0</v>
      </c>
      <c r="G80" s="378">
        <f t="shared" si="6"/>
        <v>0</v>
      </c>
      <c r="H80" s="379">
        <f t="shared" si="11"/>
        <v>1796.3566</v>
      </c>
      <c r="I80" s="377">
        <f t="shared" si="11"/>
        <v>103.35347</v>
      </c>
      <c r="J80" s="378">
        <f t="shared" si="7"/>
        <v>1899.71007</v>
      </c>
      <c r="K80" s="379">
        <f t="shared" si="13"/>
        <v>1796.3566</v>
      </c>
      <c r="L80" s="377">
        <f t="shared" si="14"/>
        <v>103.35347</v>
      </c>
      <c r="M80" s="378">
        <f t="shared" si="12"/>
        <v>1899.71007</v>
      </c>
      <c r="P80" s="159"/>
    </row>
    <row r="81" spans="2:16" ht="15.75">
      <c r="B81" s="156">
        <v>2037</v>
      </c>
      <c r="C81" s="157"/>
      <c r="D81" s="172"/>
      <c r="E81" s="379">
        <f t="shared" si="10"/>
        <v>0</v>
      </c>
      <c r="F81" s="377">
        <f t="shared" si="10"/>
        <v>0</v>
      </c>
      <c r="G81" s="378">
        <f t="shared" si="6"/>
        <v>0</v>
      </c>
      <c r="H81" s="379">
        <f t="shared" si="11"/>
        <v>1209.14592</v>
      </c>
      <c r="I81" s="377">
        <f t="shared" si="11"/>
        <v>74.60241</v>
      </c>
      <c r="J81" s="378">
        <f t="shared" si="7"/>
        <v>1283.74833</v>
      </c>
      <c r="K81" s="379">
        <f t="shared" si="13"/>
        <v>1209.14592</v>
      </c>
      <c r="L81" s="377">
        <f t="shared" si="14"/>
        <v>74.60241</v>
      </c>
      <c r="M81" s="378">
        <f t="shared" si="12"/>
        <v>1283.74833</v>
      </c>
      <c r="P81" s="159"/>
    </row>
    <row r="82" spans="2:16" ht="15.75">
      <c r="B82" s="156">
        <v>2038</v>
      </c>
      <c r="C82" s="157"/>
      <c r="D82" s="172"/>
      <c r="E82" s="379">
        <f t="shared" si="10"/>
        <v>0</v>
      </c>
      <c r="F82" s="377">
        <f t="shared" si="10"/>
        <v>0</v>
      </c>
      <c r="G82" s="378">
        <f t="shared" si="6"/>
        <v>0</v>
      </c>
      <c r="H82" s="379">
        <f t="shared" si="11"/>
        <v>1209.14592</v>
      </c>
      <c r="I82" s="377">
        <f t="shared" si="11"/>
        <v>54.70843</v>
      </c>
      <c r="J82" s="378">
        <f t="shared" si="7"/>
        <v>1263.8543499999998</v>
      </c>
      <c r="K82" s="379">
        <f t="shared" si="13"/>
        <v>1209.14592</v>
      </c>
      <c r="L82" s="377">
        <f t="shared" si="14"/>
        <v>54.70843</v>
      </c>
      <c r="M82" s="378">
        <f t="shared" si="12"/>
        <v>1263.8543499999998</v>
      </c>
      <c r="P82" s="159"/>
    </row>
    <row r="83" spans="2:16" ht="15.75">
      <c r="B83" s="156">
        <v>2039</v>
      </c>
      <c r="C83" s="157"/>
      <c r="D83" s="172"/>
      <c r="E83" s="379">
        <f t="shared" si="10"/>
        <v>0</v>
      </c>
      <c r="F83" s="377">
        <f t="shared" si="10"/>
        <v>0</v>
      </c>
      <c r="G83" s="378">
        <f t="shared" si="6"/>
        <v>0</v>
      </c>
      <c r="H83" s="379">
        <f t="shared" si="11"/>
        <v>994.69864</v>
      </c>
      <c r="I83" s="377">
        <f t="shared" si="11"/>
        <v>34.81441</v>
      </c>
      <c r="J83" s="378">
        <f t="shared" si="7"/>
        <v>1029.51305</v>
      </c>
      <c r="K83" s="379">
        <f t="shared" si="13"/>
        <v>994.69864</v>
      </c>
      <c r="L83" s="377">
        <f t="shared" si="14"/>
        <v>34.81441</v>
      </c>
      <c r="M83" s="378">
        <f t="shared" si="12"/>
        <v>1029.51305</v>
      </c>
      <c r="P83" s="159"/>
    </row>
    <row r="84" spans="2:16" ht="15.75">
      <c r="B84" s="156">
        <v>2040</v>
      </c>
      <c r="C84" s="157"/>
      <c r="D84" s="172"/>
      <c r="E84" s="379">
        <f t="shared" si="10"/>
        <v>0</v>
      </c>
      <c r="F84" s="377">
        <f t="shared" si="10"/>
        <v>0</v>
      </c>
      <c r="G84" s="378">
        <f>+F84+E84</f>
        <v>0</v>
      </c>
      <c r="H84" s="379">
        <f t="shared" si="11"/>
        <v>994.69877</v>
      </c>
      <c r="I84" s="377">
        <f t="shared" si="11"/>
        <v>14.92049</v>
      </c>
      <c r="J84" s="378">
        <f>+H84+I84</f>
        <v>1009.6192599999999</v>
      </c>
      <c r="K84" s="379">
        <f t="shared" si="13"/>
        <v>994.69877</v>
      </c>
      <c r="L84" s="377">
        <f t="shared" si="14"/>
        <v>14.92049</v>
      </c>
      <c r="M84" s="378">
        <f t="shared" si="12"/>
        <v>1009.6192599999999</v>
      </c>
      <c r="P84" s="159"/>
    </row>
    <row r="85" spans="2:16" ht="8.25" customHeight="1">
      <c r="B85" s="160"/>
      <c r="C85" s="161"/>
      <c r="D85" s="174"/>
      <c r="E85" s="383"/>
      <c r="F85" s="384"/>
      <c r="G85" s="385"/>
      <c r="H85" s="383"/>
      <c r="I85" s="384"/>
      <c r="J85" s="385"/>
      <c r="K85" s="383"/>
      <c r="L85" s="384"/>
      <c r="M85" s="385"/>
      <c r="P85" s="159"/>
    </row>
    <row r="86" spans="2:16" ht="15" customHeight="1">
      <c r="B86" s="566" t="s">
        <v>15</v>
      </c>
      <c r="C86" s="567"/>
      <c r="D86" s="168"/>
      <c r="E86" s="560">
        <f aca="true" t="shared" si="15" ref="E86:M86">SUM(E61:E84)</f>
        <v>118022.92438000003</v>
      </c>
      <c r="F86" s="562">
        <f t="shared" si="15"/>
        <v>17667.66699</v>
      </c>
      <c r="G86" s="564">
        <f t="shared" si="15"/>
        <v>135690.59136999998</v>
      </c>
      <c r="H86" s="560">
        <f t="shared" si="15"/>
        <v>3373074.626</v>
      </c>
      <c r="I86" s="562">
        <f t="shared" si="15"/>
        <v>589244.77684</v>
      </c>
      <c r="J86" s="564">
        <f t="shared" si="15"/>
        <v>3962319.4028400006</v>
      </c>
      <c r="K86" s="560">
        <f t="shared" si="15"/>
        <v>3491097.55038</v>
      </c>
      <c r="L86" s="562">
        <f t="shared" si="15"/>
        <v>606912.44383</v>
      </c>
      <c r="M86" s="564">
        <f t="shared" si="15"/>
        <v>4098009.994210001</v>
      </c>
      <c r="P86" s="159"/>
    </row>
    <row r="87" spans="2:16" ht="15" customHeight="1">
      <c r="B87" s="568"/>
      <c r="C87" s="569"/>
      <c r="D87" s="169"/>
      <c r="E87" s="561"/>
      <c r="F87" s="563"/>
      <c r="G87" s="565"/>
      <c r="H87" s="561"/>
      <c r="I87" s="563"/>
      <c r="J87" s="565"/>
      <c r="K87" s="561"/>
      <c r="L87" s="563"/>
      <c r="M87" s="565"/>
      <c r="P87" s="159"/>
    </row>
    <row r="88" ht="6.75" customHeight="1"/>
    <row r="89" spans="2:13" ht="15.75">
      <c r="B89" s="162" t="s">
        <v>129</v>
      </c>
      <c r="C89" s="163"/>
      <c r="D89" s="163"/>
      <c r="E89" s="147"/>
      <c r="F89" s="145"/>
      <c r="G89" s="147"/>
      <c r="H89" s="164"/>
      <c r="I89" s="148"/>
      <c r="J89" s="147"/>
      <c r="K89" s="147"/>
      <c r="L89" s="147"/>
      <c r="M89" s="147"/>
    </row>
    <row r="90" spans="2:13" ht="15">
      <c r="B90" s="162" t="s">
        <v>290</v>
      </c>
      <c r="C90" s="163"/>
      <c r="D90" s="163"/>
      <c r="E90" s="147"/>
      <c r="F90" s="145"/>
      <c r="G90" s="147"/>
      <c r="H90" s="164"/>
      <c r="I90" s="148"/>
      <c r="J90" s="147"/>
      <c r="K90" s="147"/>
      <c r="L90" s="147"/>
      <c r="M90" s="147"/>
    </row>
    <row r="91" spans="2:8" ht="15">
      <c r="B91" s="162" t="s">
        <v>291</v>
      </c>
      <c r="C91" s="163"/>
      <c r="D91" s="163"/>
      <c r="E91" s="147"/>
      <c r="F91" s="145"/>
      <c r="G91" s="147"/>
      <c r="H91" s="175"/>
    </row>
    <row r="92" spans="2:14" ht="15">
      <c r="B92" s="442"/>
      <c r="C92" s="442"/>
      <c r="D92" s="442"/>
      <c r="E92" s="456"/>
      <c r="F92" s="455"/>
      <c r="G92" s="455"/>
      <c r="H92" s="455"/>
      <c r="I92" s="455"/>
      <c r="J92" s="455"/>
      <c r="K92" s="455"/>
      <c r="L92" s="455"/>
      <c r="M92" s="455"/>
      <c r="N92" s="442"/>
    </row>
    <row r="93" spans="2:14" ht="15">
      <c r="B93" s="442"/>
      <c r="C93" s="442"/>
      <c r="D93" s="442"/>
      <c r="E93" s="457"/>
      <c r="F93" s="186"/>
      <c r="G93" s="186"/>
      <c r="H93" s="186"/>
      <c r="I93" s="186"/>
      <c r="J93" s="186"/>
      <c r="K93" s="186"/>
      <c r="L93" s="186"/>
      <c r="M93" s="186"/>
      <c r="N93" s="442"/>
    </row>
    <row r="94" spans="2:14" ht="15">
      <c r="B94" s="442"/>
      <c r="C94" s="442"/>
      <c r="D94" s="442"/>
      <c r="E94" s="458"/>
      <c r="F94" s="455"/>
      <c r="G94" s="455"/>
      <c r="H94" s="455"/>
      <c r="I94" s="455"/>
      <c r="J94" s="455"/>
      <c r="K94" s="455"/>
      <c r="L94" s="455"/>
      <c r="M94" s="455"/>
      <c r="N94" s="442"/>
    </row>
    <row r="95" spans="2:14" ht="15">
      <c r="B95" s="442"/>
      <c r="C95" s="442"/>
      <c r="D95" s="442"/>
      <c r="E95" s="459"/>
      <c r="F95" s="442"/>
      <c r="G95" s="455"/>
      <c r="H95" s="455"/>
      <c r="I95" s="460"/>
      <c r="J95" s="455"/>
      <c r="K95" s="455"/>
      <c r="L95" s="455"/>
      <c r="M95" s="455"/>
      <c r="N95" s="442"/>
    </row>
    <row r="96" spans="2:14" ht="15">
      <c r="B96" s="442"/>
      <c r="C96" s="442"/>
      <c r="D96" s="442"/>
      <c r="E96" s="458"/>
      <c r="F96" s="458"/>
      <c r="G96" s="458"/>
      <c r="H96" s="458"/>
      <c r="I96" s="458"/>
      <c r="J96" s="458"/>
      <c r="K96" s="458"/>
      <c r="L96" s="458"/>
      <c r="M96" s="458"/>
      <c r="N96" s="442"/>
    </row>
    <row r="97" spans="2:14" ht="15">
      <c r="B97" s="442"/>
      <c r="C97" s="442"/>
      <c r="D97" s="442"/>
      <c r="E97" s="455"/>
      <c r="F97" s="442"/>
      <c r="G97" s="455"/>
      <c r="H97" s="455"/>
      <c r="I97" s="460"/>
      <c r="J97" s="455"/>
      <c r="K97" s="455"/>
      <c r="L97" s="455"/>
      <c r="M97" s="455"/>
      <c r="N97" s="442"/>
    </row>
    <row r="98" spans="2:14" ht="15">
      <c r="B98" s="442"/>
      <c r="C98" s="442"/>
      <c r="D98" s="442"/>
      <c r="E98" s="455"/>
      <c r="F98" s="442"/>
      <c r="G98" s="455"/>
      <c r="H98" s="455"/>
      <c r="I98" s="460"/>
      <c r="J98" s="455"/>
      <c r="K98" s="455"/>
      <c r="L98" s="455"/>
      <c r="M98" s="455"/>
      <c r="N98" s="442"/>
    </row>
    <row r="99" spans="2:14" ht="15">
      <c r="B99" s="442"/>
      <c r="C99" s="442"/>
      <c r="D99" s="442"/>
      <c r="E99" s="455"/>
      <c r="F99" s="442"/>
      <c r="G99" s="455"/>
      <c r="H99" s="455"/>
      <c r="I99" s="460"/>
      <c r="J99" s="455"/>
      <c r="K99" s="455"/>
      <c r="L99" s="455"/>
      <c r="M99" s="455"/>
      <c r="N99" s="442"/>
    </row>
    <row r="100" spans="2:14" ht="15">
      <c r="B100" s="442"/>
      <c r="C100" s="442"/>
      <c r="D100" s="442"/>
      <c r="E100" s="455"/>
      <c r="F100" s="442"/>
      <c r="G100" s="455"/>
      <c r="H100" s="455"/>
      <c r="I100" s="460"/>
      <c r="J100" s="455"/>
      <c r="K100" s="455"/>
      <c r="L100" s="455"/>
      <c r="M100" s="455"/>
      <c r="N100" s="442"/>
    </row>
    <row r="101" spans="2:14" ht="15">
      <c r="B101" s="442"/>
      <c r="C101" s="442"/>
      <c r="D101" s="442"/>
      <c r="E101" s="455"/>
      <c r="F101" s="442"/>
      <c r="G101" s="455"/>
      <c r="H101" s="455"/>
      <c r="I101" s="460"/>
      <c r="J101" s="455"/>
      <c r="K101" s="455"/>
      <c r="L101" s="455"/>
      <c r="M101" s="455"/>
      <c r="N101" s="442"/>
    </row>
    <row r="102" spans="2:14" ht="15">
      <c r="B102" s="442"/>
      <c r="C102" s="442"/>
      <c r="D102" s="442"/>
      <c r="E102" s="455"/>
      <c r="F102" s="442"/>
      <c r="G102" s="455"/>
      <c r="H102" s="455"/>
      <c r="I102" s="460"/>
      <c r="J102" s="455"/>
      <c r="K102" s="455"/>
      <c r="L102" s="455"/>
      <c r="M102" s="455"/>
      <c r="N102" s="442"/>
    </row>
    <row r="103" spans="2:14" ht="15">
      <c r="B103" s="442"/>
      <c r="C103" s="442"/>
      <c r="D103" s="442"/>
      <c r="E103" s="455"/>
      <c r="F103" s="442"/>
      <c r="G103" s="455"/>
      <c r="H103" s="455"/>
      <c r="I103" s="460"/>
      <c r="J103" s="455"/>
      <c r="K103" s="455"/>
      <c r="L103" s="455"/>
      <c r="M103" s="455"/>
      <c r="N103" s="442"/>
    </row>
    <row r="104" spans="2:14" ht="15">
      <c r="B104" s="442"/>
      <c r="C104" s="442"/>
      <c r="D104" s="442"/>
      <c r="E104" s="455"/>
      <c r="F104" s="442"/>
      <c r="G104" s="455"/>
      <c r="H104" s="455"/>
      <c r="I104" s="460"/>
      <c r="J104" s="455"/>
      <c r="K104" s="455"/>
      <c r="L104" s="455"/>
      <c r="M104" s="455"/>
      <c r="N104" s="442"/>
    </row>
    <row r="105" spans="2:14" ht="15">
      <c r="B105" s="442"/>
      <c r="C105" s="442"/>
      <c r="D105" s="442"/>
      <c r="E105" s="455"/>
      <c r="F105" s="442"/>
      <c r="G105" s="455"/>
      <c r="H105" s="455"/>
      <c r="I105" s="460"/>
      <c r="J105" s="455"/>
      <c r="K105" s="455"/>
      <c r="L105" s="455"/>
      <c r="M105" s="455"/>
      <c r="N105" s="442"/>
    </row>
    <row r="106" spans="2:14" ht="15">
      <c r="B106" s="442"/>
      <c r="C106" s="442"/>
      <c r="D106" s="442"/>
      <c r="E106" s="455"/>
      <c r="F106" s="442"/>
      <c r="G106" s="455"/>
      <c r="H106" s="455"/>
      <c r="I106" s="460"/>
      <c r="J106" s="455"/>
      <c r="K106" s="455"/>
      <c r="L106" s="455"/>
      <c r="M106" s="455"/>
      <c r="N106" s="442"/>
    </row>
    <row r="107" spans="2:14" ht="15">
      <c r="B107" s="442"/>
      <c r="C107" s="442"/>
      <c r="D107" s="442"/>
      <c r="E107" s="455"/>
      <c r="F107" s="442"/>
      <c r="G107" s="455"/>
      <c r="H107" s="455"/>
      <c r="I107" s="460"/>
      <c r="J107" s="455"/>
      <c r="K107" s="455"/>
      <c r="L107" s="455"/>
      <c r="M107" s="455"/>
      <c r="N107" s="442"/>
    </row>
    <row r="108" spans="2:14" ht="15">
      <c r="B108" s="442"/>
      <c r="C108" s="442"/>
      <c r="D108" s="442"/>
      <c r="E108" s="455"/>
      <c r="F108" s="442"/>
      <c r="G108" s="455"/>
      <c r="H108" s="455"/>
      <c r="I108" s="460"/>
      <c r="J108" s="455"/>
      <c r="K108" s="455"/>
      <c r="L108" s="455"/>
      <c r="M108" s="455"/>
      <c r="N108" s="442"/>
    </row>
    <row r="109" spans="2:14" ht="15">
      <c r="B109" s="442"/>
      <c r="C109" s="442"/>
      <c r="D109" s="442"/>
      <c r="E109" s="455"/>
      <c r="F109" s="442"/>
      <c r="G109" s="455"/>
      <c r="H109" s="455"/>
      <c r="I109" s="460"/>
      <c r="J109" s="455"/>
      <c r="K109" s="455"/>
      <c r="L109" s="455"/>
      <c r="M109" s="455"/>
      <c r="N109" s="442"/>
    </row>
  </sheetData>
  <sheetProtection/>
  <mergeCells count="29">
    <mergeCell ref="B58:C59"/>
    <mergeCell ref="G40:G41"/>
    <mergeCell ref="J86:J87"/>
    <mergeCell ref="E12:G12"/>
    <mergeCell ref="H12:J12"/>
    <mergeCell ref="B12:C13"/>
    <mergeCell ref="B40:C41"/>
    <mergeCell ref="E40:E41"/>
    <mergeCell ref="F40:F41"/>
    <mergeCell ref="K12:M12"/>
    <mergeCell ref="H40:H41"/>
    <mergeCell ref="E58:G58"/>
    <mergeCell ref="H58:J58"/>
    <mergeCell ref="K58:M58"/>
    <mergeCell ref="I40:I41"/>
    <mergeCell ref="J40:J41"/>
    <mergeCell ref="K40:K41"/>
    <mergeCell ref="L40:L41"/>
    <mergeCell ref="M40:M41"/>
    <mergeCell ref="B5:D5"/>
    <mergeCell ref="K86:K87"/>
    <mergeCell ref="L86:L87"/>
    <mergeCell ref="M86:M87"/>
    <mergeCell ref="B86:C87"/>
    <mergeCell ref="E86:E87"/>
    <mergeCell ref="F86:F87"/>
    <mergeCell ref="G86:G87"/>
    <mergeCell ref="H86:H87"/>
    <mergeCell ref="I86:I87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61:G73 G74:G8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78" t="s">
        <v>12</v>
      </c>
      <c r="C6" s="478"/>
      <c r="D6" s="478"/>
      <c r="E6" s="478"/>
      <c r="F6" s="478"/>
      <c r="G6" s="478"/>
    </row>
    <row r="7" spans="1:7" ht="15.75">
      <c r="A7" s="4"/>
      <c r="B7" s="479" t="str">
        <f>+Indice!B7</f>
        <v>AL 31 DE JULIO DE 2017</v>
      </c>
      <c r="C7" s="479"/>
      <c r="D7" s="479"/>
      <c r="E7" s="479"/>
      <c r="F7" s="479"/>
      <c r="G7" s="479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5" t="s">
        <v>0</v>
      </c>
      <c r="C9" s="265" t="s">
        <v>1</v>
      </c>
      <c r="D9" s="482" t="s">
        <v>122</v>
      </c>
      <c r="E9" s="482"/>
      <c r="F9" s="482"/>
      <c r="G9" s="482"/>
    </row>
    <row r="10" spans="1:7" ht="58.5" customHeight="1">
      <c r="A10" s="6"/>
      <c r="B10" s="265"/>
      <c r="C10" s="265"/>
      <c r="D10" s="482" t="s">
        <v>133</v>
      </c>
      <c r="E10" s="482"/>
      <c r="F10" s="482"/>
      <c r="G10" s="482"/>
    </row>
    <row r="11" spans="1:7" ht="105" customHeight="1">
      <c r="A11" s="6"/>
      <c r="B11" s="265"/>
      <c r="C11" s="265"/>
      <c r="D11" s="483" t="s">
        <v>134</v>
      </c>
      <c r="E11" s="483"/>
      <c r="F11" s="483"/>
      <c r="G11" s="483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84" t="s">
        <v>147</v>
      </c>
      <c r="E13" s="484"/>
      <c r="F13" s="484"/>
      <c r="G13" s="484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42947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64</v>
      </c>
      <c r="E19" s="13"/>
      <c r="F19" s="13"/>
      <c r="G19" s="13"/>
    </row>
    <row r="20" spans="1:7" ht="27.75" customHeight="1">
      <c r="A20" s="6"/>
      <c r="B20" s="7"/>
      <c r="C20" s="7"/>
      <c r="D20" s="486" t="s">
        <v>80</v>
      </c>
      <c r="E20" s="486"/>
      <c r="F20" s="486"/>
      <c r="G20" s="486"/>
    </row>
    <row r="21" spans="1:7" ht="15.75" customHeight="1">
      <c r="A21" s="6"/>
      <c r="B21" s="7"/>
      <c r="C21" s="7"/>
      <c r="D21" s="13" t="s">
        <v>77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145</v>
      </c>
      <c r="E23" s="6"/>
      <c r="F23" s="6"/>
      <c r="G23" s="6"/>
    </row>
    <row r="24" spans="1:7" ht="16.5" customHeight="1">
      <c r="A24" s="6"/>
      <c r="B24" s="10"/>
      <c r="C24" s="10"/>
      <c r="D24" s="6" t="s">
        <v>61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92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42978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3" t="s">
        <v>78</v>
      </c>
      <c r="E30" s="483"/>
      <c r="F30" s="483"/>
      <c r="G30" s="483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85" t="s">
        <v>150</v>
      </c>
      <c r="E32" s="485"/>
      <c r="F32" s="485"/>
      <c r="G32" s="485"/>
    </row>
    <row r="33" spans="4:7" ht="7.5" customHeight="1">
      <c r="D33" s="482"/>
      <c r="E33" s="482"/>
      <c r="F33" s="482"/>
      <c r="G33" s="482"/>
    </row>
    <row r="34" spans="2:9" ht="28.5" customHeight="1">
      <c r="B34" s="7" t="s">
        <v>11</v>
      </c>
      <c r="C34" s="7" t="s">
        <v>1</v>
      </c>
      <c r="D34" s="483" t="s">
        <v>156</v>
      </c>
      <c r="E34" s="483"/>
      <c r="F34" s="483"/>
      <c r="G34" s="483"/>
      <c r="I34" s="328">
        <v>3.242</v>
      </c>
    </row>
    <row r="35" spans="4:7" ht="15.75" customHeight="1">
      <c r="D35" s="482"/>
      <c r="E35" s="482"/>
      <c r="F35" s="482"/>
      <c r="G35" s="482"/>
    </row>
    <row r="36" spans="2:7" ht="15">
      <c r="B36" s="7" t="s">
        <v>62</v>
      </c>
      <c r="C36" s="7" t="s">
        <v>1</v>
      </c>
      <c r="D36" s="6" t="s">
        <v>63</v>
      </c>
      <c r="E36" s="6"/>
      <c r="F36" s="6"/>
      <c r="G36" s="6"/>
    </row>
    <row r="37" spans="4:7" ht="15">
      <c r="D37" s="482"/>
      <c r="E37" s="482"/>
      <c r="F37" s="482"/>
      <c r="G37" s="482"/>
    </row>
    <row r="38" spans="4:7" ht="15">
      <c r="D38" s="482"/>
      <c r="E38" s="482"/>
      <c r="F38" s="482"/>
      <c r="G38" s="482"/>
    </row>
    <row r="39" spans="4:7" ht="15">
      <c r="D39" s="482"/>
      <c r="E39" s="482"/>
      <c r="F39" s="482"/>
      <c r="G39" s="482"/>
    </row>
    <row r="40" spans="4:7" ht="15">
      <c r="D40" s="482"/>
      <c r="E40" s="482"/>
      <c r="F40" s="482"/>
      <c r="G40" s="482"/>
    </row>
    <row r="41" spans="4:7" ht="15">
      <c r="D41" s="482"/>
      <c r="E41" s="482"/>
      <c r="F41" s="482"/>
      <c r="G41" s="482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9" customWidth="1"/>
    <col min="2" max="2" width="26.421875" style="119" customWidth="1"/>
    <col min="3" max="5" width="16.7109375" style="119" customWidth="1"/>
    <col min="6" max="6" width="4.28125" style="119" customWidth="1"/>
    <col min="7" max="7" width="33.57421875" style="119" customWidth="1"/>
    <col min="8" max="10" width="16.7109375" style="119" customWidth="1"/>
    <col min="11" max="11" width="0.71875" style="119" customWidth="1"/>
    <col min="12" max="12" width="10.8515625" style="119" customWidth="1"/>
    <col min="13" max="13" width="11.421875" style="119" customWidth="1"/>
    <col min="14" max="14" width="15.7109375" style="236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4"/>
      <c r="C4" s="134"/>
      <c r="D4" s="134"/>
      <c r="E4" s="134"/>
      <c r="F4" s="134"/>
      <c r="G4" s="134"/>
      <c r="H4" s="228"/>
      <c r="I4" s="228"/>
      <c r="J4" s="228"/>
      <c r="K4" s="228"/>
      <c r="L4" s="228"/>
      <c r="M4" s="228"/>
      <c r="N4" s="130"/>
      <c r="O4" s="29"/>
    </row>
    <row r="5" spans="1:15" s="1" customFormat="1" ht="22.5" customHeight="1">
      <c r="A5" s="4"/>
      <c r="B5" s="478" t="s">
        <v>248</v>
      </c>
      <c r="C5" s="478"/>
      <c r="D5" s="478"/>
      <c r="E5" s="478"/>
      <c r="F5" s="478"/>
      <c r="G5" s="478"/>
      <c r="H5" s="478"/>
      <c r="I5" s="478"/>
      <c r="J5" s="478"/>
      <c r="K5" s="228"/>
      <c r="L5" s="228"/>
      <c r="M5" s="228"/>
      <c r="N5" s="130"/>
      <c r="O5" s="29"/>
    </row>
    <row r="6" spans="1:15" s="1" customFormat="1" ht="19.5" customHeight="1">
      <c r="A6" s="4"/>
      <c r="B6" s="492" t="s">
        <v>12</v>
      </c>
      <c r="C6" s="492"/>
      <c r="D6" s="492"/>
      <c r="E6" s="492"/>
      <c r="F6" s="492"/>
      <c r="G6" s="492"/>
      <c r="H6" s="492"/>
      <c r="I6" s="492"/>
      <c r="J6" s="492"/>
      <c r="K6" s="228"/>
      <c r="L6" s="228"/>
      <c r="M6" s="228"/>
      <c r="N6" s="130"/>
      <c r="O6" s="29"/>
    </row>
    <row r="7" spans="1:15" s="1" customFormat="1" ht="18" customHeight="1">
      <c r="A7" s="4"/>
      <c r="B7" s="488" t="str">
        <f>+Indice!B7</f>
        <v>AL 31 DE JULIO DE 2017</v>
      </c>
      <c r="C7" s="488"/>
      <c r="D7" s="488"/>
      <c r="E7" s="488"/>
      <c r="F7" s="488"/>
      <c r="G7" s="488"/>
      <c r="H7" s="488"/>
      <c r="I7" s="488"/>
      <c r="J7" s="488"/>
      <c r="K7" s="228"/>
      <c r="L7" s="228"/>
      <c r="M7" s="228"/>
      <c r="N7" s="130"/>
      <c r="O7" s="29"/>
    </row>
    <row r="8" spans="1:15" s="1" customFormat="1" ht="19.5" customHeight="1">
      <c r="A8" s="4"/>
      <c r="B8" s="487"/>
      <c r="C8" s="487"/>
      <c r="D8" s="487"/>
      <c r="E8" s="487"/>
      <c r="F8" s="487"/>
      <c r="G8" s="280"/>
      <c r="H8" s="280"/>
      <c r="I8" s="280"/>
      <c r="J8" s="280"/>
      <c r="K8" s="228"/>
      <c r="L8" s="228"/>
      <c r="M8" s="228"/>
      <c r="N8" s="130"/>
      <c r="O8" s="29"/>
    </row>
    <row r="9" spans="1:15" s="1" customFormat="1" ht="15.75">
      <c r="A9" s="4"/>
      <c r="B9" s="391" t="s">
        <v>151</v>
      </c>
      <c r="C9" s="391"/>
      <c r="D9" s="391"/>
      <c r="E9" s="391"/>
      <c r="F9" s="391"/>
      <c r="G9" s="391"/>
      <c r="H9" s="391"/>
      <c r="I9" s="391"/>
      <c r="J9" s="391"/>
      <c r="K9" s="228"/>
      <c r="L9" s="228"/>
      <c r="M9" s="228"/>
      <c r="N9" s="130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8"/>
      <c r="L10" s="228"/>
      <c r="M10" s="228"/>
      <c r="N10" s="130"/>
      <c r="O10" s="29"/>
    </row>
    <row r="11" spans="2:14" ht="19.5" customHeight="1">
      <c r="B11" s="489" t="s">
        <v>25</v>
      </c>
      <c r="C11" s="490"/>
      <c r="D11" s="490"/>
      <c r="E11" s="491"/>
      <c r="F11" s="118"/>
      <c r="G11" s="489" t="s">
        <v>26</v>
      </c>
      <c r="H11" s="490"/>
      <c r="I11" s="490"/>
      <c r="J11" s="491"/>
      <c r="N11" s="269"/>
    </row>
    <row r="12" spans="2:13" ht="19.5" customHeight="1">
      <c r="B12" s="120"/>
      <c r="C12" s="390" t="s">
        <v>14</v>
      </c>
      <c r="D12" s="390" t="s">
        <v>152</v>
      </c>
      <c r="E12" s="393" t="s">
        <v>27</v>
      </c>
      <c r="F12" s="121"/>
      <c r="G12" s="122"/>
      <c r="H12" s="390" t="s">
        <v>14</v>
      </c>
      <c r="I12" s="390" t="s">
        <v>152</v>
      </c>
      <c r="J12" s="393" t="s">
        <v>27</v>
      </c>
      <c r="M12" s="215"/>
    </row>
    <row r="13" spans="2:10" ht="19.5" customHeight="1">
      <c r="B13" s="123" t="s">
        <v>30</v>
      </c>
      <c r="C13" s="388">
        <f>('DGRGL-C1'!C18+'DGRGL-C1'!C45)/1000</f>
        <v>735.2186376999999</v>
      </c>
      <c r="D13" s="388">
        <f>('DGRGL-C1'!D18+'DGRGL-C1'!D45)/1000</f>
        <v>2383.5788234300003</v>
      </c>
      <c r="E13" s="465">
        <f>+D13/$D$15</f>
        <v>0.9528210577511589</v>
      </c>
      <c r="F13" s="124"/>
      <c r="G13" s="123" t="s">
        <v>31</v>
      </c>
      <c r="H13" s="386">
        <f>(+'DGRGL-C3'!C19+'DGRGL-C3'!C44)/1000</f>
        <v>771.62299439</v>
      </c>
      <c r="I13" s="386">
        <f>(+'DGRGL-C3'!D19+'DGRGL-C3'!D44)/1000</f>
        <v>2501.60174782</v>
      </c>
      <c r="J13" s="465">
        <f>+I13/$I$15</f>
        <v>1</v>
      </c>
    </row>
    <row r="14" spans="2:14" ht="19.5" customHeight="1">
      <c r="B14" s="123" t="s">
        <v>28</v>
      </c>
      <c r="C14" s="388">
        <f>+'DGRGL-C1'!C15/1000</f>
        <v>36.40435669</v>
      </c>
      <c r="D14" s="388">
        <f>+'DGRGL-C1'!D15/1000</f>
        <v>118.02292439</v>
      </c>
      <c r="E14" s="465">
        <f>+D14/$D$15</f>
        <v>0.047178942248841206</v>
      </c>
      <c r="F14" s="124"/>
      <c r="G14" s="123" t="s">
        <v>29</v>
      </c>
      <c r="H14" s="386">
        <f>(+'DGRGL-C3'!C15+'DGRGL-C3'!C42)/1000</f>
        <v>0</v>
      </c>
      <c r="I14" s="386">
        <f>(+'DGRGL-C3'!D15+'DGRGL-C3'!D42)/1000</f>
        <v>0</v>
      </c>
      <c r="J14" s="465">
        <f>+I14/$I$15</f>
        <v>0</v>
      </c>
      <c r="N14" s="237"/>
    </row>
    <row r="15" spans="2:10" ht="19.5" customHeight="1">
      <c r="B15" s="125" t="s">
        <v>32</v>
      </c>
      <c r="C15" s="389">
        <f>+C14+C13</f>
        <v>771.6229943899999</v>
      </c>
      <c r="D15" s="389">
        <f>+D14+D13</f>
        <v>2501.60174782</v>
      </c>
      <c r="E15" s="466">
        <f>SUM(E13:E14)</f>
        <v>1</v>
      </c>
      <c r="F15" s="126"/>
      <c r="G15" s="125" t="s">
        <v>32</v>
      </c>
      <c r="H15" s="387">
        <f>+H14+H13</f>
        <v>771.62299439</v>
      </c>
      <c r="I15" s="387">
        <f>+I14+I13</f>
        <v>2501.60174782</v>
      </c>
      <c r="J15" s="466">
        <f>SUM(J13:J14)</f>
        <v>1</v>
      </c>
    </row>
    <row r="16" spans="2:10" ht="19.5" customHeight="1">
      <c r="B16" s="177"/>
      <c r="C16" s="194"/>
      <c r="D16" s="238"/>
      <c r="E16" s="126"/>
      <c r="F16" s="126"/>
      <c r="G16" s="298"/>
      <c r="H16" s="299">
        <f>+H15-C15</f>
        <v>0</v>
      </c>
      <c r="I16" s="300">
        <f>+I15-D15</f>
        <v>0</v>
      </c>
      <c r="J16" s="126"/>
    </row>
    <row r="17" spans="3:4" ht="19.5" customHeight="1">
      <c r="C17" s="239"/>
      <c r="D17" s="240"/>
    </row>
    <row r="18" spans="2:10" ht="19.5" customHeight="1">
      <c r="B18" s="489" t="s">
        <v>33</v>
      </c>
      <c r="C18" s="490"/>
      <c r="D18" s="490"/>
      <c r="E18" s="491"/>
      <c r="F18" s="118"/>
      <c r="G18" s="489" t="s">
        <v>76</v>
      </c>
      <c r="H18" s="490"/>
      <c r="I18" s="490"/>
      <c r="J18" s="491"/>
    </row>
    <row r="19" spans="2:15" ht="19.5" customHeight="1">
      <c r="B19" s="122"/>
      <c r="C19" s="390" t="s">
        <v>14</v>
      </c>
      <c r="D19" s="390" t="s">
        <v>152</v>
      </c>
      <c r="E19" s="393" t="s">
        <v>27</v>
      </c>
      <c r="F19" s="121"/>
      <c r="G19" s="241"/>
      <c r="H19" s="390" t="s">
        <v>14</v>
      </c>
      <c r="I19" s="390" t="s">
        <v>152</v>
      </c>
      <c r="J19" s="397" t="s">
        <v>27</v>
      </c>
      <c r="M19" s="242"/>
      <c r="N19" s="242"/>
      <c r="O19" s="54"/>
    </row>
    <row r="20" spans="2:15" ht="19.5" customHeight="1">
      <c r="B20" s="123" t="s">
        <v>93</v>
      </c>
      <c r="C20" s="388">
        <f>('DGRGL-C2'!C15+'DGRGL-C2'!C20)/1000</f>
        <v>464.61794977999995</v>
      </c>
      <c r="D20" s="388">
        <f>('DGRGL-C2'!D15+'DGRGL-C2'!D20)/1000</f>
        <v>1506.29139319</v>
      </c>
      <c r="E20" s="465">
        <f>+D20/$D$22</f>
        <v>0.6021307726150436</v>
      </c>
      <c r="F20" s="124"/>
      <c r="G20" s="406" t="s">
        <v>199</v>
      </c>
      <c r="H20" s="394">
        <f>(+'DGRGL-C5'!C19+'DGRGL-C5'!C51+'DGRGL-C5'!C95)/1000</f>
        <v>517.44540665</v>
      </c>
      <c r="I20" s="394">
        <f>(+'DGRGL-C5'!D19+'DGRGL-C5'!D51+'DGRGL-C5'!D95)/1000</f>
        <v>1677.5580083599998</v>
      </c>
      <c r="J20" s="467">
        <f aca="true" t="shared" si="0" ref="J20:J33">+I20/$I$34</f>
        <v>0.6705935546409815</v>
      </c>
      <c r="M20" s="242"/>
      <c r="N20" s="242"/>
      <c r="O20" s="54"/>
    </row>
    <row r="21" spans="2:15" ht="19.5" customHeight="1">
      <c r="B21" s="123" t="s">
        <v>92</v>
      </c>
      <c r="C21" s="388">
        <f>('DGRGL-C2'!C16+'DGRGL-C2'!C19)/1000</f>
        <v>307.00504461</v>
      </c>
      <c r="D21" s="388">
        <f>('DGRGL-C2'!D16+'DGRGL-C2'!D19)/1000</f>
        <v>995.31035463</v>
      </c>
      <c r="E21" s="465">
        <f>+D21/$D$22</f>
        <v>0.3978692273849564</v>
      </c>
      <c r="F21" s="124"/>
      <c r="G21" s="406" t="s">
        <v>174</v>
      </c>
      <c r="H21" s="394">
        <f>(+'DGRGL-C5'!C38+'DGRGL-C5'!C104)/1000</f>
        <v>71.47393924</v>
      </c>
      <c r="I21" s="394">
        <f>(+'DGRGL-C5'!D38+'DGRGL-C5'!D104)/1000</f>
        <v>231.71851102</v>
      </c>
      <c r="J21" s="467">
        <f t="shared" si="0"/>
        <v>0.09262805769257855</v>
      </c>
      <c r="M21" s="244"/>
      <c r="N21" s="245"/>
      <c r="O21" s="54"/>
    </row>
    <row r="22" spans="2:15" ht="19.5" customHeight="1">
      <c r="B22" s="125" t="s">
        <v>32</v>
      </c>
      <c r="C22" s="389">
        <f>+C21+C20</f>
        <v>771.62299439</v>
      </c>
      <c r="D22" s="389">
        <f>+D21+D20</f>
        <v>2501.60174782</v>
      </c>
      <c r="E22" s="466">
        <f>+E21+E20</f>
        <v>1</v>
      </c>
      <c r="F22" s="126"/>
      <c r="G22" s="406" t="s">
        <v>254</v>
      </c>
      <c r="H22" s="394">
        <f>+'DGRGL-C5'!C39/1000</f>
        <v>43.65282351</v>
      </c>
      <c r="I22" s="394">
        <f>+'DGRGL-C5'!D39/1000</f>
        <v>141.52245381999998</v>
      </c>
      <c r="J22" s="467">
        <f t="shared" si="0"/>
        <v>0.05657273542597029</v>
      </c>
      <c r="M22" s="246"/>
      <c r="N22" s="242"/>
      <c r="O22" s="54"/>
    </row>
    <row r="23" spans="2:15" ht="19.5" customHeight="1">
      <c r="B23" s="121"/>
      <c r="C23" s="301">
        <f>+C22-C15</f>
        <v>0</v>
      </c>
      <c r="D23" s="302">
        <f>+D22-D15</f>
        <v>0</v>
      </c>
      <c r="E23" s="303"/>
      <c r="F23" s="126"/>
      <c r="G23" s="406" t="s">
        <v>188</v>
      </c>
      <c r="H23" s="394">
        <f>+('DGRGL-C5'!C25+'DGRGL-C5'!C40+'DGRGL-C5'!C105)/1000</f>
        <v>42.92751834</v>
      </c>
      <c r="I23" s="394">
        <f>+('DGRGL-C5'!D25+'DGRGL-C5'!D40+'DGRGL-C5'!D105)/1000</f>
        <v>139.17101446</v>
      </c>
      <c r="J23" s="467">
        <f t="shared" si="0"/>
        <v>0.05563276192217077</v>
      </c>
      <c r="M23" s="242"/>
      <c r="N23" s="242"/>
      <c r="O23" s="54"/>
    </row>
    <row r="24" spans="2:15" ht="19.5" customHeight="1">
      <c r="B24" s="121"/>
      <c r="C24" s="301"/>
      <c r="D24" s="302"/>
      <c r="E24" s="303"/>
      <c r="F24" s="126"/>
      <c r="G24" s="243" t="s">
        <v>200</v>
      </c>
      <c r="H24" s="394">
        <f>+'DGRGL-C5'!C41/1000</f>
        <v>37.75447443</v>
      </c>
      <c r="I24" s="394">
        <f>+'DGRGL-C5'!D41/1000</f>
        <v>122.4000061</v>
      </c>
      <c r="J24" s="467">
        <f t="shared" si="0"/>
        <v>0.04892865389431142</v>
      </c>
      <c r="M24" s="242"/>
      <c r="N24" s="242"/>
      <c r="O24" s="54"/>
    </row>
    <row r="25" spans="2:15" ht="30" customHeight="1">
      <c r="B25" s="493" t="s">
        <v>34</v>
      </c>
      <c r="C25" s="494"/>
      <c r="D25" s="494"/>
      <c r="E25" s="495"/>
      <c r="F25" s="126"/>
      <c r="G25" s="243" t="s">
        <v>201</v>
      </c>
      <c r="H25" s="394">
        <f>+'DGRGL-C5'!C32/1000</f>
        <v>27.0597039</v>
      </c>
      <c r="I25" s="394">
        <f>+'DGRGL-C5'!D32/1000</f>
        <v>87.72756004</v>
      </c>
      <c r="J25" s="467">
        <f t="shared" si="0"/>
        <v>0.03506855562313232</v>
      </c>
      <c r="M25" s="242"/>
      <c r="N25" s="242"/>
      <c r="O25" s="54"/>
    </row>
    <row r="26" spans="2:15" ht="19.5" customHeight="1">
      <c r="B26" s="122"/>
      <c r="C26" s="390" t="s">
        <v>14</v>
      </c>
      <c r="D26" s="390" t="s">
        <v>152</v>
      </c>
      <c r="E26" s="393" t="s">
        <v>27</v>
      </c>
      <c r="F26" s="126"/>
      <c r="G26" s="406" t="s">
        <v>176</v>
      </c>
      <c r="H26" s="395">
        <f>(+'DGRGL-C5'!C48+'DGRGL-C5'!C109)/1000</f>
        <v>13.99676751</v>
      </c>
      <c r="I26" s="395">
        <f>(+'DGRGL-C5'!D48+'DGRGL-C5'!D109)/1000</f>
        <v>45.37752027</v>
      </c>
      <c r="J26" s="467">
        <f t="shared" si="0"/>
        <v>0.018139386219139502</v>
      </c>
      <c r="M26" s="242"/>
      <c r="N26" s="242"/>
      <c r="O26" s="54"/>
    </row>
    <row r="27" spans="2:16" ht="25.5">
      <c r="B27" s="123" t="s">
        <v>60</v>
      </c>
      <c r="C27" s="386">
        <f>(+'DGRGL-C5'!C19+'DGRGL-C5'!C51+'DGRGL-C5'!C95)/1000</f>
        <v>517.44540665</v>
      </c>
      <c r="D27" s="386">
        <f>('DGRGL-C5'!D19+'DGRGL-C5'!D51+'DGRGL-C5'!D95)/1000</f>
        <v>1677.5580083599998</v>
      </c>
      <c r="E27" s="465">
        <f>+C27/$C$30</f>
        <v>0.6705935546400636</v>
      </c>
      <c r="F27" s="118"/>
      <c r="G27" s="243" t="s">
        <v>204</v>
      </c>
      <c r="H27" s="394">
        <f>+'DGRGL-C5'!C33/1000</f>
        <v>9.34465279</v>
      </c>
      <c r="I27" s="394">
        <f>+'DGRGL-C5'!D33/1000</f>
        <v>30.29536435</v>
      </c>
      <c r="J27" s="467">
        <f t="shared" si="0"/>
        <v>0.012110386625897487</v>
      </c>
      <c r="L27" s="242"/>
      <c r="M27" s="244"/>
      <c r="N27" s="242"/>
      <c r="O27" s="54"/>
      <c r="P27" s="55"/>
    </row>
    <row r="28" spans="2:16" ht="19.5" customHeight="1">
      <c r="B28" s="123" t="s">
        <v>66</v>
      </c>
      <c r="C28" s="386">
        <f>('DGRGL-C5'!C23+'DGRGL-C5'!C37+'DGRGL-C5'!C47+'DGRGL-C5'!C102+'DGRGL-C5'!C108+'DGRGL-C5'!C112)/1000</f>
        <v>217.77323105000002</v>
      </c>
      <c r="D28" s="386">
        <f>('DGRGL-C5'!D23+'DGRGL-C5'!D37+'DGRGL-C5'!D47+'DGRGL-C5'!D102+'DGRGL-C5'!D108+'DGRGL-C5'!D112)/1000</f>
        <v>706.0208150599999</v>
      </c>
      <c r="E28" s="465">
        <f>+C28/$C$30</f>
        <v>0.2822275031113592</v>
      </c>
      <c r="F28" s="121"/>
      <c r="G28" s="406" t="s">
        <v>189</v>
      </c>
      <c r="H28" s="394">
        <f>(+'DGRGL-C5'!C42+'DGRGL-C5'!C103)/1000</f>
        <v>4.327794160000001</v>
      </c>
      <c r="I28" s="394">
        <f>(+'DGRGL-C5'!D42+'DGRGL-C5'!D103)/1000</f>
        <v>14.03070866</v>
      </c>
      <c r="J28" s="467">
        <f t="shared" si="0"/>
        <v>0.005608689981242231</v>
      </c>
      <c r="L28" s="242"/>
      <c r="M28" s="242"/>
      <c r="N28" s="247"/>
      <c r="O28" s="97"/>
      <c r="P28" s="55"/>
    </row>
    <row r="29" spans="2:16" ht="19.5" customHeight="1">
      <c r="B29" s="123" t="s">
        <v>52</v>
      </c>
      <c r="C29" s="386">
        <f>(+'DGRGL-C5'!C31)/1000</f>
        <v>36.40435669</v>
      </c>
      <c r="D29" s="386">
        <f>(+'DGRGL-C5'!D31)/1000</f>
        <v>118.02292439</v>
      </c>
      <c r="E29" s="465">
        <f>+C29/$C$30</f>
        <v>0.047178942248577174</v>
      </c>
      <c r="F29" s="124"/>
      <c r="G29" s="406" t="s">
        <v>274</v>
      </c>
      <c r="H29" s="394">
        <f>+'DGRGL-C5'!C24/1000</f>
        <v>2.66001701</v>
      </c>
      <c r="I29" s="394">
        <f>+'DGRGL-C5'!D24/1000</f>
        <v>8.62377515</v>
      </c>
      <c r="J29" s="467">
        <f t="shared" si="0"/>
        <v>0.003447301377027575</v>
      </c>
      <c r="L29" s="242"/>
      <c r="M29" s="248"/>
      <c r="N29" s="249"/>
      <c r="O29" s="54"/>
      <c r="P29" s="55"/>
    </row>
    <row r="30" spans="2:16" ht="19.5" customHeight="1">
      <c r="B30" s="125" t="s">
        <v>32</v>
      </c>
      <c r="C30" s="387">
        <f>+C27+C28+C29</f>
        <v>771.62299439</v>
      </c>
      <c r="D30" s="387">
        <f>+D27+D28+D29</f>
        <v>2501.60174781</v>
      </c>
      <c r="E30" s="466">
        <f>+E27+E28+E29</f>
        <v>1</v>
      </c>
      <c r="F30" s="124"/>
      <c r="G30" s="406" t="s">
        <v>177</v>
      </c>
      <c r="H30" s="394">
        <f>(+'DGRGL-C5'!C49+'DGRGL-C5'!C110)/1000</f>
        <v>0.35127040000000004</v>
      </c>
      <c r="I30" s="394">
        <f>(+'DGRGL-C5'!D49+'DGRGL-C5'!D110)/1000</f>
        <v>1.13881863</v>
      </c>
      <c r="J30" s="467">
        <f t="shared" si="0"/>
        <v>0.0004552357828327257</v>
      </c>
      <c r="L30" s="242"/>
      <c r="M30" s="250"/>
      <c r="N30" s="242"/>
      <c r="O30" s="54"/>
      <c r="P30" s="55"/>
    </row>
    <row r="31" spans="2:16" ht="19.5" customHeight="1">
      <c r="B31" s="52"/>
      <c r="C31" s="52"/>
      <c r="D31" s="52"/>
      <c r="E31" s="52"/>
      <c r="F31" s="124"/>
      <c r="G31" s="406" t="s">
        <v>171</v>
      </c>
      <c r="H31" s="395">
        <f>+'DGRGL-C5'!C43/1000</f>
        <v>0.27742884</v>
      </c>
      <c r="I31" s="395">
        <f>+'DGRGL-C5'!D43/1000</f>
        <v>0.8994243000000001</v>
      </c>
      <c r="J31" s="467">
        <f t="shared" si="0"/>
        <v>0.00035953936344479745</v>
      </c>
      <c r="L31" s="242"/>
      <c r="M31" s="250"/>
      <c r="N31" s="242"/>
      <c r="O31" s="54"/>
      <c r="P31" s="55"/>
    </row>
    <row r="32" spans="2:16" ht="19.5" customHeight="1">
      <c r="B32" s="52"/>
      <c r="C32" s="52"/>
      <c r="D32" s="52"/>
      <c r="E32" s="52"/>
      <c r="F32" s="124"/>
      <c r="G32" s="406" t="s">
        <v>172</v>
      </c>
      <c r="H32" s="394">
        <f>(+'DGRGL-C5'!C44+'DGRGL-C5'!C106)/1000</f>
        <v>0.21959854999999998</v>
      </c>
      <c r="I32" s="394">
        <f>(+'DGRGL-C5'!D44+'DGRGL-C5'!D106)/1000</f>
        <v>0.7119385</v>
      </c>
      <c r="J32" s="467">
        <f t="shared" si="0"/>
        <v>0.00028459306147481664</v>
      </c>
      <c r="L32" s="242"/>
      <c r="M32" s="250"/>
      <c r="N32" s="242"/>
      <c r="O32" s="54"/>
      <c r="P32" s="55"/>
    </row>
    <row r="33" spans="2:16" ht="19.5" customHeight="1">
      <c r="B33" s="493" t="s">
        <v>24</v>
      </c>
      <c r="C33" s="494"/>
      <c r="D33" s="494"/>
      <c r="E33" s="495"/>
      <c r="F33" s="126"/>
      <c r="G33" s="406" t="s">
        <v>173</v>
      </c>
      <c r="H33" s="394">
        <f>+'DGRGL-C5'!C45/1000</f>
        <v>0.13159906000000002</v>
      </c>
      <c r="I33" s="394">
        <f>+'DGRGL-C5'!D45/1000</f>
        <v>0.42664415</v>
      </c>
      <c r="J33" s="467">
        <f t="shared" si="0"/>
        <v>0.00017054838979605808</v>
      </c>
      <c r="L33" s="242"/>
      <c r="M33" s="250"/>
      <c r="N33" s="242"/>
      <c r="O33" s="54"/>
      <c r="P33" s="55"/>
    </row>
    <row r="34" spans="2:16" ht="19.5" customHeight="1">
      <c r="B34" s="122"/>
      <c r="C34" s="390" t="s">
        <v>14</v>
      </c>
      <c r="D34" s="390" t="s">
        <v>152</v>
      </c>
      <c r="E34" s="393" t="s">
        <v>27</v>
      </c>
      <c r="F34" s="251"/>
      <c r="G34" s="125" t="s">
        <v>32</v>
      </c>
      <c r="H34" s="396">
        <f>SUM(H20:H33)</f>
        <v>771.6229943900001</v>
      </c>
      <c r="I34" s="396">
        <f>SUM(I20:I33)</f>
        <v>2501.60174781</v>
      </c>
      <c r="J34" s="468">
        <f>SUM(J20:J33)</f>
        <v>0.9999999999999998</v>
      </c>
      <c r="L34" s="242"/>
      <c r="M34" s="252"/>
      <c r="N34" s="242"/>
      <c r="O34" s="54"/>
      <c r="P34" s="55"/>
    </row>
    <row r="35" spans="2:16" ht="19.5" customHeight="1">
      <c r="B35" s="123" t="s">
        <v>152</v>
      </c>
      <c r="C35" s="386">
        <f>(+'DGRGL-C4'!C15+'DGRGL-C4'!C53)/1000</f>
        <v>533.46931419</v>
      </c>
      <c r="D35" s="386">
        <f>(+'DGRGL-C4'!D15+'DGRGL-C4'!D53)/1000</f>
        <v>1729.5075166098802</v>
      </c>
      <c r="E35" s="465">
        <f>+D35/$D$39</f>
        <v>0.6913600528637468</v>
      </c>
      <c r="F35" s="118"/>
      <c r="G35" s="119" t="s">
        <v>202</v>
      </c>
      <c r="H35" s="187"/>
      <c r="I35" s="187"/>
      <c r="J35" s="127"/>
      <c r="L35" s="250"/>
      <c r="M35" s="253"/>
      <c r="N35" s="253"/>
      <c r="O35" s="54"/>
      <c r="P35" s="55"/>
    </row>
    <row r="36" spans="2:16" ht="19.5" customHeight="1">
      <c r="B36" s="123" t="s">
        <v>35</v>
      </c>
      <c r="C36" s="386">
        <f>(+'DGRGL-C4'!C27)/1000</f>
        <v>121.29698690999999</v>
      </c>
      <c r="D36" s="386">
        <f>(+'DGRGL-C4'!D27)/1000</f>
        <v>393.24483156</v>
      </c>
      <c r="E36" s="465">
        <f>+D36/$D$39</f>
        <v>0.1571972165050975</v>
      </c>
      <c r="F36" s="121"/>
      <c r="G36" s="119" t="s">
        <v>203</v>
      </c>
      <c r="H36" s="239"/>
      <c r="I36" s="239"/>
      <c r="L36" s="250"/>
      <c r="M36" s="253"/>
      <c r="N36" s="253"/>
      <c r="O36" s="54"/>
      <c r="P36" s="55"/>
    </row>
    <row r="37" spans="2:16" ht="19.5" customHeight="1">
      <c r="B37" s="123" t="s">
        <v>36</v>
      </c>
      <c r="C37" s="386">
        <f>(+'DGRGL-C4'!C23)/1000</f>
        <v>103.83899323000003</v>
      </c>
      <c r="D37" s="386">
        <f>(+'DGRGL-C4'!D23)/1000</f>
        <v>336.64601604999996</v>
      </c>
      <c r="E37" s="465">
        <f>+D37/$D$39</f>
        <v>0.1345721861382329</v>
      </c>
      <c r="F37" s="121"/>
      <c r="G37" s="52"/>
      <c r="H37" s="52"/>
      <c r="I37" s="52"/>
      <c r="J37" s="52"/>
      <c r="L37" s="250"/>
      <c r="M37" s="253"/>
      <c r="N37" s="253"/>
      <c r="O37" s="54"/>
      <c r="P37" s="55"/>
    </row>
    <row r="38" spans="2:16" ht="19.5" customHeight="1">
      <c r="B38" s="123" t="s">
        <v>37</v>
      </c>
      <c r="C38" s="386">
        <f>(+'DGRGL-C4'!C31)/1000</f>
        <v>13.01770006</v>
      </c>
      <c r="D38" s="386">
        <f>(+'DGRGL-C4'!D31)/1000</f>
        <v>42.203383589999994</v>
      </c>
      <c r="E38" s="465">
        <f>+D38/$D$39</f>
        <v>0.016870544492922787</v>
      </c>
      <c r="F38" s="126"/>
      <c r="L38" s="250"/>
      <c r="M38" s="254"/>
      <c r="N38" s="242"/>
      <c r="O38" s="54"/>
      <c r="P38" s="55"/>
    </row>
    <row r="39" spans="2:16" ht="19.5" customHeight="1">
      <c r="B39" s="125" t="s">
        <v>32</v>
      </c>
      <c r="C39" s="387">
        <f>+C38+C36+C37+C35</f>
        <v>771.62299439</v>
      </c>
      <c r="D39" s="387">
        <f>+D38+D36+D37+D35</f>
        <v>2501.60174780988</v>
      </c>
      <c r="E39" s="466">
        <f>+E38+E36+E37+E35</f>
        <v>1</v>
      </c>
      <c r="F39" s="126"/>
      <c r="G39" s="493" t="s">
        <v>65</v>
      </c>
      <c r="H39" s="494"/>
      <c r="I39" s="494"/>
      <c r="J39" s="495"/>
      <c r="L39" s="250"/>
      <c r="N39" s="119"/>
      <c r="O39" s="52"/>
      <c r="P39" s="55"/>
    </row>
    <row r="40" spans="2:16" ht="19.5" customHeight="1">
      <c r="B40" s="123" t="s">
        <v>39</v>
      </c>
      <c r="C40" s="386">
        <f>+C35</f>
        <v>533.46931419</v>
      </c>
      <c r="D40" s="386">
        <f>+D35</f>
        <v>1729.5075166098802</v>
      </c>
      <c r="E40" s="465">
        <f>+C40/$C$42</f>
        <v>0.6913600528606973</v>
      </c>
      <c r="F40" s="126"/>
      <c r="G40" s="120"/>
      <c r="H40" s="496" t="s">
        <v>14</v>
      </c>
      <c r="I40" s="496"/>
      <c r="J40" s="497"/>
      <c r="L40" s="250"/>
      <c r="M40" s="242"/>
      <c r="N40" s="242"/>
      <c r="O40" s="54"/>
      <c r="P40" s="55"/>
    </row>
    <row r="41" spans="2:16" ht="19.5" customHeight="1">
      <c r="B41" s="123" t="s">
        <v>38</v>
      </c>
      <c r="C41" s="386">
        <f>+C37+C36+C38</f>
        <v>238.15368020000003</v>
      </c>
      <c r="D41" s="386">
        <f>+D37+D36+D38</f>
        <v>772.0942312000001</v>
      </c>
      <c r="E41" s="465">
        <f>+C41/$C$42</f>
        <v>0.30863994713930265</v>
      </c>
      <c r="F41" s="126"/>
      <c r="G41" s="407" t="s">
        <v>102</v>
      </c>
      <c r="H41" s="390" t="s">
        <v>28</v>
      </c>
      <c r="I41" s="390" t="s">
        <v>30</v>
      </c>
      <c r="J41" s="409" t="s">
        <v>32</v>
      </c>
      <c r="L41" s="250"/>
      <c r="N41" s="119"/>
      <c r="O41" s="52"/>
      <c r="P41" s="55"/>
    </row>
    <row r="42" spans="2:16" ht="19.5" customHeight="1">
      <c r="B42" s="125" t="s">
        <v>32</v>
      </c>
      <c r="C42" s="387">
        <f>+C41+C40</f>
        <v>771.62299439</v>
      </c>
      <c r="D42" s="387">
        <f>+D41+D40</f>
        <v>2501.60174780988</v>
      </c>
      <c r="E42" s="466">
        <f>+E41+E40</f>
        <v>1</v>
      </c>
      <c r="F42" s="124"/>
      <c r="G42" s="255">
        <v>2009</v>
      </c>
      <c r="H42" s="386">
        <v>71</v>
      </c>
      <c r="I42" s="386">
        <v>192</v>
      </c>
      <c r="J42" s="410">
        <f aca="true" t="shared" si="1" ref="J42:J48">+I42+H42</f>
        <v>263</v>
      </c>
      <c r="L42" s="250"/>
      <c r="N42" s="119"/>
      <c r="O42" s="52"/>
      <c r="P42" s="55"/>
    </row>
    <row r="43" spans="2:16" ht="19.5" customHeight="1">
      <c r="B43" s="52"/>
      <c r="C43" s="52"/>
      <c r="D43" s="52"/>
      <c r="E43" s="52"/>
      <c r="F43" s="124"/>
      <c r="G43" s="255">
        <v>2010</v>
      </c>
      <c r="H43" s="386">
        <v>72</v>
      </c>
      <c r="I43" s="386">
        <v>249</v>
      </c>
      <c r="J43" s="410">
        <f t="shared" si="1"/>
        <v>321</v>
      </c>
      <c r="L43" s="242"/>
      <c r="N43" s="119"/>
      <c r="O43" s="52"/>
      <c r="P43" s="55"/>
    </row>
    <row r="44" spans="2:16" ht="19.5" customHeight="1">
      <c r="B44" s="52"/>
      <c r="C44" s="52"/>
      <c r="D44" s="52"/>
      <c r="E44" s="52"/>
      <c r="F44" s="126"/>
      <c r="G44" s="255">
        <v>2011</v>
      </c>
      <c r="H44" s="386">
        <v>70</v>
      </c>
      <c r="I44" s="386">
        <v>315</v>
      </c>
      <c r="J44" s="410">
        <f t="shared" si="1"/>
        <v>385</v>
      </c>
      <c r="L44" s="256"/>
      <c r="M44" s="257"/>
      <c r="N44" s="119"/>
      <c r="O44" s="52"/>
      <c r="P44" s="55"/>
    </row>
    <row r="45" spans="2:16" ht="19.5" customHeight="1">
      <c r="B45" s="493" t="s">
        <v>8</v>
      </c>
      <c r="C45" s="494"/>
      <c r="D45" s="494"/>
      <c r="E45" s="495"/>
      <c r="G45" s="255">
        <v>2012</v>
      </c>
      <c r="H45" s="386">
        <v>63.198</v>
      </c>
      <c r="I45" s="394">
        <v>425.85551902000003</v>
      </c>
      <c r="J45" s="410">
        <f t="shared" si="1"/>
        <v>489.05351902</v>
      </c>
      <c r="L45" s="242"/>
      <c r="M45" s="258"/>
      <c r="N45" s="242"/>
      <c r="O45" s="54"/>
      <c r="P45" s="55"/>
    </row>
    <row r="46" spans="2:16" ht="19.5" customHeight="1">
      <c r="B46" s="120"/>
      <c r="C46" s="390" t="s">
        <v>14</v>
      </c>
      <c r="D46" s="390" t="s">
        <v>152</v>
      </c>
      <c r="E46" s="393" t="s">
        <v>27</v>
      </c>
      <c r="F46" s="118"/>
      <c r="G46" s="255">
        <v>2013</v>
      </c>
      <c r="H46" s="386">
        <v>56.5285205</v>
      </c>
      <c r="I46" s="394">
        <v>591.0717845600001</v>
      </c>
      <c r="J46" s="410">
        <f t="shared" si="1"/>
        <v>647.6003050600001</v>
      </c>
      <c r="L46" s="242"/>
      <c r="M46" s="242"/>
      <c r="N46" s="242"/>
      <c r="O46" s="54"/>
      <c r="P46" s="55"/>
    </row>
    <row r="47" spans="2:16" ht="19.5" customHeight="1">
      <c r="B47" s="123" t="s">
        <v>48</v>
      </c>
      <c r="C47" s="386">
        <f>(+'DGRGL-C2'!C14)/1000</f>
        <v>756.75566625</v>
      </c>
      <c r="D47" s="386">
        <f>(+'DGRGL-C2'!D14)/1000</f>
        <v>2453.4018699900003</v>
      </c>
      <c r="E47" s="465">
        <f>+D47/$D$49</f>
        <v>0.9807323936066149</v>
      </c>
      <c r="F47" s="121"/>
      <c r="G47" s="255">
        <v>2014</v>
      </c>
      <c r="H47" s="386">
        <v>50.26007419</v>
      </c>
      <c r="I47" s="386">
        <v>752.8751732600001</v>
      </c>
      <c r="J47" s="410">
        <f t="shared" si="1"/>
        <v>803.1352474500001</v>
      </c>
      <c r="L47" s="242"/>
      <c r="M47" s="242"/>
      <c r="N47" s="242"/>
      <c r="O47" s="54"/>
      <c r="P47" s="55"/>
    </row>
    <row r="48" spans="2:16" ht="19.5" customHeight="1">
      <c r="B48" s="123" t="s">
        <v>47</v>
      </c>
      <c r="C48" s="386">
        <f>(+'DGRGL-C2'!C18)/1000</f>
        <v>14.86732814</v>
      </c>
      <c r="D48" s="386">
        <f>(+'DGRGL-C2'!D18)/1000</f>
        <v>48.19987783</v>
      </c>
      <c r="E48" s="465">
        <f>+D48/$D$49</f>
        <v>0.01926760639338511</v>
      </c>
      <c r="F48" s="259"/>
      <c r="G48" s="255">
        <v>2015</v>
      </c>
      <c r="H48" s="386">
        <v>44.4029874</v>
      </c>
      <c r="I48" s="386">
        <v>911.7782794100002</v>
      </c>
      <c r="J48" s="410">
        <f t="shared" si="1"/>
        <v>956.1812668100002</v>
      </c>
      <c r="L48" s="242"/>
      <c r="M48" s="242"/>
      <c r="N48" s="242"/>
      <c r="O48" s="54"/>
      <c r="P48" s="55"/>
    </row>
    <row r="49" spans="2:16" ht="19.5" customHeight="1">
      <c r="B49" s="125" t="s">
        <v>32</v>
      </c>
      <c r="C49" s="387">
        <f>+C48+C47</f>
        <v>771.62299439</v>
      </c>
      <c r="D49" s="387">
        <f>+D48+D47</f>
        <v>2501.60174782</v>
      </c>
      <c r="E49" s="466">
        <f>+E48+E47</f>
        <v>1</v>
      </c>
      <c r="F49" s="259"/>
      <c r="G49" s="255">
        <v>2015</v>
      </c>
      <c r="H49" s="386">
        <v>38.965713019999995</v>
      </c>
      <c r="I49" s="386">
        <v>1125.5192306200001</v>
      </c>
      <c r="J49" s="410">
        <f>+I49+H49</f>
        <v>1164.4849436400002</v>
      </c>
      <c r="L49" s="242"/>
      <c r="M49" s="242"/>
      <c r="N49" s="242"/>
      <c r="O49" s="54"/>
      <c r="P49" s="55"/>
    </row>
    <row r="50" spans="2:16" ht="19.5" customHeight="1">
      <c r="B50" s="52"/>
      <c r="C50" s="52"/>
      <c r="D50" s="52"/>
      <c r="E50" s="52"/>
      <c r="F50" s="126"/>
      <c r="G50" s="469">
        <v>42917</v>
      </c>
      <c r="H50" s="408">
        <v>36.40435669</v>
      </c>
      <c r="I50" s="408">
        <v>735.2186376999999</v>
      </c>
      <c r="J50" s="411">
        <f>+I50+H50</f>
        <v>771.6229943899999</v>
      </c>
      <c r="L50" s="250"/>
      <c r="M50" s="260"/>
      <c r="N50" s="242"/>
      <c r="O50" s="54"/>
      <c r="P50" s="55"/>
    </row>
    <row r="51" spans="3:16" ht="19.5" customHeight="1">
      <c r="C51" s="304">
        <f>+C49-C42</f>
        <v>0</v>
      </c>
      <c r="D51" s="304">
        <f>+D49-D42</f>
        <v>1.0119947546627373E-08</v>
      </c>
      <c r="L51" s="250"/>
      <c r="M51" s="250"/>
      <c r="N51" s="242"/>
      <c r="O51" s="54"/>
      <c r="P51" s="55"/>
    </row>
    <row r="52" spans="2:16" ht="19.5" customHeight="1">
      <c r="B52" s="254"/>
      <c r="C52" s="305"/>
      <c r="D52" s="305"/>
      <c r="L52" s="250"/>
      <c r="M52" s="250"/>
      <c r="N52" s="242"/>
      <c r="O52" s="54"/>
      <c r="P52" s="55"/>
    </row>
    <row r="53" spans="3:16" ht="19.5" customHeight="1">
      <c r="C53" s="306">
        <f>+C49-C39</f>
        <v>0</v>
      </c>
      <c r="D53" s="306">
        <f>+D49-D39</f>
        <v>1.0119947546627373E-08</v>
      </c>
      <c r="L53" s="250"/>
      <c r="M53" s="250"/>
      <c r="N53" s="242"/>
      <c r="O53" s="54"/>
      <c r="P53" s="55"/>
    </row>
    <row r="54" spans="3:16" ht="25.5" customHeight="1">
      <c r="C54" s="276"/>
      <c r="D54" s="257"/>
      <c r="H54" s="288"/>
      <c r="I54" s="288"/>
      <c r="J54" s="239"/>
      <c r="L54" s="250"/>
      <c r="M54" s="250"/>
      <c r="N54" s="242"/>
      <c r="O54" s="54"/>
      <c r="P54" s="55"/>
    </row>
    <row r="55" spans="7:16" ht="19.5" customHeight="1">
      <c r="G55" s="307"/>
      <c r="H55" s="308">
        <f>+H50-C14</f>
        <v>0</v>
      </c>
      <c r="I55" s="308">
        <f>+I50-C13</f>
        <v>0</v>
      </c>
      <c r="J55" s="307"/>
      <c r="L55" s="250"/>
      <c r="M55" s="250"/>
      <c r="N55" s="242"/>
      <c r="O55" s="54"/>
      <c r="P55" s="55"/>
    </row>
    <row r="56" spans="12:16" ht="19.5" customHeight="1">
      <c r="L56" s="250"/>
      <c r="M56" s="250"/>
      <c r="N56" s="242"/>
      <c r="O56" s="54"/>
      <c r="P56" s="55"/>
    </row>
    <row r="57" spans="8:16" ht="19.5" customHeight="1">
      <c r="H57" s="261"/>
      <c r="I57" s="261"/>
      <c r="J57" s="261"/>
      <c r="L57" s="250"/>
      <c r="M57" s="250"/>
      <c r="N57" s="242"/>
      <c r="O57" s="54"/>
      <c r="P57" s="55"/>
    </row>
    <row r="58" spans="8:16" ht="19.5" customHeight="1">
      <c r="H58" s="261"/>
      <c r="I58" s="262"/>
      <c r="J58" s="261"/>
      <c r="L58" s="250"/>
      <c r="M58" s="250"/>
      <c r="N58" s="242"/>
      <c r="O58" s="54"/>
      <c r="P58" s="55"/>
    </row>
    <row r="59" spans="8:16" ht="19.5" customHeight="1">
      <c r="H59" s="261"/>
      <c r="I59" s="262"/>
      <c r="J59" s="261"/>
      <c r="L59" s="250"/>
      <c r="M59" s="250"/>
      <c r="N59" s="242"/>
      <c r="O59" s="54"/>
      <c r="P59" s="55"/>
    </row>
    <row r="60" spans="8:16" ht="19.5" customHeight="1">
      <c r="H60" s="261"/>
      <c r="I60" s="262"/>
      <c r="J60" s="261"/>
      <c r="L60" s="250"/>
      <c r="M60" s="250"/>
      <c r="N60" s="242"/>
      <c r="O60" s="54"/>
      <c r="P60" s="55"/>
    </row>
    <row r="61" spans="8:16" ht="19.5" customHeight="1">
      <c r="H61" s="261"/>
      <c r="I61" s="261"/>
      <c r="J61" s="261"/>
      <c r="L61" s="250"/>
      <c r="M61" s="250"/>
      <c r="N61" s="242"/>
      <c r="O61" s="54"/>
      <c r="P61" s="55"/>
    </row>
    <row r="62" spans="10:16" ht="19.5" customHeight="1">
      <c r="J62" s="261"/>
      <c r="L62" s="250"/>
      <c r="M62" s="250"/>
      <c r="N62" s="242"/>
      <c r="O62" s="54"/>
      <c r="P62" s="55"/>
    </row>
    <row r="63" spans="10:16" ht="19.5" customHeight="1">
      <c r="J63" s="261"/>
      <c r="L63" s="250"/>
      <c r="M63" s="250"/>
      <c r="N63" s="242"/>
      <c r="O63" s="54"/>
      <c r="P63" s="55"/>
    </row>
    <row r="64" spans="12:16" ht="19.5" customHeight="1">
      <c r="L64" s="250"/>
      <c r="M64" s="250"/>
      <c r="N64" s="242"/>
      <c r="O64" s="54"/>
      <c r="P64" s="55"/>
    </row>
    <row r="65" spans="12:16" ht="19.5" customHeight="1">
      <c r="L65" s="250"/>
      <c r="M65" s="250"/>
      <c r="N65" s="242"/>
      <c r="O65" s="54"/>
      <c r="P65" s="55"/>
    </row>
    <row r="66" spans="12:16" ht="19.5" customHeight="1">
      <c r="L66" s="250"/>
      <c r="M66" s="250"/>
      <c r="N66" s="242"/>
      <c r="O66" s="54"/>
      <c r="P66" s="55"/>
    </row>
    <row r="67" spans="8:16" ht="19.5" customHeight="1">
      <c r="H67" s="263"/>
      <c r="I67" s="263"/>
      <c r="L67" s="250"/>
      <c r="M67" s="250"/>
      <c r="N67" s="242"/>
      <c r="O67" s="54"/>
      <c r="P67" s="55"/>
    </row>
    <row r="68" spans="12:16" ht="19.5" customHeight="1">
      <c r="L68" s="250"/>
      <c r="M68" s="250"/>
      <c r="N68" s="242"/>
      <c r="O68" s="54"/>
      <c r="P68" s="55"/>
    </row>
    <row r="69" spans="2:16" ht="19.5" customHeight="1">
      <c r="B69" s="264"/>
      <c r="L69" s="250"/>
      <c r="M69" s="250"/>
      <c r="N69" s="242"/>
      <c r="O69" s="54"/>
      <c r="P69" s="55"/>
    </row>
    <row r="70" spans="2:16" ht="19.5" customHeight="1">
      <c r="B70" s="264"/>
      <c r="L70" s="250"/>
      <c r="M70" s="250"/>
      <c r="N70" s="242"/>
      <c r="O70" s="54"/>
      <c r="P70" s="55"/>
    </row>
    <row r="71" spans="12:16" ht="19.5" customHeight="1">
      <c r="L71" s="250"/>
      <c r="M71" s="250"/>
      <c r="N71" s="242"/>
      <c r="O71" s="54"/>
      <c r="P71" s="55"/>
    </row>
    <row r="72" spans="12:16" ht="19.5" customHeight="1">
      <c r="L72" s="250"/>
      <c r="M72" s="250"/>
      <c r="N72" s="242"/>
      <c r="O72" s="54"/>
      <c r="P72" s="55"/>
    </row>
    <row r="73" spans="12:16" ht="19.5" customHeight="1">
      <c r="L73" s="250"/>
      <c r="M73" s="250"/>
      <c r="N73" s="242"/>
      <c r="O73" s="54"/>
      <c r="P73" s="55"/>
    </row>
    <row r="74" spans="10:16" ht="19.5" customHeight="1">
      <c r="J74" s="261"/>
      <c r="L74" s="250"/>
      <c r="M74" s="250"/>
      <c r="N74" s="242"/>
      <c r="O74" s="54"/>
      <c r="P74" s="55"/>
    </row>
    <row r="77" spans="8:9" ht="19.5" customHeight="1">
      <c r="H77" s="263"/>
      <c r="I77" s="263"/>
    </row>
  </sheetData>
  <sheetProtection/>
  <mergeCells count="13">
    <mergeCell ref="B45:E45"/>
    <mergeCell ref="B33:E33"/>
    <mergeCell ref="H40:J40"/>
    <mergeCell ref="B18:E18"/>
    <mergeCell ref="G18:J18"/>
    <mergeCell ref="G39:J39"/>
    <mergeCell ref="B25:E25"/>
    <mergeCell ref="B8:F8"/>
    <mergeCell ref="B5:J5"/>
    <mergeCell ref="B7:J7"/>
    <mergeCell ref="B11:E11"/>
    <mergeCell ref="G11:J11"/>
    <mergeCell ref="B6:J6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9" customWidth="1"/>
    <col min="12" max="12" width="2.421875" style="119" customWidth="1"/>
    <col min="13" max="14" width="15.7109375" style="119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7"/>
      <c r="H4" s="277"/>
      <c r="I4" s="277"/>
      <c r="J4" s="277"/>
      <c r="K4" s="277"/>
      <c r="L4" s="277"/>
      <c r="M4" s="277"/>
      <c r="N4" s="277"/>
    </row>
    <row r="5" spans="1:14" s="1" customFormat="1" ht="22.5" customHeight="1">
      <c r="A5" s="4"/>
      <c r="B5" s="498" t="s">
        <v>249</v>
      </c>
      <c r="C5" s="498"/>
      <c r="D5" s="498"/>
      <c r="E5" s="498"/>
      <c r="F5" s="498"/>
      <c r="G5" s="498"/>
      <c r="H5" s="498"/>
      <c r="I5" s="498"/>
      <c r="J5" s="498"/>
      <c r="K5" s="498"/>
      <c r="L5" s="277"/>
      <c r="M5" s="277"/>
      <c r="N5" s="277"/>
    </row>
    <row r="6" spans="1:14" s="1" customFormat="1" ht="19.5" customHeight="1">
      <c r="A6" s="4"/>
      <c r="B6" s="492" t="s">
        <v>12</v>
      </c>
      <c r="C6" s="492"/>
      <c r="D6" s="492"/>
      <c r="E6" s="492"/>
      <c r="F6" s="492"/>
      <c r="G6" s="492"/>
      <c r="H6" s="492"/>
      <c r="I6" s="492"/>
      <c r="J6" s="492"/>
      <c r="K6" s="492"/>
      <c r="L6" s="277"/>
      <c r="M6" s="277"/>
      <c r="N6" s="277"/>
    </row>
    <row r="7" spans="1:14" s="1" customFormat="1" ht="18" customHeight="1">
      <c r="A7" s="4"/>
      <c r="B7" s="479" t="str">
        <f>+Indice!B7</f>
        <v>AL 31 DE JULIO DE 2017</v>
      </c>
      <c r="C7" s="479"/>
      <c r="D7" s="479"/>
      <c r="E7" s="479"/>
      <c r="F7" s="479"/>
      <c r="G7" s="479"/>
      <c r="H7" s="479"/>
      <c r="I7" s="479"/>
      <c r="J7" s="479"/>
      <c r="K7" s="479"/>
      <c r="L7" s="277"/>
      <c r="M7" s="277"/>
      <c r="N7" s="277"/>
    </row>
    <row r="8" spans="1:14" s="1" customFormat="1" ht="19.5" customHeight="1">
      <c r="A8" s="4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7"/>
      <c r="M8" s="277"/>
      <c r="N8" s="277"/>
    </row>
    <row r="9" spans="1:14" s="1" customFormat="1" ht="19.5" customHeight="1">
      <c r="A9" s="4"/>
      <c r="B9" s="279"/>
      <c r="C9" s="279"/>
      <c r="D9" s="279"/>
      <c r="E9" s="279"/>
      <c r="F9" s="279"/>
      <c r="G9" s="279"/>
      <c r="H9" s="279"/>
      <c r="I9" s="279"/>
      <c r="J9" s="228"/>
      <c r="K9" s="228"/>
      <c r="L9" s="277"/>
      <c r="M9" s="277"/>
      <c r="N9" s="277"/>
    </row>
    <row r="10" spans="2:11" ht="19.5" customHeight="1">
      <c r="B10" s="499" t="s">
        <v>16</v>
      </c>
      <c r="C10" s="499"/>
      <c r="D10" s="499"/>
      <c r="E10" s="500" t="s">
        <v>40</v>
      </c>
      <c r="F10" s="500"/>
      <c r="G10" s="500"/>
      <c r="H10" s="501" t="s">
        <v>41</v>
      </c>
      <c r="I10" s="501"/>
      <c r="J10" s="501"/>
      <c r="K10" s="501"/>
    </row>
    <row r="17" ht="19.5" customHeight="1">
      <c r="I17" s="261"/>
    </row>
    <row r="20" spans="7:8" ht="19.5" customHeight="1">
      <c r="G20" s="263"/>
      <c r="H20" s="263"/>
    </row>
    <row r="24" spans="2:15" ht="19.5" customHeight="1">
      <c r="B24" s="499" t="s">
        <v>42</v>
      </c>
      <c r="C24" s="499"/>
      <c r="D24" s="499"/>
      <c r="E24" s="500" t="s">
        <v>43</v>
      </c>
      <c r="F24" s="500"/>
      <c r="G24" s="500"/>
      <c r="H24" s="500" t="s">
        <v>45</v>
      </c>
      <c r="I24" s="500"/>
      <c r="J24" s="500"/>
      <c r="K24" s="500"/>
      <c r="L24" s="500"/>
      <c r="M24" s="500"/>
      <c r="N24" s="500"/>
      <c r="O24" s="500"/>
    </row>
    <row r="37" spans="1:15" ht="19.5" customHeight="1">
      <c r="A37" s="119"/>
      <c r="B37" s="204"/>
      <c r="C37" s="204"/>
      <c r="D37" s="204"/>
      <c r="E37" s="204"/>
      <c r="F37" s="204"/>
      <c r="G37" s="204"/>
      <c r="H37" s="205" t="s">
        <v>205</v>
      </c>
      <c r="J37" s="204"/>
      <c r="K37" s="204"/>
      <c r="O37" s="119"/>
    </row>
    <row r="38" spans="1:15" ht="19.5" customHeight="1">
      <c r="A38" s="119"/>
      <c r="B38" s="119"/>
      <c r="O38" s="119"/>
    </row>
    <row r="39" spans="1:15" ht="19.5" customHeight="1">
      <c r="A39" s="119"/>
      <c r="B39" s="503" t="s">
        <v>46</v>
      </c>
      <c r="C39" s="503"/>
      <c r="D39" s="503"/>
      <c r="E39" s="503"/>
      <c r="F39" s="503"/>
      <c r="G39" s="206"/>
      <c r="H39" s="500" t="s">
        <v>49</v>
      </c>
      <c r="I39" s="500"/>
      <c r="J39" s="500"/>
      <c r="K39" s="500"/>
      <c r="L39" s="500"/>
      <c r="M39" s="500"/>
      <c r="O39" s="119"/>
    </row>
    <row r="40" spans="1:15" ht="19.5" customHeight="1">
      <c r="A40" s="504" t="s">
        <v>44</v>
      </c>
      <c r="B40" s="504"/>
      <c r="C40" s="504"/>
      <c r="D40" s="504"/>
      <c r="E40" s="504"/>
      <c r="F40" s="504"/>
      <c r="O40" s="119"/>
    </row>
    <row r="41" spans="1:15" ht="19.5" customHeight="1">
      <c r="A41" s="119"/>
      <c r="B41" s="119"/>
      <c r="O41" s="119"/>
    </row>
    <row r="42" spans="1:15" ht="19.5" customHeight="1">
      <c r="A42" s="119"/>
      <c r="B42" s="119"/>
      <c r="O42" s="119"/>
    </row>
    <row r="43" spans="1:15" ht="19.5" customHeight="1">
      <c r="A43" s="119"/>
      <c r="B43" s="119"/>
      <c r="O43" s="119"/>
    </row>
    <row r="44" spans="1:15" ht="19.5" customHeight="1">
      <c r="A44" s="119"/>
      <c r="B44" s="119"/>
      <c r="O44" s="119"/>
    </row>
    <row r="45" spans="1:15" ht="19.5" customHeight="1">
      <c r="A45" s="119"/>
      <c r="B45" s="119"/>
      <c r="O45" s="119"/>
    </row>
    <row r="46" spans="1:15" ht="19.5" customHeight="1">
      <c r="A46" s="119"/>
      <c r="B46" s="119"/>
      <c r="O46" s="119"/>
    </row>
    <row r="47" spans="1:15" ht="19.5" customHeight="1">
      <c r="A47" s="119"/>
      <c r="B47" s="119"/>
      <c r="O47" s="119"/>
    </row>
    <row r="48" spans="1:15" ht="19.5" customHeight="1">
      <c r="A48" s="119"/>
      <c r="B48" s="119"/>
      <c r="O48" s="119"/>
    </row>
    <row r="49" spans="1:15" ht="19.5" customHeight="1">
      <c r="A49" s="119"/>
      <c r="B49" s="119"/>
      <c r="O49" s="119"/>
    </row>
    <row r="50" spans="1:15" ht="19.5" customHeight="1">
      <c r="A50" s="119"/>
      <c r="B50" s="119"/>
      <c r="O50" s="119"/>
    </row>
    <row r="51" spans="1:15" ht="19.5" customHeight="1">
      <c r="A51" s="119"/>
      <c r="B51" s="119"/>
      <c r="O51" s="119"/>
    </row>
    <row r="52" spans="1:15" ht="19.5" customHeight="1">
      <c r="A52" s="119"/>
      <c r="B52" s="119"/>
      <c r="O52" s="119"/>
    </row>
    <row r="53" spans="1:15" ht="19.5" customHeight="1">
      <c r="A53" s="119"/>
      <c r="B53" s="502"/>
      <c r="C53" s="502"/>
      <c r="O53" s="119"/>
    </row>
    <row r="54" s="119" customFormat="1" ht="19.5" customHeight="1"/>
    <row r="55" s="119" customFormat="1" ht="19.5" customHeight="1"/>
    <row r="56" s="119" customFormat="1" ht="19.5" customHeight="1"/>
    <row r="57" s="119" customFormat="1" ht="19.5" customHeight="1"/>
    <row r="58" s="119" customFormat="1" ht="19.5" customHeight="1"/>
    <row r="59" s="119" customFormat="1" ht="19.5" customHeight="1"/>
    <row r="60" s="119" customFormat="1" ht="19.5" customHeight="1"/>
    <row r="61" s="119" customFormat="1" ht="19.5" customHeight="1"/>
    <row r="62" s="119" customFormat="1" ht="19.5" customHeight="1"/>
    <row r="63" s="119" customFormat="1" ht="19.5" customHeight="1"/>
    <row r="64" s="119" customFormat="1" ht="19.5" customHeight="1"/>
    <row r="65" s="119" customFormat="1" ht="19.5" customHeight="1"/>
    <row r="66" s="119" customFormat="1" ht="19.5" customHeight="1"/>
    <row r="67" s="119" customFormat="1" ht="19.5" customHeight="1"/>
    <row r="68" s="119" customFormat="1" ht="19.5" customHeight="1"/>
    <row r="69" s="119" customFormat="1" ht="19.5" customHeight="1"/>
    <row r="70" s="119" customFormat="1" ht="19.5" customHeight="1"/>
    <row r="71" s="119" customFormat="1" ht="19.5" customHeight="1"/>
    <row r="72" s="119" customFormat="1" ht="19.5" customHeight="1"/>
    <row r="73" s="119" customFormat="1" ht="19.5" customHeight="1"/>
    <row r="74" s="119" customFormat="1" ht="19.5" customHeight="1"/>
    <row r="75" s="119" customFormat="1" ht="19.5" customHeight="1"/>
    <row r="76" s="119" customFormat="1" ht="19.5" customHeight="1"/>
    <row r="77" s="119" customFormat="1" ht="19.5" customHeight="1"/>
    <row r="78" s="119" customFormat="1" ht="19.5" customHeight="1"/>
    <row r="79" s="119" customFormat="1" ht="19.5" customHeight="1"/>
    <row r="80" s="119" customFormat="1" ht="19.5" customHeight="1"/>
    <row r="81" s="119" customFormat="1" ht="19.5" customHeight="1"/>
    <row r="82" s="119" customFormat="1" ht="19.5" customHeight="1"/>
    <row r="83" s="119" customFormat="1" ht="19.5" customHeight="1"/>
    <row r="84" s="119" customFormat="1" ht="19.5" customHeight="1"/>
    <row r="85" s="119" customFormat="1" ht="19.5" customHeight="1"/>
    <row r="86" s="119" customFormat="1" ht="19.5" customHeight="1"/>
    <row r="87" s="119" customFormat="1" ht="19.5" customHeight="1"/>
    <row r="88" s="119" customFormat="1" ht="19.5" customHeight="1"/>
    <row r="89" s="119" customFormat="1" ht="19.5" customHeight="1"/>
    <row r="90" s="119" customFormat="1" ht="19.5" customHeight="1"/>
    <row r="91" s="119" customFormat="1" ht="19.5" customHeight="1"/>
    <row r="92" s="119" customFormat="1" ht="19.5" customHeight="1"/>
    <row r="93" s="119" customFormat="1" ht="19.5" customHeight="1"/>
    <row r="94" s="119" customFormat="1" ht="19.5" customHeight="1"/>
    <row r="95" s="119" customFormat="1" ht="19.5" customHeight="1"/>
    <row r="96" s="119" customFormat="1" ht="19.5" customHeight="1"/>
    <row r="97" s="119" customFormat="1" ht="19.5" customHeight="1"/>
    <row r="98" s="119" customFormat="1" ht="19.5" customHeight="1"/>
    <row r="99" s="119" customFormat="1" ht="19.5" customHeight="1"/>
    <row r="100" s="119" customFormat="1" ht="19.5" customHeight="1"/>
    <row r="101" s="119" customFormat="1" ht="19.5" customHeight="1"/>
    <row r="102" s="119" customFormat="1" ht="19.5" customHeight="1"/>
    <row r="103" s="119" customFormat="1" ht="19.5" customHeight="1"/>
    <row r="104" s="119" customFormat="1" ht="19.5" customHeight="1"/>
    <row r="105" spans="2:15" ht="19.5" customHeight="1">
      <c r="B105" s="119"/>
      <c r="O105" s="119"/>
    </row>
    <row r="106" spans="2:15" ht="19.5" customHeight="1">
      <c r="B106" s="119"/>
      <c r="O106" s="119"/>
    </row>
    <row r="107" spans="2:15" ht="19.5" customHeight="1">
      <c r="B107" s="119"/>
      <c r="O107" s="119"/>
    </row>
    <row r="108" spans="2:15" ht="19.5" customHeight="1">
      <c r="B108" s="119"/>
      <c r="O108" s="119"/>
    </row>
    <row r="109" spans="2:15" ht="19.5" customHeight="1">
      <c r="B109" s="119"/>
      <c r="O109" s="119"/>
    </row>
    <row r="110" spans="2:15" ht="19.5" customHeight="1">
      <c r="B110" s="119"/>
      <c r="O110" s="119"/>
    </row>
    <row r="111" spans="2:15" ht="19.5" customHeight="1">
      <c r="B111" s="119"/>
      <c r="O111" s="119"/>
    </row>
    <row r="112" spans="2:15" ht="19.5" customHeight="1">
      <c r="B112" s="119"/>
      <c r="O112" s="119"/>
    </row>
    <row r="113" spans="2:15" ht="19.5" customHeight="1">
      <c r="B113" s="119"/>
      <c r="O113" s="119"/>
    </row>
    <row r="114" spans="2:15" ht="19.5" customHeight="1">
      <c r="B114" s="119"/>
      <c r="O114" s="119"/>
    </row>
    <row r="115" spans="2:15" ht="19.5" customHeight="1">
      <c r="B115" s="119"/>
      <c r="O115" s="119"/>
    </row>
    <row r="116" spans="2:15" ht="19.5" customHeight="1">
      <c r="B116" s="119"/>
      <c r="O116" s="119"/>
    </row>
    <row r="117" spans="2:15" ht="19.5" customHeight="1">
      <c r="B117" s="119"/>
      <c r="O117" s="119"/>
    </row>
    <row r="118" spans="2:15" ht="19.5" customHeight="1">
      <c r="B118" s="119"/>
      <c r="O118" s="119"/>
    </row>
    <row r="119" spans="2:15" ht="19.5" customHeight="1">
      <c r="B119" s="119"/>
      <c r="O119" s="119"/>
    </row>
    <row r="120" spans="2:15" ht="19.5" customHeight="1">
      <c r="B120" s="119"/>
      <c r="O120" s="119"/>
    </row>
    <row r="121" spans="2:15" ht="19.5" customHeight="1">
      <c r="B121" s="119"/>
      <c r="O121" s="119"/>
    </row>
    <row r="122" spans="2:15" ht="19.5" customHeight="1">
      <c r="B122" s="119"/>
      <c r="O122" s="119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8" customWidth="1"/>
    <col min="7" max="7" width="16.8515625" style="178" bestFit="1" customWidth="1"/>
    <col min="8" max="8" width="15.140625" style="178" customWidth="1"/>
    <col min="9" max="9" width="25.28125" style="178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18</v>
      </c>
      <c r="C5" s="128"/>
      <c r="D5" s="128"/>
      <c r="F5" s="505"/>
      <c r="G5" s="505"/>
      <c r="H5" s="505"/>
    </row>
    <row r="6" spans="2:4" ht="18" customHeight="1">
      <c r="B6" s="141" t="s">
        <v>69</v>
      </c>
      <c r="C6" s="141"/>
      <c r="D6" s="141"/>
    </row>
    <row r="7" spans="2:9" ht="15.75">
      <c r="B7" s="139" t="s">
        <v>67</v>
      </c>
      <c r="C7" s="139"/>
      <c r="D7" s="139"/>
      <c r="E7" s="193"/>
      <c r="F7" s="309"/>
      <c r="G7" s="309"/>
      <c r="H7" s="309"/>
      <c r="I7" s="309"/>
    </row>
    <row r="8" spans="2:9" ht="15.75" customHeight="1">
      <c r="B8" s="139" t="s">
        <v>142</v>
      </c>
      <c r="C8" s="139"/>
      <c r="D8" s="139"/>
      <c r="E8" s="193"/>
      <c r="F8" s="309"/>
      <c r="H8" s="310"/>
      <c r="I8" s="309"/>
    </row>
    <row r="9" spans="2:9" ht="15.75">
      <c r="B9" s="343" t="s">
        <v>273</v>
      </c>
      <c r="C9" s="343"/>
      <c r="D9" s="281"/>
      <c r="E9" s="329">
        <f>+Portada!I34</f>
        <v>3.242</v>
      </c>
      <c r="F9" s="309"/>
      <c r="G9" s="311"/>
      <c r="H9" s="310"/>
      <c r="I9" s="309"/>
    </row>
    <row r="10" spans="2:9" ht="12.75" customHeight="1">
      <c r="B10" s="129"/>
      <c r="C10" s="129"/>
      <c r="D10" s="129"/>
      <c r="E10" s="193"/>
      <c r="F10" s="309"/>
      <c r="G10" s="309"/>
      <c r="H10" s="309"/>
      <c r="I10" s="309"/>
    </row>
    <row r="11" spans="2:9" ht="15" customHeight="1">
      <c r="B11" s="506" t="s">
        <v>148</v>
      </c>
      <c r="C11" s="518" t="s">
        <v>54</v>
      </c>
      <c r="D11" s="515" t="s">
        <v>153</v>
      </c>
      <c r="E11" s="193"/>
      <c r="F11" s="309"/>
      <c r="G11" s="309"/>
      <c r="H11" s="309"/>
      <c r="I11" s="309"/>
    </row>
    <row r="12" spans="2:10" ht="13.5" customHeight="1">
      <c r="B12" s="507"/>
      <c r="C12" s="519"/>
      <c r="D12" s="516"/>
      <c r="E12" s="278"/>
      <c r="F12" s="309"/>
      <c r="G12" s="309"/>
      <c r="H12" s="309"/>
      <c r="I12" s="309"/>
      <c r="J12" s="190"/>
    </row>
    <row r="13" spans="2:9" ht="9" customHeight="1">
      <c r="B13" s="508"/>
      <c r="C13" s="520"/>
      <c r="D13" s="517"/>
      <c r="E13" s="193"/>
      <c r="F13" s="309"/>
      <c r="G13" s="309"/>
      <c r="H13" s="309"/>
      <c r="I13" s="309"/>
    </row>
    <row r="14" spans="2:9" ht="9.75" customHeight="1">
      <c r="B14" s="210"/>
      <c r="C14" s="211"/>
      <c r="D14" s="212"/>
      <c r="F14" s="309"/>
      <c r="G14" s="309"/>
      <c r="H14" s="309"/>
      <c r="I14" s="309"/>
    </row>
    <row r="15" spans="2:9" ht="16.5">
      <c r="B15" s="327" t="s">
        <v>157</v>
      </c>
      <c r="C15" s="330">
        <f>+C16</f>
        <v>36404.35669</v>
      </c>
      <c r="D15" s="330">
        <f>+D16</f>
        <v>118022.92439</v>
      </c>
      <c r="F15" s="309"/>
      <c r="G15" s="313"/>
      <c r="H15" s="313"/>
      <c r="I15" s="309"/>
    </row>
    <row r="16" spans="2:9" ht="15">
      <c r="B16" s="22" t="s">
        <v>92</v>
      </c>
      <c r="C16" s="331">
        <v>36404.35669</v>
      </c>
      <c r="D16" s="331">
        <f>ROUND(+C16*$E$9,5)</f>
        <v>118022.92439</v>
      </c>
      <c r="F16" s="309"/>
      <c r="G16" s="313"/>
      <c r="H16" s="313"/>
      <c r="I16" s="309"/>
    </row>
    <row r="17" spans="2:9" ht="15">
      <c r="B17" s="22"/>
      <c r="C17" s="331"/>
      <c r="D17" s="331"/>
      <c r="F17" s="309"/>
      <c r="G17" s="313"/>
      <c r="H17" s="313"/>
      <c r="I17" s="309"/>
    </row>
    <row r="18" spans="2:9" ht="16.5">
      <c r="B18" s="61" t="s">
        <v>123</v>
      </c>
      <c r="C18" s="330">
        <f>+C19+C20</f>
        <v>720351.30956</v>
      </c>
      <c r="D18" s="330">
        <f>+D19+D20</f>
        <v>2335378.9456</v>
      </c>
      <c r="E18" s="326"/>
      <c r="F18" s="309" t="s">
        <v>137</v>
      </c>
      <c r="G18" s="312">
        <f>+C19+C46</f>
        <v>479485.27791999996</v>
      </c>
      <c r="H18" s="312">
        <f>+D19+D46</f>
        <v>1554491.2710199999</v>
      </c>
      <c r="I18" s="309"/>
    </row>
    <row r="19" spans="2:9" ht="15">
      <c r="B19" s="22" t="s">
        <v>98</v>
      </c>
      <c r="C19" s="331">
        <v>464617.94977999997</v>
      </c>
      <c r="D19" s="331">
        <f>ROUND(+C19*$E$9,5)</f>
        <v>1506291.39319</v>
      </c>
      <c r="F19" s="309"/>
      <c r="G19" s="313"/>
      <c r="H19" s="313"/>
      <c r="I19" s="309"/>
    </row>
    <row r="20" spans="2:9" ht="15">
      <c r="B20" s="22" t="s">
        <v>92</v>
      </c>
      <c r="C20" s="331">
        <v>255733.35978000003</v>
      </c>
      <c r="D20" s="331">
        <f>ROUND(+C20*$E$9,5)</f>
        <v>829087.55241</v>
      </c>
      <c r="F20" s="309"/>
      <c r="G20" s="314"/>
      <c r="H20" s="309"/>
      <c r="I20" s="309"/>
    </row>
    <row r="21" spans="2:9" ht="9.75" customHeight="1">
      <c r="B21" s="23"/>
      <c r="C21" s="332"/>
      <c r="D21" s="332"/>
      <c r="F21" s="309"/>
      <c r="G21" s="309"/>
      <c r="H21" s="309"/>
      <c r="I21" s="309"/>
    </row>
    <row r="22" spans="2:9" ht="15" customHeight="1">
      <c r="B22" s="509" t="s">
        <v>15</v>
      </c>
      <c r="C22" s="513">
        <f>+C18+C15</f>
        <v>756755.66625</v>
      </c>
      <c r="D22" s="513">
        <f>+D18+D15</f>
        <v>2453401.86999</v>
      </c>
      <c r="F22" s="309"/>
      <c r="G22" s="314"/>
      <c r="H22" s="314"/>
      <c r="I22" s="309"/>
    </row>
    <row r="23" spans="2:4" ht="15" customHeight="1">
      <c r="B23" s="510"/>
      <c r="C23" s="514"/>
      <c r="D23" s="514"/>
    </row>
    <row r="24" spans="2:4" ht="4.5" customHeight="1">
      <c r="B24" s="24"/>
      <c r="C24" s="25"/>
      <c r="D24" s="25"/>
    </row>
    <row r="25" spans="2:4" ht="15">
      <c r="B25" s="26" t="s">
        <v>158</v>
      </c>
      <c r="C25" s="184"/>
      <c r="D25" s="27"/>
    </row>
    <row r="26" spans="2:4" ht="15">
      <c r="B26" s="26" t="s">
        <v>159</v>
      </c>
      <c r="C26" s="27"/>
      <c r="D26" s="27"/>
    </row>
    <row r="27" spans="2:4" ht="15">
      <c r="B27" s="26" t="s">
        <v>160</v>
      </c>
      <c r="C27" s="184"/>
      <c r="D27" s="27"/>
    </row>
    <row r="28" spans="3:5" ht="15">
      <c r="C28" s="464"/>
      <c r="D28" s="315"/>
      <c r="E28" s="316"/>
    </row>
    <row r="29" spans="3:5" ht="15">
      <c r="C29" s="315"/>
      <c r="D29" s="315"/>
      <c r="E29" s="316"/>
    </row>
    <row r="30" ht="15">
      <c r="C30" s="290"/>
    </row>
    <row r="31" spans="3:4" ht="15">
      <c r="C31" s="291"/>
      <c r="D31" s="292"/>
    </row>
    <row r="33" spans="2:5" ht="18.75">
      <c r="B33" s="46" t="s">
        <v>116</v>
      </c>
      <c r="C33" s="58"/>
      <c r="D33" s="58"/>
      <c r="E33" s="179"/>
    </row>
    <row r="34" spans="2:4" ht="15" customHeight="1">
      <c r="B34" s="141" t="s">
        <v>69</v>
      </c>
      <c r="C34" s="141"/>
      <c r="D34" s="141"/>
    </row>
    <row r="35" spans="2:4" ht="15" customHeight="1">
      <c r="B35" s="139" t="s">
        <v>71</v>
      </c>
      <c r="C35" s="139"/>
      <c r="D35" s="139"/>
    </row>
    <row r="36" spans="2:4" ht="16.5" customHeight="1">
      <c r="B36" s="139" t="s">
        <v>142</v>
      </c>
      <c r="C36" s="139"/>
      <c r="D36" s="139"/>
    </row>
    <row r="37" spans="2:4" ht="16.5" customHeight="1">
      <c r="B37" s="342" t="str">
        <f>+B9</f>
        <v>Al 31 de julio de 2017</v>
      </c>
      <c r="C37" s="342"/>
      <c r="D37" s="56"/>
    </row>
    <row r="38" spans="2:4" ht="8.25" customHeight="1">
      <c r="B38" s="18"/>
      <c r="C38" s="18"/>
      <c r="D38" s="18"/>
    </row>
    <row r="39" spans="2:4" ht="15" customHeight="1">
      <c r="B39" s="506" t="s">
        <v>148</v>
      </c>
      <c r="C39" s="518" t="s">
        <v>54</v>
      </c>
      <c r="D39" s="515" t="s">
        <v>153</v>
      </c>
    </row>
    <row r="40" spans="2:7" ht="13.5" customHeight="1">
      <c r="B40" s="507"/>
      <c r="C40" s="519"/>
      <c r="D40" s="516"/>
      <c r="E40" s="179"/>
      <c r="G40" s="180"/>
    </row>
    <row r="41" spans="2:4" ht="9" customHeight="1">
      <c r="B41" s="508"/>
      <c r="C41" s="520"/>
      <c r="D41" s="517"/>
    </row>
    <row r="42" spans="2:4" ht="9.75" customHeight="1">
      <c r="B42" s="20"/>
      <c r="C42" s="21"/>
      <c r="D42" s="28"/>
    </row>
    <row r="43" spans="2:9" ht="21" customHeight="1">
      <c r="B43" s="59" t="s">
        <v>68</v>
      </c>
      <c r="C43" s="333">
        <v>0</v>
      </c>
      <c r="D43" s="333">
        <v>0</v>
      </c>
      <c r="I43" s="181"/>
    </row>
    <row r="44" spans="2:4" ht="15" customHeight="1">
      <c r="B44" s="60"/>
      <c r="C44" s="334"/>
      <c r="D44" s="334"/>
    </row>
    <row r="45" spans="2:7" ht="21" customHeight="1">
      <c r="B45" s="61" t="s">
        <v>79</v>
      </c>
      <c r="C45" s="333">
        <f>+C46+C47</f>
        <v>14867.32814</v>
      </c>
      <c r="D45" s="333">
        <f>+D46+D47</f>
        <v>48199.87783</v>
      </c>
      <c r="G45" s="181"/>
    </row>
    <row r="46" spans="2:4" ht="15">
      <c r="B46" s="22" t="s">
        <v>92</v>
      </c>
      <c r="C46" s="335">
        <v>14867.32814</v>
      </c>
      <c r="D46" s="335">
        <f>ROUND(+C46*$E$9,5)</f>
        <v>48199.87783</v>
      </c>
    </row>
    <row r="47" spans="2:4" ht="15">
      <c r="B47" s="22" t="s">
        <v>98</v>
      </c>
      <c r="C47" s="335">
        <v>0</v>
      </c>
      <c r="D47" s="335">
        <f>ROUND(+C47*$E$9,5)</f>
        <v>0</v>
      </c>
    </row>
    <row r="48" spans="2:4" ht="9.75" customHeight="1">
      <c r="B48" s="23"/>
      <c r="C48" s="334"/>
      <c r="D48" s="334"/>
    </row>
    <row r="49" spans="2:4" ht="15" customHeight="1">
      <c r="B49" s="509" t="s">
        <v>15</v>
      </c>
      <c r="C49" s="511">
        <f>+C45+C43</f>
        <v>14867.32814</v>
      </c>
      <c r="D49" s="511">
        <f>+D45+D43</f>
        <v>48199.87783</v>
      </c>
    </row>
    <row r="50" spans="2:7" ht="15" customHeight="1">
      <c r="B50" s="510"/>
      <c r="C50" s="512"/>
      <c r="D50" s="512"/>
      <c r="G50" s="182"/>
    </row>
    <row r="51" spans="2:4" ht="6" customHeight="1">
      <c r="B51" s="24"/>
      <c r="C51" s="25"/>
      <c r="D51" s="25"/>
    </row>
    <row r="52" spans="3:4" ht="15">
      <c r="C52" s="464"/>
      <c r="D52" s="461"/>
    </row>
    <row r="53" spans="3:4" ht="15">
      <c r="C53" s="461"/>
      <c r="D53" s="337"/>
    </row>
    <row r="54" ht="15">
      <c r="C54" s="293"/>
    </row>
    <row r="55" ht="15">
      <c r="C55" s="289"/>
    </row>
  </sheetData>
  <sheetProtection/>
  <mergeCells count="13">
    <mergeCell ref="D11:D13"/>
    <mergeCell ref="B22:B23"/>
    <mergeCell ref="C11:C13"/>
    <mergeCell ref="F5:H5"/>
    <mergeCell ref="B11:B13"/>
    <mergeCell ref="B49:B50"/>
    <mergeCell ref="C49:C50"/>
    <mergeCell ref="D49:D50"/>
    <mergeCell ref="D22:D23"/>
    <mergeCell ref="D39:D41"/>
    <mergeCell ref="B39:B41"/>
    <mergeCell ref="C39:C41"/>
    <mergeCell ref="C22:C2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30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6"/>
      <c r="G5" s="266"/>
      <c r="H5" s="266"/>
      <c r="I5" s="266"/>
      <c r="J5" s="266"/>
      <c r="L5" s="267"/>
    </row>
    <row r="6" spans="2:12" ht="18" customHeight="1">
      <c r="B6" s="141" t="s">
        <v>70</v>
      </c>
      <c r="C6" s="141"/>
      <c r="D6" s="141"/>
      <c r="G6" s="266"/>
      <c r="I6" s="266"/>
      <c r="J6" s="266"/>
      <c r="L6" s="267"/>
    </row>
    <row r="7" spans="2:12" ht="15.75" customHeight="1">
      <c r="B7" s="139" t="s">
        <v>85</v>
      </c>
      <c r="C7" s="139"/>
      <c r="D7" s="139"/>
      <c r="F7" s="266"/>
      <c r="G7" s="266"/>
      <c r="H7" s="266"/>
      <c r="I7" s="266"/>
      <c r="J7" s="266"/>
      <c r="L7" s="267"/>
    </row>
    <row r="8" spans="2:12" ht="15.75">
      <c r="B8" s="343" t="str">
        <f>+'DGRGL-C1'!B9</f>
        <v>Al 31 de julio de 2017</v>
      </c>
      <c r="C8" s="343"/>
      <c r="D8" s="281"/>
      <c r="E8" s="329">
        <f>+Portada!I34</f>
        <v>3.242</v>
      </c>
      <c r="F8" s="266"/>
      <c r="G8" s="266"/>
      <c r="H8" s="266"/>
      <c r="I8" s="266"/>
      <c r="J8" s="266"/>
      <c r="L8" s="267"/>
    </row>
    <row r="9" spans="2:12" ht="9" customHeight="1">
      <c r="B9" s="87"/>
      <c r="C9" s="87"/>
      <c r="D9" s="87"/>
      <c r="F9" s="266"/>
      <c r="G9" s="266"/>
      <c r="H9" s="266"/>
      <c r="I9" s="266"/>
      <c r="J9" s="266"/>
      <c r="L9" s="267"/>
    </row>
    <row r="10" spans="2:12" ht="15" customHeight="1">
      <c r="B10" s="523" t="s">
        <v>141</v>
      </c>
      <c r="C10" s="518" t="s">
        <v>54</v>
      </c>
      <c r="D10" s="515" t="s">
        <v>153</v>
      </c>
      <c r="E10" s="63"/>
      <c r="F10" s="266"/>
      <c r="G10" s="266"/>
      <c r="H10" s="266"/>
      <c r="I10" s="266"/>
      <c r="J10" s="266"/>
      <c r="L10" s="267"/>
    </row>
    <row r="11" spans="2:12" ht="13.5" customHeight="1">
      <c r="B11" s="524"/>
      <c r="C11" s="519"/>
      <c r="D11" s="516"/>
      <c r="E11" s="86"/>
      <c r="F11" s="266"/>
      <c r="G11" s="266"/>
      <c r="H11" s="266"/>
      <c r="I11" s="266"/>
      <c r="J11" s="266"/>
      <c r="L11" s="267"/>
    </row>
    <row r="12" spans="2:12" ht="9" customHeight="1">
      <c r="B12" s="525"/>
      <c r="C12" s="520"/>
      <c r="D12" s="517"/>
      <c r="E12" s="63"/>
      <c r="F12" s="266"/>
      <c r="G12" s="266"/>
      <c r="H12" s="266"/>
      <c r="I12" s="266"/>
      <c r="J12" s="266"/>
      <c r="L12" s="267"/>
    </row>
    <row r="13" spans="2:12" ht="9.75" customHeight="1">
      <c r="B13" s="132"/>
      <c r="C13" s="108"/>
      <c r="D13" s="213"/>
      <c r="F13" s="266"/>
      <c r="G13" s="266"/>
      <c r="H13" s="266"/>
      <c r="I13" s="266"/>
      <c r="J13" s="266"/>
      <c r="L13" s="267"/>
    </row>
    <row r="14" spans="2:12" ht="15.75" customHeight="1">
      <c r="B14" s="208" t="s">
        <v>51</v>
      </c>
      <c r="C14" s="338">
        <f>+C15+C16</f>
        <v>756755.66625</v>
      </c>
      <c r="D14" s="338">
        <f>+D15+D16</f>
        <v>2453401.86999</v>
      </c>
      <c r="F14" s="317"/>
      <c r="G14" s="318"/>
      <c r="H14" s="318"/>
      <c r="I14" s="266"/>
      <c r="J14" s="266"/>
      <c r="L14" s="267"/>
    </row>
    <row r="15" spans="2:12" ht="16.5" customHeight="1">
      <c r="B15" s="368" t="s">
        <v>93</v>
      </c>
      <c r="C15" s="339">
        <v>464617.94977999997</v>
      </c>
      <c r="D15" s="339">
        <f>ROUND(+C15*$E$8,5)</f>
        <v>1506291.39319</v>
      </c>
      <c r="E15" s="470"/>
      <c r="F15" s="319"/>
      <c r="G15" s="319"/>
      <c r="H15" s="318"/>
      <c r="I15" s="266"/>
      <c r="J15" s="266"/>
      <c r="L15" s="267"/>
    </row>
    <row r="16" spans="2:12" ht="16.5" customHeight="1">
      <c r="B16" s="368" t="s">
        <v>92</v>
      </c>
      <c r="C16" s="339">
        <v>292137.71647000004</v>
      </c>
      <c r="D16" s="339">
        <f>ROUND(+C16*$E$8,5)</f>
        <v>947110.4768</v>
      </c>
      <c r="E16" s="470"/>
      <c r="F16" s="266"/>
      <c r="G16" s="266"/>
      <c r="H16" s="266"/>
      <c r="I16" s="266"/>
      <c r="J16" s="266"/>
      <c r="L16" s="267"/>
    </row>
    <row r="17" spans="2:12" ht="15" customHeight="1">
      <c r="B17" s="34"/>
      <c r="C17" s="339"/>
      <c r="D17" s="341"/>
      <c r="E17" s="321"/>
      <c r="F17" s="266"/>
      <c r="G17" s="266"/>
      <c r="H17" s="266"/>
      <c r="I17" s="266"/>
      <c r="J17" s="266"/>
      <c r="L17" s="267"/>
    </row>
    <row r="18" spans="2:12" ht="16.5" customHeight="1">
      <c r="B18" s="32" t="s">
        <v>50</v>
      </c>
      <c r="C18" s="338">
        <f>+C19+C20</f>
        <v>14867.32814</v>
      </c>
      <c r="D18" s="338">
        <f>+D19+D20</f>
        <v>48199.87783</v>
      </c>
      <c r="E18" s="321"/>
      <c r="F18" s="318"/>
      <c r="G18" s="320"/>
      <c r="H18" s="266"/>
      <c r="I18" s="266"/>
      <c r="J18" s="266"/>
      <c r="L18" s="267"/>
    </row>
    <row r="19" spans="2:12" ht="16.5" customHeight="1">
      <c r="B19" s="368" t="s">
        <v>92</v>
      </c>
      <c r="C19" s="339">
        <v>14867.32814</v>
      </c>
      <c r="D19" s="339">
        <f>ROUND(+C19*$E$8,5)</f>
        <v>48199.87783</v>
      </c>
      <c r="E19" s="321"/>
      <c r="G19" s="266"/>
      <c r="I19" s="266"/>
      <c r="L19" s="267"/>
    </row>
    <row r="20" spans="2:12" ht="16.5" customHeight="1">
      <c r="B20" s="368" t="s">
        <v>93</v>
      </c>
      <c r="C20" s="366">
        <v>0</v>
      </c>
      <c r="D20" s="366">
        <f>ROUND(+C20*$E$8,5)</f>
        <v>0</v>
      </c>
      <c r="E20" s="321"/>
      <c r="F20" s="319"/>
      <c r="G20" s="319"/>
      <c r="H20" s="266"/>
      <c r="I20" s="266"/>
      <c r="J20" s="266"/>
      <c r="L20" s="267"/>
    </row>
    <row r="21" spans="2:12" ht="9.75" customHeight="1">
      <c r="B21" s="35"/>
      <c r="C21" s="340"/>
      <c r="D21" s="340"/>
      <c r="E21" s="321"/>
      <c r="F21" s="266"/>
      <c r="G21" s="266"/>
      <c r="H21" s="266"/>
      <c r="I21" s="266"/>
      <c r="J21" s="266"/>
      <c r="L21" s="267"/>
    </row>
    <row r="22" spans="2:12" ht="15" customHeight="1">
      <c r="B22" s="526" t="s">
        <v>58</v>
      </c>
      <c r="C22" s="521">
        <f>+C18+C14</f>
        <v>771622.99439</v>
      </c>
      <c r="D22" s="521">
        <f>+D18+D14</f>
        <v>2501601.74782</v>
      </c>
      <c r="F22" s="266"/>
      <c r="G22" s="266"/>
      <c r="H22" s="266"/>
      <c r="I22" s="266"/>
      <c r="J22" s="266"/>
      <c r="L22" s="267"/>
    </row>
    <row r="23" spans="2:12" ht="15" customHeight="1">
      <c r="B23" s="527"/>
      <c r="C23" s="522"/>
      <c r="D23" s="522"/>
      <c r="F23" s="266"/>
      <c r="G23" s="266"/>
      <c r="H23" s="266"/>
      <c r="I23" s="266"/>
      <c r="J23" s="266"/>
      <c r="L23" s="267"/>
    </row>
    <row r="24" spans="2:12" ht="6.75" customHeight="1">
      <c r="B24" s="36"/>
      <c r="C24" s="294"/>
      <c r="D24" s="294"/>
      <c r="F24" s="266"/>
      <c r="G24" s="266"/>
      <c r="H24" s="266"/>
      <c r="I24" s="266"/>
      <c r="J24" s="266"/>
      <c r="L24" s="267"/>
    </row>
    <row r="25" spans="3:10" ht="15">
      <c r="C25" s="192"/>
      <c r="F25" s="270"/>
      <c r="G25" s="270"/>
      <c r="H25" s="266"/>
      <c r="I25" s="266"/>
      <c r="J25" s="324"/>
    </row>
    <row r="26" spans="3:12" ht="15">
      <c r="C26" s="295"/>
      <c r="D26" s="296"/>
      <c r="F26" s="266"/>
      <c r="G26" s="266"/>
      <c r="H26" s="266"/>
      <c r="I26" s="266"/>
      <c r="J26" s="266"/>
      <c r="L26" s="323"/>
    </row>
    <row r="27" spans="3:12" ht="15">
      <c r="C27" s="295"/>
      <c r="F27" s="266"/>
      <c r="H27" s="266"/>
      <c r="I27" s="266"/>
      <c r="J27" s="266"/>
      <c r="L27" s="325"/>
    </row>
    <row r="28" spans="3:12" ht="15">
      <c r="C28" s="296"/>
      <c r="F28" s="266"/>
      <c r="G28" s="266"/>
      <c r="H28" s="266"/>
      <c r="I28" s="266"/>
      <c r="J28" s="266"/>
      <c r="L28" s="267"/>
    </row>
    <row r="29" spans="6:12" ht="15">
      <c r="F29" s="266"/>
      <c r="G29" s="266"/>
      <c r="H29" s="266"/>
      <c r="I29" s="266"/>
      <c r="J29" s="266"/>
      <c r="L29" s="267"/>
    </row>
    <row r="30" spans="6:12" ht="15">
      <c r="F30" s="266"/>
      <c r="G30" s="266"/>
      <c r="H30" s="266"/>
      <c r="I30" s="266"/>
      <c r="J30" s="266"/>
      <c r="L30" s="267"/>
    </row>
    <row r="31" ht="15">
      <c r="L31" s="267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7"/>
      <c r="H5" s="267"/>
      <c r="I5" s="267"/>
    </row>
    <row r="6" spans="2:12" ht="18" customHeight="1">
      <c r="B6" s="141" t="s">
        <v>69</v>
      </c>
      <c r="C6" s="141"/>
      <c r="D6" s="141"/>
      <c r="E6" s="141"/>
      <c r="G6" s="266"/>
      <c r="I6" s="266"/>
      <c r="J6" s="63"/>
      <c r="K6" s="63"/>
      <c r="L6" s="63"/>
    </row>
    <row r="7" spans="2:12" ht="15.75">
      <c r="B7" s="139" t="s">
        <v>67</v>
      </c>
      <c r="C7" s="139"/>
      <c r="D7" s="139"/>
      <c r="E7" s="63"/>
      <c r="F7" s="63"/>
      <c r="G7" s="266"/>
      <c r="H7" s="266"/>
      <c r="I7" s="266"/>
      <c r="J7" s="63"/>
      <c r="K7" s="63"/>
      <c r="L7" s="63"/>
    </row>
    <row r="8" spans="2:12" ht="15.75">
      <c r="B8" s="348" t="s">
        <v>55</v>
      </c>
      <c r="C8" s="348"/>
      <c r="D8" s="348"/>
      <c r="E8" s="63"/>
      <c r="F8" s="63"/>
      <c r="G8" s="266"/>
      <c r="H8" s="266"/>
      <c r="I8" s="266"/>
      <c r="J8" s="63"/>
      <c r="K8" s="63"/>
      <c r="L8" s="63"/>
    </row>
    <row r="9" spans="2:12" ht="15.75">
      <c r="B9" s="343" t="str">
        <f>+'DGRGL-C1'!B9</f>
        <v>Al 31 de julio de 2017</v>
      </c>
      <c r="C9" s="343"/>
      <c r="D9" s="282"/>
      <c r="E9" s="329">
        <f>+Portada!I34</f>
        <v>3.242</v>
      </c>
      <c r="F9" s="63"/>
      <c r="G9" s="266"/>
      <c r="H9" s="266"/>
      <c r="I9" s="266"/>
      <c r="J9" s="63"/>
      <c r="K9" s="63"/>
      <c r="L9" s="63"/>
    </row>
    <row r="10" spans="2:12" ht="6.75" customHeight="1">
      <c r="B10" s="131"/>
      <c r="C10" s="131"/>
      <c r="D10" s="131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06" t="s">
        <v>149</v>
      </c>
      <c r="C11" s="518" t="s">
        <v>54</v>
      </c>
      <c r="D11" s="515" t="s">
        <v>153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07"/>
      <c r="C12" s="519"/>
      <c r="D12" s="516"/>
      <c r="E12" s="86"/>
      <c r="F12" s="63"/>
      <c r="G12" s="191"/>
      <c r="H12" s="63"/>
      <c r="I12" s="63"/>
      <c r="J12" s="63"/>
      <c r="K12" s="63"/>
      <c r="L12" s="63"/>
    </row>
    <row r="13" spans="2:12" ht="9" customHeight="1">
      <c r="B13" s="508"/>
      <c r="C13" s="520"/>
      <c r="D13" s="517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2"/>
      <c r="C14" s="108"/>
      <c r="D14" s="108"/>
      <c r="E14" s="63"/>
      <c r="F14" s="63"/>
    </row>
    <row r="15" spans="2:8" ht="16.5">
      <c r="B15" s="208" t="s">
        <v>94</v>
      </c>
      <c r="C15" s="344">
        <f>+C17</f>
        <v>0</v>
      </c>
      <c r="D15" s="344">
        <f>+D17</f>
        <v>0</v>
      </c>
      <c r="E15" s="63"/>
      <c r="H15" s="219"/>
    </row>
    <row r="16" spans="2:5" ht="6" customHeight="1" hidden="1">
      <c r="B16" s="208"/>
      <c r="C16" s="344"/>
      <c r="D16" s="344"/>
      <c r="E16" s="63"/>
    </row>
    <row r="17" spans="2:5" ht="15.75" hidden="1">
      <c r="B17" s="209" t="s">
        <v>95</v>
      </c>
      <c r="C17" s="345">
        <v>0</v>
      </c>
      <c r="D17" s="345">
        <f>+C17*$E$9</f>
        <v>0</v>
      </c>
      <c r="E17" s="63"/>
    </row>
    <row r="18" spans="2:5" ht="15" customHeight="1">
      <c r="B18" s="209"/>
      <c r="C18" s="345"/>
      <c r="D18" s="345"/>
      <c r="E18" s="63"/>
    </row>
    <row r="19" spans="2:6" ht="16.5">
      <c r="B19" s="208" t="s">
        <v>124</v>
      </c>
      <c r="C19" s="344">
        <f>SUM(C20:C21)</f>
        <v>756755.66625</v>
      </c>
      <c r="D19" s="344">
        <f>SUM(D20:D21)</f>
        <v>2453401.86999</v>
      </c>
      <c r="E19" s="115"/>
      <c r="F19" s="115"/>
    </row>
    <row r="20" spans="2:4" ht="15.75">
      <c r="B20" s="368" t="s">
        <v>96</v>
      </c>
      <c r="C20" s="346">
        <v>464617.94977999997</v>
      </c>
      <c r="D20" s="345">
        <f>ROUND(+C20*$E$9,5)</f>
        <v>1506291.39319</v>
      </c>
    </row>
    <row r="21" spans="2:4" ht="15.75">
      <c r="B21" s="368" t="s">
        <v>92</v>
      </c>
      <c r="C21" s="346">
        <v>292137.71647000004</v>
      </c>
      <c r="D21" s="345">
        <f>ROUND(+C21*$E$9,5)</f>
        <v>947110.4768</v>
      </c>
    </row>
    <row r="22" spans="2:4" ht="9.75" customHeight="1">
      <c r="B22" s="33"/>
      <c r="C22" s="346"/>
      <c r="D22" s="345"/>
    </row>
    <row r="23" spans="2:8" ht="15" customHeight="1">
      <c r="B23" s="526" t="s">
        <v>58</v>
      </c>
      <c r="C23" s="528">
        <f>+C19+C15</f>
        <v>756755.66625</v>
      </c>
      <c r="D23" s="528">
        <f>+D19+D15</f>
        <v>2453401.86999</v>
      </c>
      <c r="G23" s="183"/>
      <c r="H23" s="183"/>
    </row>
    <row r="24" spans="2:8" ht="15" customHeight="1">
      <c r="B24" s="527"/>
      <c r="C24" s="529"/>
      <c r="D24" s="529"/>
      <c r="G24" s="183"/>
      <c r="H24" s="183"/>
    </row>
    <row r="25" spans="2:4" ht="4.5" customHeight="1">
      <c r="B25" s="530"/>
      <c r="C25" s="530"/>
      <c r="D25" s="530"/>
    </row>
    <row r="26" spans="2:4" ht="15" customHeight="1">
      <c r="B26" s="26" t="s">
        <v>161</v>
      </c>
      <c r="C26" s="39"/>
      <c r="D26" s="39"/>
    </row>
    <row r="27" spans="2:4" ht="15">
      <c r="B27" s="26" t="s">
        <v>162</v>
      </c>
      <c r="C27" s="115"/>
      <c r="D27" s="183"/>
    </row>
    <row r="28" spans="2:8" ht="15">
      <c r="B28" s="413"/>
      <c r="C28" s="414"/>
      <c r="D28" s="414"/>
      <c r="E28" s="415"/>
      <c r="G28" s="192"/>
      <c r="H28" s="96"/>
    </row>
    <row r="29" spans="2:8" ht="15">
      <c r="B29" s="413"/>
      <c r="C29" s="416"/>
      <c r="D29" s="416"/>
      <c r="E29" s="415"/>
      <c r="G29" s="183"/>
      <c r="H29" s="183"/>
    </row>
    <row r="30" spans="2:5" ht="15">
      <c r="B30" s="415"/>
      <c r="C30" s="415"/>
      <c r="D30" s="415"/>
      <c r="E30" s="415"/>
    </row>
    <row r="31" spans="2:5" ht="15">
      <c r="B31" s="415"/>
      <c r="C31" s="415"/>
      <c r="D31" s="415"/>
      <c r="E31" s="415"/>
    </row>
    <row r="32" spans="2:4" ht="18">
      <c r="B32" s="46" t="s">
        <v>117</v>
      </c>
      <c r="C32" s="46"/>
      <c r="D32" s="46"/>
    </row>
    <row r="33" spans="2:5" ht="18" customHeight="1">
      <c r="B33" s="141" t="s">
        <v>69</v>
      </c>
      <c r="C33" s="141"/>
      <c r="D33" s="141"/>
      <c r="E33" s="141"/>
    </row>
    <row r="34" spans="2:4" ht="15.75">
      <c r="B34" s="139" t="s">
        <v>71</v>
      </c>
      <c r="C34" s="139"/>
      <c r="D34" s="139"/>
    </row>
    <row r="35" spans="2:4" ht="15" customHeight="1">
      <c r="B35" s="348" t="s">
        <v>55</v>
      </c>
      <c r="C35" s="348"/>
      <c r="D35" s="348"/>
    </row>
    <row r="36" spans="2:4" ht="15" customHeight="1">
      <c r="B36" s="343" t="str">
        <f>+B9</f>
        <v>Al 31 de julio de 2017</v>
      </c>
      <c r="C36" s="343"/>
      <c r="D36" s="57"/>
    </row>
    <row r="37" spans="2:4" ht="9" customHeight="1">
      <c r="B37" s="38"/>
      <c r="C37" s="38"/>
      <c r="D37" s="38"/>
    </row>
    <row r="38" spans="2:4" ht="15" customHeight="1">
      <c r="B38" s="506" t="s">
        <v>149</v>
      </c>
      <c r="C38" s="518" t="s">
        <v>54</v>
      </c>
      <c r="D38" s="515" t="s">
        <v>153</v>
      </c>
    </row>
    <row r="39" spans="2:7" ht="13.5" customHeight="1">
      <c r="B39" s="507"/>
      <c r="C39" s="519"/>
      <c r="D39" s="516"/>
      <c r="E39" s="46"/>
      <c r="G39" s="191"/>
    </row>
    <row r="40" spans="2:4" ht="9" customHeight="1">
      <c r="B40" s="508"/>
      <c r="C40" s="520"/>
      <c r="D40" s="517"/>
    </row>
    <row r="41" spans="2:4" ht="9.75" customHeight="1">
      <c r="B41" s="30"/>
      <c r="C41" s="31"/>
      <c r="D41" s="31"/>
    </row>
    <row r="42" spans="2:4" ht="16.5">
      <c r="B42" s="32" t="s">
        <v>72</v>
      </c>
      <c r="C42" s="344">
        <v>0</v>
      </c>
      <c r="D42" s="344">
        <v>0</v>
      </c>
    </row>
    <row r="43" spans="2:5" ht="15" customHeight="1">
      <c r="B43" s="33"/>
      <c r="C43" s="345"/>
      <c r="D43" s="345"/>
      <c r="E43" s="85"/>
    </row>
    <row r="44" spans="2:8" ht="16.5">
      <c r="B44" s="32" t="s">
        <v>73</v>
      </c>
      <c r="C44" s="344">
        <f>+C46+C45</f>
        <v>14867.328140000001</v>
      </c>
      <c r="D44" s="344">
        <f>+D46+D45</f>
        <v>48199.87783</v>
      </c>
      <c r="E44" s="85"/>
      <c r="G44" s="183"/>
      <c r="H44" s="183"/>
    </row>
    <row r="45" spans="2:5" ht="15.75">
      <c r="B45" s="368" t="s">
        <v>92</v>
      </c>
      <c r="C45" s="346">
        <v>14867.328140000001</v>
      </c>
      <c r="D45" s="345">
        <f>ROUND(+C45*$E$9,5)</f>
        <v>48199.87783</v>
      </c>
      <c r="E45" s="40"/>
    </row>
    <row r="46" spans="2:5" ht="15.75">
      <c r="B46" s="368" t="s">
        <v>97</v>
      </c>
      <c r="C46" s="346">
        <v>0</v>
      </c>
      <c r="D46" s="345">
        <f>ROUND(+C46*$E$9,5)</f>
        <v>0</v>
      </c>
      <c r="E46" s="268"/>
    </row>
    <row r="47" spans="2:5" ht="9.75" customHeight="1">
      <c r="B47" s="37"/>
      <c r="C47" s="347"/>
      <c r="D47" s="347"/>
      <c r="E47" s="85"/>
    </row>
    <row r="48" spans="2:4" ht="15" customHeight="1">
      <c r="B48" s="526" t="s">
        <v>58</v>
      </c>
      <c r="C48" s="528">
        <f>+C44+C42</f>
        <v>14867.328140000001</v>
      </c>
      <c r="D48" s="528">
        <f>+D44+D42</f>
        <v>48199.87783</v>
      </c>
    </row>
    <row r="49" spans="2:4" ht="15" customHeight="1">
      <c r="B49" s="527"/>
      <c r="C49" s="529"/>
      <c r="D49" s="529"/>
    </row>
    <row r="50" spans="2:4" ht="5.25" customHeight="1">
      <c r="B50" s="531"/>
      <c r="C50" s="531"/>
      <c r="D50" s="531"/>
    </row>
    <row r="51" spans="2:4" ht="15">
      <c r="B51" s="415"/>
      <c r="C51" s="417"/>
      <c r="D51" s="417"/>
    </row>
    <row r="52" spans="2:4" ht="15.75">
      <c r="B52" s="418"/>
      <c r="C52" s="417"/>
      <c r="D52" s="417"/>
    </row>
    <row r="53" spans="2:4" ht="15.75">
      <c r="B53" s="418"/>
      <c r="C53" s="415"/>
      <c r="D53" s="415"/>
    </row>
    <row r="54" spans="2:4" ht="15">
      <c r="B54" s="415"/>
      <c r="C54" s="415"/>
      <c r="D54" s="415"/>
    </row>
    <row r="55" spans="2:4" ht="15">
      <c r="B55" s="415"/>
      <c r="C55" s="415"/>
      <c r="D55" s="415"/>
    </row>
    <row r="56" spans="2:4" ht="15">
      <c r="B56" s="415"/>
      <c r="C56" s="415"/>
      <c r="D56" s="415"/>
    </row>
    <row r="57" spans="2:4" ht="15">
      <c r="B57" s="415"/>
      <c r="C57" s="415"/>
      <c r="D57" s="415"/>
    </row>
    <row r="58" spans="2:4" ht="15">
      <c r="B58" s="415"/>
      <c r="C58" s="415"/>
      <c r="D58" s="415"/>
    </row>
    <row r="59" spans="2:4" ht="15">
      <c r="B59" s="415"/>
      <c r="C59" s="415"/>
      <c r="D59" s="415"/>
    </row>
    <row r="60" spans="2:4" ht="15">
      <c r="B60" s="415"/>
      <c r="C60" s="415"/>
      <c r="D60" s="415"/>
    </row>
    <row r="61" spans="2:4" ht="15">
      <c r="B61" s="415"/>
      <c r="C61" s="415"/>
      <c r="D61" s="415"/>
    </row>
    <row r="62" spans="2:4" ht="15">
      <c r="B62" s="415"/>
      <c r="C62" s="415"/>
      <c r="D62" s="415"/>
    </row>
    <row r="63" spans="2:4" ht="15">
      <c r="B63" s="415"/>
      <c r="C63" s="415"/>
      <c r="D63" s="415"/>
    </row>
    <row r="64" spans="2:4" ht="15">
      <c r="B64" s="415"/>
      <c r="C64" s="415"/>
      <c r="D64" s="415"/>
    </row>
    <row r="65" spans="2:4" ht="15">
      <c r="B65" s="415"/>
      <c r="C65" s="415"/>
      <c r="D65" s="415"/>
    </row>
    <row r="66" spans="2:4" ht="15">
      <c r="B66" s="415"/>
      <c r="C66" s="415"/>
      <c r="D66" s="415"/>
    </row>
    <row r="67" spans="2:4" ht="15">
      <c r="B67" s="415"/>
      <c r="C67" s="415"/>
      <c r="D67" s="415"/>
    </row>
    <row r="68" spans="2:4" ht="15">
      <c r="B68" s="415"/>
      <c r="C68" s="415"/>
      <c r="D68" s="415"/>
    </row>
  </sheetData>
  <sheetProtection/>
  <mergeCells count="14">
    <mergeCell ref="B50:D50"/>
    <mergeCell ref="B48:B49"/>
    <mergeCell ref="C48:C49"/>
    <mergeCell ref="D48:D49"/>
    <mergeCell ref="B38:B40"/>
    <mergeCell ref="C23:C24"/>
    <mergeCell ref="B11:B13"/>
    <mergeCell ref="D38:D40"/>
    <mergeCell ref="B23:B24"/>
    <mergeCell ref="C38:C40"/>
    <mergeCell ref="D23:D24"/>
    <mergeCell ref="C11:C13"/>
    <mergeCell ref="B25:D25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7"/>
      <c r="I5" s="267"/>
    </row>
    <row r="6" spans="2:9" ht="18" customHeight="1">
      <c r="B6" s="141" t="s">
        <v>69</v>
      </c>
      <c r="C6" s="141"/>
      <c r="D6" s="141"/>
      <c r="E6" s="141"/>
      <c r="G6" s="63"/>
      <c r="H6" s="266"/>
      <c r="I6" s="267"/>
    </row>
    <row r="7" spans="2:9" ht="15.75">
      <c r="B7" s="139" t="s">
        <v>67</v>
      </c>
      <c r="C7" s="139"/>
      <c r="D7" s="139"/>
      <c r="E7" s="63"/>
      <c r="F7" s="63"/>
      <c r="G7" s="63"/>
      <c r="H7" s="266"/>
      <c r="I7" s="267"/>
    </row>
    <row r="8" spans="2:9" ht="15.75" customHeight="1">
      <c r="B8" s="348" t="s">
        <v>113</v>
      </c>
      <c r="C8" s="348"/>
      <c r="D8" s="348"/>
      <c r="E8" s="63"/>
      <c r="F8" s="63"/>
      <c r="G8" s="63"/>
      <c r="I8" s="267"/>
    </row>
    <row r="9" spans="2:9" ht="15.75">
      <c r="B9" s="343" t="str">
        <f>+'DGRGL-C1'!B9</f>
        <v>Al 31 de julio de 2017</v>
      </c>
      <c r="C9" s="343"/>
      <c r="D9" s="282"/>
      <c r="E9" s="329">
        <f>+Portada!I34</f>
        <v>3.242</v>
      </c>
      <c r="F9" s="63"/>
      <c r="G9" s="63"/>
      <c r="H9" s="221"/>
      <c r="I9" s="221"/>
    </row>
    <row r="10" spans="2:9" ht="8.25" customHeight="1">
      <c r="B10" s="87"/>
      <c r="C10" s="87"/>
      <c r="D10" s="87"/>
      <c r="E10" s="63"/>
      <c r="H10" s="221"/>
      <c r="I10" s="221"/>
    </row>
    <row r="11" spans="2:9" ht="15" customHeight="1">
      <c r="B11" s="463" t="s">
        <v>252</v>
      </c>
      <c r="C11" s="518" t="s">
        <v>54</v>
      </c>
      <c r="D11" s="515" t="s">
        <v>153</v>
      </c>
      <c r="E11" s="63"/>
      <c r="H11" s="221"/>
      <c r="I11" s="221"/>
    </row>
    <row r="12" spans="2:9" ht="13.5" customHeight="1">
      <c r="B12" s="533" t="s">
        <v>253</v>
      </c>
      <c r="C12" s="519"/>
      <c r="D12" s="516"/>
      <c r="E12" s="86"/>
      <c r="G12" s="191"/>
      <c r="H12" s="221"/>
      <c r="I12" s="221"/>
    </row>
    <row r="13" spans="2:9" ht="9" customHeight="1">
      <c r="B13" s="534"/>
      <c r="C13" s="520"/>
      <c r="D13" s="517"/>
      <c r="E13" s="63"/>
      <c r="H13" s="221"/>
      <c r="I13" s="221"/>
    </row>
    <row r="14" spans="2:9" ht="9.75" customHeight="1">
      <c r="B14" s="88"/>
      <c r="C14" s="283"/>
      <c r="D14" s="285"/>
      <c r="E14" s="63"/>
      <c r="H14" s="221"/>
      <c r="I14" s="221"/>
    </row>
    <row r="15" spans="2:9" ht="16.5">
      <c r="B15" s="133" t="s">
        <v>135</v>
      </c>
      <c r="C15" s="349">
        <f>+C16+C17</f>
        <v>518601.98604999995</v>
      </c>
      <c r="D15" s="349">
        <f>+D16+D17</f>
        <v>1681307.6387800002</v>
      </c>
      <c r="E15" s="63"/>
      <c r="G15" s="221"/>
      <c r="H15" s="221"/>
      <c r="I15" s="221"/>
    </row>
    <row r="16" spans="2:9" ht="15.75">
      <c r="B16" s="353" t="s">
        <v>97</v>
      </c>
      <c r="C16" s="345">
        <v>262868.62627</v>
      </c>
      <c r="D16" s="345">
        <f>ROUND(+C16*$E$9,5)</f>
        <v>852220.08637</v>
      </c>
      <c r="E16" s="471"/>
      <c r="F16" s="473"/>
      <c r="G16" s="223"/>
      <c r="H16" s="221"/>
      <c r="I16" s="221"/>
    </row>
    <row r="17" spans="2:9" ht="15.75">
      <c r="B17" s="353" t="s">
        <v>92</v>
      </c>
      <c r="C17" s="345">
        <v>255733.35977999997</v>
      </c>
      <c r="D17" s="345">
        <f>ROUND(+C17*$E$9,5)</f>
        <v>829087.55241</v>
      </c>
      <c r="E17" s="471"/>
      <c r="F17" s="473"/>
      <c r="G17" s="223"/>
      <c r="H17" s="221"/>
      <c r="I17" s="221"/>
    </row>
    <row r="18" spans="2:7" ht="15" customHeight="1">
      <c r="B18" s="43"/>
      <c r="C18" s="345"/>
      <c r="D18" s="351"/>
      <c r="F18" s="471"/>
      <c r="G18" s="221"/>
    </row>
    <row r="19" spans="2:7" ht="16.5">
      <c r="B19" s="44" t="s">
        <v>57</v>
      </c>
      <c r="C19" s="349">
        <f>+C20+C21</f>
        <v>238153.6802</v>
      </c>
      <c r="D19" s="349">
        <f>+D20+D21</f>
        <v>772094.2312</v>
      </c>
      <c r="F19" s="472"/>
      <c r="G19" s="221"/>
    </row>
    <row r="20" spans="2:7" ht="15.75">
      <c r="B20" s="353" t="s">
        <v>125</v>
      </c>
      <c r="C20" s="345">
        <f>+C24+C28+C32</f>
        <v>201749.32351000002</v>
      </c>
      <c r="D20" s="345">
        <f>+D24+D28+D32</f>
        <v>654071.30681</v>
      </c>
      <c r="F20" s="222"/>
      <c r="G20" s="223"/>
    </row>
    <row r="21" spans="2:7" ht="15.75">
      <c r="B21" s="353" t="s">
        <v>92</v>
      </c>
      <c r="C21" s="345">
        <f>+C25+C29+C33</f>
        <v>36404.35669</v>
      </c>
      <c r="D21" s="345">
        <f>+D25+D29+D33</f>
        <v>118022.92439</v>
      </c>
      <c r="G21" s="224"/>
    </row>
    <row r="22" spans="2:7" ht="9.75" customHeight="1">
      <c r="B22" s="43"/>
      <c r="C22" s="347"/>
      <c r="D22" s="351"/>
      <c r="G22" s="221"/>
    </row>
    <row r="23" spans="2:7" ht="15.75">
      <c r="B23" s="354" t="s">
        <v>36</v>
      </c>
      <c r="C23" s="356">
        <f>+C24</f>
        <v>103838.99323000002</v>
      </c>
      <c r="D23" s="356">
        <f>+D24</f>
        <v>336646.01605</v>
      </c>
      <c r="G23" s="221"/>
    </row>
    <row r="24" spans="2:7" ht="15">
      <c r="B24" s="41" t="s">
        <v>98</v>
      </c>
      <c r="C24" s="347">
        <v>103838.99323000002</v>
      </c>
      <c r="D24" s="355">
        <f>ROUND(+C24*$E$9,5)</f>
        <v>336646.01605</v>
      </c>
      <c r="G24" s="221"/>
    </row>
    <row r="25" spans="2:7" ht="15">
      <c r="B25" s="41" t="s">
        <v>92</v>
      </c>
      <c r="C25" s="347">
        <v>0</v>
      </c>
      <c r="D25" s="355">
        <f>ROUND(+C25*$E$9,5)</f>
        <v>0</v>
      </c>
      <c r="G25" s="221"/>
    </row>
    <row r="26" spans="2:7" ht="9.75" customHeight="1">
      <c r="B26" s="43"/>
      <c r="C26" s="347"/>
      <c r="D26" s="351"/>
      <c r="G26" s="221"/>
    </row>
    <row r="27" spans="2:7" ht="15.75">
      <c r="B27" s="354" t="s">
        <v>250</v>
      </c>
      <c r="C27" s="356">
        <f>+C28+C29</f>
        <v>121296.98690999999</v>
      </c>
      <c r="D27" s="356">
        <f>+D28+D29</f>
        <v>393244.83156</v>
      </c>
      <c r="G27" s="221"/>
    </row>
    <row r="28" spans="2:7" ht="15">
      <c r="B28" s="41" t="s">
        <v>97</v>
      </c>
      <c r="C28" s="347">
        <v>84892.63021999999</v>
      </c>
      <c r="D28" s="355">
        <f>ROUND(+C28*$E$9,5)</f>
        <v>275221.90717</v>
      </c>
      <c r="G28" s="221"/>
    </row>
    <row r="29" spans="2:7" ht="15">
      <c r="B29" s="41" t="s">
        <v>92</v>
      </c>
      <c r="C29" s="347">
        <v>36404.35669</v>
      </c>
      <c r="D29" s="355">
        <f>ROUND(+C29*$E$9,5)</f>
        <v>118022.92439</v>
      </c>
      <c r="G29" s="221"/>
    </row>
    <row r="30" spans="2:7" ht="9.75" customHeight="1">
      <c r="B30" s="43"/>
      <c r="C30" s="347"/>
      <c r="D30" s="351"/>
      <c r="G30" s="221"/>
    </row>
    <row r="31" spans="2:7" ht="15.75">
      <c r="B31" s="462" t="s">
        <v>251</v>
      </c>
      <c r="C31" s="356">
        <f>+C32</f>
        <v>13017.70006</v>
      </c>
      <c r="D31" s="356">
        <f>+D32</f>
        <v>42203.38359</v>
      </c>
      <c r="G31" s="221"/>
    </row>
    <row r="32" spans="2:7" ht="15">
      <c r="B32" s="41" t="s">
        <v>98</v>
      </c>
      <c r="C32" s="347">
        <v>13017.70006</v>
      </c>
      <c r="D32" s="355">
        <f>ROUND(+C32*$E$9,5)</f>
        <v>42203.38359</v>
      </c>
      <c r="G32" s="221"/>
    </row>
    <row r="33" spans="2:4" ht="15">
      <c r="B33" s="41" t="s">
        <v>99</v>
      </c>
      <c r="C33" s="347">
        <v>0</v>
      </c>
      <c r="D33" s="355">
        <f>ROUND(+C33*$E$9,5)</f>
        <v>0</v>
      </c>
    </row>
    <row r="34" spans="2:4" ht="9.75" customHeight="1">
      <c r="B34" s="42"/>
      <c r="C34" s="350"/>
      <c r="D34" s="352"/>
    </row>
    <row r="35" spans="2:4" ht="15" customHeight="1">
      <c r="B35" s="526" t="s">
        <v>15</v>
      </c>
      <c r="C35" s="528">
        <f>+C19+C15</f>
        <v>756755.66625</v>
      </c>
      <c r="D35" s="528">
        <f>+D19+D15</f>
        <v>2453401.86998</v>
      </c>
    </row>
    <row r="36" spans="2:7" ht="15" customHeight="1">
      <c r="B36" s="527"/>
      <c r="C36" s="529"/>
      <c r="D36" s="529"/>
      <c r="F36" s="115"/>
      <c r="G36" s="115"/>
    </row>
    <row r="37" ht="4.5" customHeight="1"/>
    <row r="38" spans="2:4" ht="15">
      <c r="B38" s="532" t="s">
        <v>163</v>
      </c>
      <c r="C38" s="532"/>
      <c r="D38" s="532"/>
    </row>
    <row r="39" spans="2:4" ht="15">
      <c r="B39" s="532" t="s">
        <v>164</v>
      </c>
      <c r="C39" s="532"/>
      <c r="D39" s="532"/>
    </row>
    <row r="40" spans="2:5" ht="15">
      <c r="B40" s="419"/>
      <c r="C40" s="420"/>
      <c r="D40" s="421"/>
      <c r="E40" s="415"/>
    </row>
    <row r="41" spans="2:7" ht="15">
      <c r="B41" s="419"/>
      <c r="C41" s="421"/>
      <c r="D41" s="421"/>
      <c r="E41" s="415"/>
      <c r="F41" s="183"/>
      <c r="G41" s="183"/>
    </row>
    <row r="42" spans="2:5" ht="15">
      <c r="B42" s="415"/>
      <c r="C42" s="415"/>
      <c r="D42" s="415"/>
      <c r="E42" s="415"/>
    </row>
    <row r="43" spans="2:4" ht="18">
      <c r="B43" s="46" t="s">
        <v>118</v>
      </c>
      <c r="C43" s="47"/>
      <c r="D43" s="47"/>
    </row>
    <row r="44" spans="2:5" ht="15" customHeight="1">
      <c r="B44" s="141" t="s">
        <v>69</v>
      </c>
      <c r="C44" s="141"/>
      <c r="D44" s="141"/>
      <c r="E44" s="141"/>
    </row>
    <row r="45" spans="2:5" ht="15" customHeight="1">
      <c r="B45" s="139" t="s">
        <v>71</v>
      </c>
      <c r="C45" s="139"/>
      <c r="D45" s="139"/>
      <c r="E45" s="62"/>
    </row>
    <row r="46" spans="2:5" ht="15" customHeight="1">
      <c r="B46" s="348" t="s">
        <v>113</v>
      </c>
      <c r="C46" s="348"/>
      <c r="D46" s="348"/>
      <c r="E46" s="62"/>
    </row>
    <row r="47" spans="2:4" ht="15" customHeight="1">
      <c r="B47" s="343" t="str">
        <f>+B9</f>
        <v>Al 31 de julio de 2017</v>
      </c>
      <c r="C47" s="343"/>
      <c r="D47" s="57"/>
    </row>
    <row r="48" spans="2:4" ht="6.75" customHeight="1">
      <c r="B48" s="47"/>
      <c r="C48" s="47"/>
      <c r="D48" s="47"/>
    </row>
    <row r="49" spans="2:9" ht="15" customHeight="1">
      <c r="B49" s="463" t="s">
        <v>252</v>
      </c>
      <c r="C49" s="518" t="s">
        <v>54</v>
      </c>
      <c r="D49" s="515" t="s">
        <v>153</v>
      </c>
      <c r="H49" s="183"/>
      <c r="I49" s="183"/>
    </row>
    <row r="50" spans="2:7" ht="13.5" customHeight="1">
      <c r="B50" s="533" t="s">
        <v>253</v>
      </c>
      <c r="C50" s="519"/>
      <c r="D50" s="516"/>
      <c r="E50" s="46"/>
      <c r="G50" s="191"/>
    </row>
    <row r="51" spans="2:4" ht="9" customHeight="1">
      <c r="B51" s="534"/>
      <c r="C51" s="520"/>
      <c r="D51" s="517"/>
    </row>
    <row r="52" spans="2:4" ht="9.75" customHeight="1">
      <c r="B52" s="48"/>
      <c r="C52" s="49"/>
      <c r="D52" s="50"/>
    </row>
    <row r="53" spans="2:4" ht="19.5" customHeight="1">
      <c r="B53" s="44" t="s">
        <v>56</v>
      </c>
      <c r="C53" s="349">
        <f>+C54+C55</f>
        <v>14867.328140000003</v>
      </c>
      <c r="D53" s="349">
        <f>+D54+D55</f>
        <v>48199.87782988001</v>
      </c>
    </row>
    <row r="54" spans="2:4" ht="15.75">
      <c r="B54" s="45" t="s">
        <v>92</v>
      </c>
      <c r="C54" s="345">
        <v>14867.328140000003</v>
      </c>
      <c r="D54" s="345">
        <f>+C54*$E$9</f>
        <v>48199.87782988001</v>
      </c>
    </row>
    <row r="55" spans="2:4" ht="15.75">
      <c r="B55" s="45" t="s">
        <v>96</v>
      </c>
      <c r="C55" s="345">
        <v>0</v>
      </c>
      <c r="D55" s="345">
        <f>+C55*$E$9</f>
        <v>0</v>
      </c>
    </row>
    <row r="56" spans="2:4" ht="15" customHeight="1">
      <c r="B56" s="43"/>
      <c r="C56" s="345"/>
      <c r="D56" s="351"/>
    </row>
    <row r="57" spans="2:4" ht="16.5">
      <c r="B57" s="44" t="s">
        <v>57</v>
      </c>
      <c r="C57" s="349">
        <v>0</v>
      </c>
      <c r="D57" s="349">
        <v>0</v>
      </c>
    </row>
    <row r="58" spans="2:4" ht="9.75" customHeight="1">
      <c r="B58" s="42"/>
      <c r="C58" s="350"/>
      <c r="D58" s="352"/>
    </row>
    <row r="59" spans="2:7" ht="15" customHeight="1">
      <c r="B59" s="526" t="s">
        <v>15</v>
      </c>
      <c r="C59" s="528">
        <f>+C57+C53</f>
        <v>14867.328140000003</v>
      </c>
      <c r="D59" s="528">
        <f>+D57+D53</f>
        <v>48199.87782988001</v>
      </c>
      <c r="F59" s="207"/>
      <c r="G59" s="207"/>
    </row>
    <row r="60" spans="2:4" ht="15" customHeight="1">
      <c r="B60" s="527"/>
      <c r="C60" s="529"/>
      <c r="D60" s="529"/>
    </row>
    <row r="61" ht="5.25" customHeight="1"/>
    <row r="62" spans="2:4" ht="15">
      <c r="B62" s="415"/>
      <c r="C62" s="422"/>
      <c r="D62" s="417"/>
    </row>
    <row r="63" spans="2:4" ht="15">
      <c r="B63" s="415"/>
      <c r="C63" s="417"/>
      <c r="D63" s="417"/>
    </row>
    <row r="64" spans="2:4" ht="15">
      <c r="B64" s="415"/>
      <c r="C64" s="423"/>
      <c r="D64" s="423"/>
    </row>
    <row r="65" spans="2:4" ht="15">
      <c r="B65" s="415"/>
      <c r="C65" s="417"/>
      <c r="D65" s="417"/>
    </row>
    <row r="66" spans="2:4" ht="15">
      <c r="B66" s="415"/>
      <c r="C66" s="415"/>
      <c r="D66" s="415"/>
    </row>
    <row r="67" spans="2:4" ht="15">
      <c r="B67" s="415"/>
      <c r="C67" s="415"/>
      <c r="D67" s="415"/>
    </row>
  </sheetData>
  <sheetProtection/>
  <mergeCells count="14">
    <mergeCell ref="B59:B60"/>
    <mergeCell ref="C59:C60"/>
    <mergeCell ref="D59:D60"/>
    <mergeCell ref="C49:C51"/>
    <mergeCell ref="D49:D51"/>
    <mergeCell ref="B50:B51"/>
    <mergeCell ref="B38:D38"/>
    <mergeCell ref="C11:C13"/>
    <mergeCell ref="B39:D39"/>
    <mergeCell ref="B35:B36"/>
    <mergeCell ref="C35:C36"/>
    <mergeCell ref="D35:D36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5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41" t="s">
        <v>69</v>
      </c>
      <c r="C6" s="141"/>
      <c r="D6" s="141"/>
    </row>
    <row r="7" spans="2:4" ht="15.75">
      <c r="B7" s="139" t="s">
        <v>67</v>
      </c>
      <c r="C7" s="139"/>
      <c r="D7" s="139"/>
    </row>
    <row r="8" spans="2:4" ht="15.75" customHeight="1">
      <c r="B8" s="139" t="s">
        <v>91</v>
      </c>
      <c r="C8" s="139"/>
      <c r="D8" s="139"/>
    </row>
    <row r="9" spans="2:5" ht="15.75">
      <c r="B9" s="343" t="str">
        <f>+'DGRGL-C1'!B9</f>
        <v>Al 31 de julio de 2017</v>
      </c>
      <c r="C9" s="343"/>
      <c r="D9" s="281"/>
      <c r="E9" s="329">
        <f>+Portada!I34</f>
        <v>3.242</v>
      </c>
    </row>
    <row r="10" spans="2:4" ht="7.5" customHeight="1">
      <c r="B10" s="87"/>
      <c r="C10" s="87"/>
      <c r="D10" s="87"/>
    </row>
    <row r="11" spans="2:4" ht="15" customHeight="1">
      <c r="B11" s="506" t="s">
        <v>114</v>
      </c>
      <c r="C11" s="518" t="s">
        <v>54</v>
      </c>
      <c r="D11" s="515" t="s">
        <v>153</v>
      </c>
    </row>
    <row r="12" spans="2:4" ht="13.5" customHeight="1">
      <c r="B12" s="507"/>
      <c r="C12" s="519"/>
      <c r="D12" s="516"/>
    </row>
    <row r="13" spans="2:4" ht="9" customHeight="1">
      <c r="B13" s="508"/>
      <c r="C13" s="520"/>
      <c r="D13" s="517"/>
    </row>
    <row r="14" spans="2:4" ht="9" customHeight="1">
      <c r="B14" s="88"/>
      <c r="C14" s="88"/>
      <c r="D14" s="108"/>
    </row>
    <row r="15" spans="2:4" ht="15.75">
      <c r="B15" s="399" t="s">
        <v>86</v>
      </c>
      <c r="C15" s="364">
        <f>+C17</f>
        <v>464617.94978</v>
      </c>
      <c r="D15" s="364">
        <f>+D17</f>
        <v>1506291.39319</v>
      </c>
    </row>
    <row r="16" spans="2:4" ht="9.75" customHeight="1">
      <c r="B16" s="73"/>
      <c r="C16" s="364"/>
      <c r="D16" s="364"/>
    </row>
    <row r="17" spans="2:4" ht="15.75">
      <c r="B17" s="398" t="s">
        <v>101</v>
      </c>
      <c r="C17" s="364">
        <f>+C19+C23</f>
        <v>464617.94978</v>
      </c>
      <c r="D17" s="364">
        <f>+D19+D23</f>
        <v>1506291.39319</v>
      </c>
    </row>
    <row r="18" spans="2:4" ht="7.5" customHeight="1">
      <c r="B18" s="400"/>
      <c r="C18" s="362"/>
      <c r="D18" s="362"/>
    </row>
    <row r="19" spans="2:4" ht="15">
      <c r="B19" s="370" t="s">
        <v>165</v>
      </c>
      <c r="C19" s="362">
        <f>SUM(C20:C21)</f>
        <v>461475.61877</v>
      </c>
      <c r="D19" s="362">
        <f>SUM(D20:D21)</f>
        <v>1496103.95605</v>
      </c>
    </row>
    <row r="20" spans="2:4" ht="15">
      <c r="B20" s="369" t="s">
        <v>167</v>
      </c>
      <c r="C20" s="363">
        <f>63095.5364+348910.08815</f>
        <v>412005.62455</v>
      </c>
      <c r="D20" s="363">
        <f>ROUND(+C20*$E$9,5)</f>
        <v>1335722.23479</v>
      </c>
    </row>
    <row r="21" spans="2:4" ht="15">
      <c r="B21" s="369" t="s">
        <v>166</v>
      </c>
      <c r="C21" s="359">
        <v>49469.99422</v>
      </c>
      <c r="D21" s="363">
        <f>ROUND(+C21*$E$9,5)</f>
        <v>160381.72126</v>
      </c>
    </row>
    <row r="22" spans="2:4" ht="7.5" customHeight="1">
      <c r="B22" s="67"/>
      <c r="C22" s="358"/>
      <c r="D22" s="362"/>
    </row>
    <row r="23" spans="2:4" ht="15" customHeight="1">
      <c r="B23" s="370" t="s">
        <v>168</v>
      </c>
      <c r="C23" s="358">
        <f>SUM(C24:C25)</f>
        <v>3142.3310099999994</v>
      </c>
      <c r="D23" s="362">
        <f>SUM(D24:D25)</f>
        <v>10187.43714</v>
      </c>
    </row>
    <row r="24" spans="2:4" ht="15" customHeight="1">
      <c r="B24" s="369" t="s">
        <v>274</v>
      </c>
      <c r="C24" s="359">
        <v>2660.0170099999996</v>
      </c>
      <c r="D24" s="363">
        <f>ROUND(+C24*$E$9,5)</f>
        <v>8623.77515</v>
      </c>
    </row>
    <row r="25" spans="2:4" ht="15" customHeight="1">
      <c r="B25" s="369" t="s">
        <v>188</v>
      </c>
      <c r="C25" s="359">
        <v>482.314</v>
      </c>
      <c r="D25" s="363">
        <f>ROUND(+C25*$E$9,5)</f>
        <v>1563.66199</v>
      </c>
    </row>
    <row r="26" spans="2:4" ht="15" customHeight="1">
      <c r="B26" s="67"/>
      <c r="C26" s="358"/>
      <c r="D26" s="362"/>
    </row>
    <row r="27" spans="2:4" ht="15.75">
      <c r="B27" s="399" t="s">
        <v>87</v>
      </c>
      <c r="C27" s="357">
        <f>+C29+C35</f>
        <v>292137.71647000004</v>
      </c>
      <c r="D27" s="364">
        <f>+D29+D35</f>
        <v>947110.47679</v>
      </c>
    </row>
    <row r="28" spans="2:4" ht="9.75" customHeight="1">
      <c r="B28" s="399"/>
      <c r="C28" s="357"/>
      <c r="D28" s="364"/>
    </row>
    <row r="29" spans="2:4" ht="15.75">
      <c r="B29" s="398" t="s">
        <v>100</v>
      </c>
      <c r="C29" s="357">
        <f>+C31</f>
        <v>36404.35669</v>
      </c>
      <c r="D29" s="364">
        <f>+D31</f>
        <v>118022.92439</v>
      </c>
    </row>
    <row r="30" spans="2:4" ht="7.5" customHeight="1">
      <c r="B30" s="401"/>
      <c r="C30" s="357"/>
      <c r="D30" s="364"/>
    </row>
    <row r="31" spans="2:4" ht="15">
      <c r="B31" s="402" t="s">
        <v>52</v>
      </c>
      <c r="C31" s="360">
        <f>SUM(C32:C33)</f>
        <v>36404.35669</v>
      </c>
      <c r="D31" s="365">
        <f>SUM(D32:D33)</f>
        <v>118022.92439</v>
      </c>
    </row>
    <row r="32" spans="2:4" ht="15">
      <c r="B32" s="369" t="s">
        <v>169</v>
      </c>
      <c r="C32" s="359">
        <v>27059.7039</v>
      </c>
      <c r="D32" s="363">
        <f>ROUND(+C32*$E$9,5)</f>
        <v>87727.56004</v>
      </c>
    </row>
    <row r="33" spans="2:4" ht="15">
      <c r="B33" s="369" t="s">
        <v>170</v>
      </c>
      <c r="C33" s="359">
        <v>9344.65279</v>
      </c>
      <c r="D33" s="363">
        <f>ROUND(+C33*$E$9,5)</f>
        <v>30295.36435</v>
      </c>
    </row>
    <row r="34" spans="2:4" ht="12" customHeight="1">
      <c r="B34" s="400"/>
      <c r="C34" s="358"/>
      <c r="D34" s="362"/>
    </row>
    <row r="35" spans="2:4" ht="15.75">
      <c r="B35" s="398" t="s">
        <v>101</v>
      </c>
      <c r="C35" s="357">
        <f>+C37+C47+C51</f>
        <v>255733.35978000003</v>
      </c>
      <c r="D35" s="364">
        <f>+D37+D47+D51+D55</f>
        <v>829087.5523999999</v>
      </c>
    </row>
    <row r="36" spans="2:4" ht="7.5" customHeight="1">
      <c r="B36" s="403"/>
      <c r="C36" s="361"/>
      <c r="D36" s="366"/>
    </row>
    <row r="37" spans="2:4" ht="15">
      <c r="B37" s="370" t="s">
        <v>168</v>
      </c>
      <c r="C37" s="358">
        <f>SUM(C38:C45)</f>
        <v>193425.47979000004</v>
      </c>
      <c r="D37" s="362">
        <f>SUM(D38:D45)</f>
        <v>627085.4054699999</v>
      </c>
    </row>
    <row r="38" spans="2:4" ht="15">
      <c r="B38" s="369" t="s">
        <v>174</v>
      </c>
      <c r="C38" s="359">
        <v>68389.42351000001</v>
      </c>
      <c r="D38" s="363">
        <f aca="true" t="shared" si="0" ref="D38:D45">ROUND(+C38*$E$9,5)</f>
        <v>221718.51102</v>
      </c>
    </row>
    <row r="39" spans="2:4" ht="15">
      <c r="B39" s="369" t="s">
        <v>254</v>
      </c>
      <c r="C39" s="359">
        <v>43652.823509999995</v>
      </c>
      <c r="D39" s="363">
        <f t="shared" si="0"/>
        <v>141522.45382</v>
      </c>
    </row>
    <row r="40" spans="2:4" ht="15">
      <c r="B40" s="369" t="s">
        <v>188</v>
      </c>
      <c r="C40" s="359">
        <v>42399.80182</v>
      </c>
      <c r="D40" s="363">
        <f t="shared" si="0"/>
        <v>137460.1575</v>
      </c>
    </row>
    <row r="41" spans="1:7" ht="15">
      <c r="A41" s="74"/>
      <c r="B41" s="369" t="s">
        <v>198</v>
      </c>
      <c r="C41" s="359">
        <v>37754.47443</v>
      </c>
      <c r="D41" s="363">
        <f t="shared" si="0"/>
        <v>122400.0061</v>
      </c>
      <c r="F41" s="74"/>
      <c r="G41" s="74"/>
    </row>
    <row r="42" spans="1:7" ht="15">
      <c r="A42" s="74"/>
      <c r="B42" s="369" t="s">
        <v>189</v>
      </c>
      <c r="C42" s="359">
        <v>628.7441</v>
      </c>
      <c r="D42" s="363">
        <f t="shared" si="0"/>
        <v>2038.38837</v>
      </c>
      <c r="F42" s="74"/>
      <c r="G42" s="74"/>
    </row>
    <row r="43" spans="1:7" ht="15">
      <c r="A43" s="74"/>
      <c r="B43" s="369" t="s">
        <v>171</v>
      </c>
      <c r="C43" s="359">
        <v>277.42884000000004</v>
      </c>
      <c r="D43" s="363">
        <f t="shared" si="0"/>
        <v>899.4243</v>
      </c>
      <c r="F43" s="74"/>
      <c r="G43" s="74"/>
    </row>
    <row r="44" spans="1:7" ht="15">
      <c r="A44" s="74"/>
      <c r="B44" s="369" t="s">
        <v>172</v>
      </c>
      <c r="C44" s="359">
        <v>191.18452</v>
      </c>
      <c r="D44" s="363">
        <f t="shared" si="0"/>
        <v>619.82021</v>
      </c>
      <c r="E44" s="74"/>
      <c r="F44" s="74"/>
      <c r="G44" s="74"/>
    </row>
    <row r="45" spans="1:7" ht="15">
      <c r="A45" s="74"/>
      <c r="B45" s="369" t="s">
        <v>173</v>
      </c>
      <c r="C45" s="359">
        <v>131.59906</v>
      </c>
      <c r="D45" s="363">
        <f t="shared" si="0"/>
        <v>426.64415</v>
      </c>
      <c r="E45" s="74"/>
      <c r="F45" s="74"/>
      <c r="G45" s="74"/>
    </row>
    <row r="46" spans="1:7" ht="7.5" customHeight="1">
      <c r="A46" s="74"/>
      <c r="B46" s="67"/>
      <c r="C46" s="362"/>
      <c r="D46" s="362"/>
      <c r="E46" s="74"/>
      <c r="F46" s="74"/>
      <c r="G46" s="74"/>
    </row>
    <row r="47" spans="1:7" ht="15">
      <c r="A47" s="74"/>
      <c r="B47" s="370" t="s">
        <v>175</v>
      </c>
      <c r="C47" s="362">
        <f>SUM(C48:C49)</f>
        <v>6338.09211</v>
      </c>
      <c r="D47" s="362">
        <f>SUM(D48:D49)</f>
        <v>20548.09462</v>
      </c>
      <c r="E47" s="74"/>
      <c r="F47" s="74"/>
      <c r="G47" s="74"/>
    </row>
    <row r="48" spans="1:7" ht="15">
      <c r="A48" s="74"/>
      <c r="B48" s="369" t="s">
        <v>176</v>
      </c>
      <c r="C48" s="363">
        <v>6063.86284</v>
      </c>
      <c r="D48" s="363">
        <f>ROUND(+C48*$E$9,5)</f>
        <v>19659.04333</v>
      </c>
      <c r="E48" s="74"/>
      <c r="F48" s="74"/>
      <c r="G48" s="74"/>
    </row>
    <row r="49" spans="1:7" ht="15">
      <c r="A49" s="74"/>
      <c r="B49" s="369" t="s">
        <v>177</v>
      </c>
      <c r="C49" s="363">
        <v>274.22927000000004</v>
      </c>
      <c r="D49" s="363">
        <f>ROUND(+C49*$E$9,5)</f>
        <v>889.05129</v>
      </c>
      <c r="E49" s="74"/>
      <c r="F49" s="74"/>
      <c r="G49" s="74"/>
    </row>
    <row r="50" spans="1:7" ht="7.5" customHeight="1">
      <c r="A50" s="74"/>
      <c r="B50" s="404"/>
      <c r="C50" s="363"/>
      <c r="D50" s="363"/>
      <c r="E50" s="74"/>
      <c r="F50" s="74"/>
      <c r="G50" s="74"/>
    </row>
    <row r="51" spans="2:4" ht="15">
      <c r="B51" s="370" t="s">
        <v>178</v>
      </c>
      <c r="C51" s="362">
        <f>SUM(C52:C53)</f>
        <v>55969.787879999996</v>
      </c>
      <c r="D51" s="362">
        <f>SUM(D52:D53)</f>
        <v>181454.05231</v>
      </c>
    </row>
    <row r="52" spans="2:4" ht="15">
      <c r="B52" s="369" t="s">
        <v>180</v>
      </c>
      <c r="C52" s="363">
        <v>46499.51465</v>
      </c>
      <c r="D52" s="363">
        <f>ROUND(+C52*$E$9,5)</f>
        <v>150751.4265</v>
      </c>
    </row>
    <row r="53" spans="2:4" ht="15">
      <c r="B53" s="369" t="s">
        <v>179</v>
      </c>
      <c r="C53" s="363">
        <v>9470.27323</v>
      </c>
      <c r="D53" s="363">
        <f>ROUND(+C53*$E$9,5)</f>
        <v>30702.62581</v>
      </c>
    </row>
    <row r="54" spans="2:4" ht="15" hidden="1">
      <c r="B54" s="70"/>
      <c r="C54" s="362"/>
      <c r="D54" s="362"/>
    </row>
    <row r="55" spans="2:4" ht="15" hidden="1">
      <c r="B55" s="67" t="s">
        <v>89</v>
      </c>
      <c r="C55" s="362">
        <f>+C57+C56</f>
        <v>0</v>
      </c>
      <c r="D55" s="362">
        <f>+D57+D56</f>
        <v>0</v>
      </c>
    </row>
    <row r="56" spans="2:4" ht="15" hidden="1">
      <c r="B56" s="70" t="s">
        <v>90</v>
      </c>
      <c r="C56" s="363">
        <v>0</v>
      </c>
      <c r="D56" s="363">
        <f>+C56*$E$9</f>
        <v>0</v>
      </c>
    </row>
    <row r="57" spans="2:4" ht="15" hidden="1">
      <c r="B57" s="70" t="s">
        <v>136</v>
      </c>
      <c r="C57" s="363"/>
      <c r="D57" s="363">
        <f>+C57*$E$9</f>
        <v>0</v>
      </c>
    </row>
    <row r="58" spans="2:4" ht="8.25" customHeight="1">
      <c r="B58" s="404"/>
      <c r="C58" s="363"/>
      <c r="D58" s="367"/>
    </row>
    <row r="59" spans="2:4" ht="15" customHeight="1">
      <c r="B59" s="537" t="s">
        <v>17</v>
      </c>
      <c r="C59" s="528">
        <f>+C27+C15</f>
        <v>756755.66625</v>
      </c>
      <c r="D59" s="528">
        <f>+D27+D15</f>
        <v>2453401.86998</v>
      </c>
    </row>
    <row r="60" spans="2:4" ht="15" customHeight="1">
      <c r="B60" s="538"/>
      <c r="C60" s="529"/>
      <c r="D60" s="529"/>
    </row>
    <row r="61" spans="2:4" ht="7.5" customHeight="1">
      <c r="B61" s="109"/>
      <c r="C61" s="89"/>
      <c r="D61" s="89"/>
    </row>
    <row r="62" spans="1:7" s="111" customFormat="1" ht="15" customHeight="1">
      <c r="A62" s="64"/>
      <c r="B62" s="110" t="s">
        <v>128</v>
      </c>
      <c r="C62" s="188"/>
      <c r="D62" s="90"/>
      <c r="E62" s="64"/>
      <c r="F62" s="64"/>
      <c r="G62" s="64"/>
    </row>
    <row r="63" spans="2:4" ht="6.75" customHeight="1">
      <c r="B63" s="112"/>
      <c r="C63" s="214"/>
      <c r="D63" s="214"/>
    </row>
    <row r="64" spans="2:4" ht="15" customHeight="1">
      <c r="B64" s="91" t="s">
        <v>181</v>
      </c>
      <c r="C64" s="195"/>
      <c r="D64" s="195"/>
    </row>
    <row r="65" spans="2:4" ht="15" customHeight="1">
      <c r="B65" s="91" t="s">
        <v>182</v>
      </c>
      <c r="C65" s="91"/>
      <c r="D65" s="91"/>
    </row>
    <row r="66" spans="2:4" ht="15" customHeight="1">
      <c r="B66" s="91" t="s">
        <v>183</v>
      </c>
      <c r="C66" s="91"/>
      <c r="D66" s="91"/>
    </row>
    <row r="67" spans="1:7" ht="15" customHeight="1">
      <c r="A67" s="74"/>
      <c r="B67" s="371" t="s">
        <v>184</v>
      </c>
      <c r="C67" s="176"/>
      <c r="D67" s="176"/>
      <c r="F67" s="74"/>
      <c r="G67" s="74"/>
    </row>
    <row r="68" spans="1:7" ht="15" customHeight="1">
      <c r="A68" s="74"/>
      <c r="B68" s="91" t="s">
        <v>185</v>
      </c>
      <c r="C68" s="91"/>
      <c r="D68" s="91"/>
      <c r="F68" s="74"/>
      <c r="G68" s="74"/>
    </row>
    <row r="69" spans="1:7" ht="15">
      <c r="A69" s="74"/>
      <c r="B69" s="424"/>
      <c r="C69" s="424"/>
      <c r="D69" s="424"/>
      <c r="E69" s="424"/>
      <c r="F69" s="74"/>
      <c r="G69" s="74"/>
    </row>
    <row r="70" spans="1:7" ht="15">
      <c r="A70" s="74"/>
      <c r="B70" s="424"/>
      <c r="C70" s="425"/>
      <c r="D70" s="424"/>
      <c r="E70" s="424"/>
      <c r="F70" s="74"/>
      <c r="G70" s="74"/>
    </row>
    <row r="71" spans="1:7" ht="15">
      <c r="A71" s="74"/>
      <c r="B71" s="426"/>
      <c r="C71" s="427"/>
      <c r="D71" s="427"/>
      <c r="E71" s="424"/>
      <c r="F71" s="74"/>
      <c r="G71" s="74"/>
    </row>
    <row r="72" spans="1:7" ht="15">
      <c r="A72" s="74"/>
      <c r="B72" s="424"/>
      <c r="C72" s="427"/>
      <c r="D72" s="427"/>
      <c r="E72" s="424"/>
      <c r="F72" s="74"/>
      <c r="G72" s="74"/>
    </row>
    <row r="73" spans="1:7" ht="15">
      <c r="A73" s="74"/>
      <c r="B73" s="424"/>
      <c r="C73" s="424"/>
      <c r="D73" s="424"/>
      <c r="E73" s="424"/>
      <c r="F73" s="74"/>
      <c r="G73" s="74"/>
    </row>
    <row r="74" spans="1:7" ht="18">
      <c r="A74" s="74"/>
      <c r="B74" s="86" t="s">
        <v>119</v>
      </c>
      <c r="C74" s="86"/>
      <c r="D74" s="86"/>
      <c r="F74" s="74"/>
      <c r="G74" s="74"/>
    </row>
    <row r="75" spans="1:7" ht="15.75" customHeight="1">
      <c r="A75" s="74"/>
      <c r="B75" s="141" t="s">
        <v>69</v>
      </c>
      <c r="C75" s="141"/>
      <c r="D75" s="141"/>
      <c r="F75" s="74"/>
      <c r="G75" s="74"/>
    </row>
    <row r="76" spans="1:7" ht="15" customHeight="1">
      <c r="A76" s="74"/>
      <c r="B76" s="139" t="s">
        <v>71</v>
      </c>
      <c r="C76" s="139"/>
      <c r="D76" s="139"/>
      <c r="F76" s="74"/>
      <c r="G76" s="74"/>
    </row>
    <row r="77" spans="1:7" ht="15.75" customHeight="1">
      <c r="A77" s="74"/>
      <c r="B77" s="139" t="s">
        <v>91</v>
      </c>
      <c r="C77" s="139"/>
      <c r="D77" s="139"/>
      <c r="F77" s="74"/>
      <c r="G77" s="74"/>
    </row>
    <row r="78" spans="1:7" ht="15.75" customHeight="1">
      <c r="A78" s="74"/>
      <c r="B78" s="343" t="str">
        <f>+B9</f>
        <v>Al 31 de julio de 2017</v>
      </c>
      <c r="C78" s="343"/>
      <c r="D78" s="281"/>
      <c r="F78" s="74"/>
      <c r="G78" s="74"/>
    </row>
    <row r="79" spans="1:7" ht="7.5" customHeight="1">
      <c r="A79" s="74"/>
      <c r="B79" s="87"/>
      <c r="C79" s="87"/>
      <c r="D79" s="87"/>
      <c r="F79" s="74"/>
      <c r="G79" s="74"/>
    </row>
    <row r="80" spans="1:7" ht="15" customHeight="1">
      <c r="A80" s="74"/>
      <c r="B80" s="506" t="s">
        <v>114</v>
      </c>
      <c r="C80" s="518" t="s">
        <v>54</v>
      </c>
      <c r="D80" s="515" t="s">
        <v>153</v>
      </c>
      <c r="F80" s="74"/>
      <c r="G80" s="74"/>
    </row>
    <row r="81" spans="1:7" ht="13.5" customHeight="1">
      <c r="A81" s="74"/>
      <c r="B81" s="507"/>
      <c r="C81" s="519"/>
      <c r="D81" s="516"/>
      <c r="F81" s="74"/>
      <c r="G81" s="74"/>
    </row>
    <row r="82" spans="1:7" ht="9" customHeight="1">
      <c r="A82" s="74"/>
      <c r="B82" s="508"/>
      <c r="C82" s="520"/>
      <c r="D82" s="517"/>
      <c r="F82" s="74"/>
      <c r="G82" s="74"/>
    </row>
    <row r="83" spans="1:7" ht="11.25" customHeight="1" hidden="1">
      <c r="A83" s="74"/>
      <c r="B83" s="88"/>
      <c r="C83" s="88"/>
      <c r="D83" s="108"/>
      <c r="E83" s="74"/>
      <c r="F83" s="74"/>
      <c r="G83" s="74"/>
    </row>
    <row r="84" spans="1:7" ht="18" customHeight="1" hidden="1">
      <c r="A84" s="74"/>
      <c r="B84" s="73" t="s">
        <v>74</v>
      </c>
      <c r="C84" s="65">
        <f>+C85</f>
        <v>0</v>
      </c>
      <c r="D84" s="66">
        <f>+D85</f>
        <v>0</v>
      </c>
      <c r="E84" s="74"/>
      <c r="F84" s="74"/>
      <c r="G84" s="74"/>
    </row>
    <row r="85" spans="1:7" ht="15.75" customHeight="1" hidden="1">
      <c r="A85" s="74"/>
      <c r="B85" s="67" t="s">
        <v>75</v>
      </c>
      <c r="C85" s="68">
        <f>+C86</f>
        <v>0</v>
      </c>
      <c r="D85" s="69">
        <f>+D86</f>
        <v>0</v>
      </c>
      <c r="E85" s="74"/>
      <c r="F85" s="74"/>
      <c r="G85" s="74"/>
    </row>
    <row r="86" spans="1:7" ht="16.5" customHeight="1" hidden="1">
      <c r="A86" s="74"/>
      <c r="B86" s="70" t="s">
        <v>59</v>
      </c>
      <c r="C86" s="71">
        <v>0</v>
      </c>
      <c r="D86" s="72">
        <f>+C86/$E$9</f>
        <v>0</v>
      </c>
      <c r="E86" s="74"/>
      <c r="F86" s="74"/>
      <c r="G86" s="74"/>
    </row>
    <row r="87" spans="1:7" ht="9.75" customHeight="1">
      <c r="A87" s="74"/>
      <c r="B87" s="113"/>
      <c r="C87" s="68"/>
      <c r="D87" s="69"/>
      <c r="E87" s="74"/>
      <c r="F87" s="74"/>
      <c r="G87" s="74"/>
    </row>
    <row r="88" spans="1:7" ht="18" customHeight="1">
      <c r="A88" s="74"/>
      <c r="B88" s="399" t="s">
        <v>86</v>
      </c>
      <c r="C88" s="357">
        <f>+C90</f>
        <v>0</v>
      </c>
      <c r="D88" s="364">
        <f>+D90</f>
        <v>0</v>
      </c>
      <c r="E88" s="74"/>
      <c r="F88" s="74"/>
      <c r="G88" s="74"/>
    </row>
    <row r="89" spans="1:7" ht="9.75" customHeight="1">
      <c r="A89" s="74"/>
      <c r="B89" s="399"/>
      <c r="C89" s="357"/>
      <c r="D89" s="364"/>
      <c r="E89" s="74"/>
      <c r="F89" s="74"/>
      <c r="G89" s="74"/>
    </row>
    <row r="90" spans="1:7" ht="18" customHeight="1">
      <c r="A90" s="74"/>
      <c r="B90" s="405" t="s">
        <v>101</v>
      </c>
      <c r="C90" s="357">
        <f>+C92+C95</f>
        <v>0</v>
      </c>
      <c r="D90" s="364">
        <f>+D92+D95</f>
        <v>0</v>
      </c>
      <c r="E90" s="74"/>
      <c r="F90" s="74"/>
      <c r="G90" s="74"/>
    </row>
    <row r="91" spans="1:7" ht="7.5" customHeight="1">
      <c r="A91" s="74"/>
      <c r="B91" s="400"/>
      <c r="C91" s="357"/>
      <c r="D91" s="364"/>
      <c r="E91" s="74"/>
      <c r="F91" s="74"/>
      <c r="G91" s="74"/>
    </row>
    <row r="92" spans="1:7" ht="18" customHeight="1" hidden="1">
      <c r="A92" s="74"/>
      <c r="B92" s="400" t="s">
        <v>88</v>
      </c>
      <c r="C92" s="358">
        <f>+C93</f>
        <v>0</v>
      </c>
      <c r="D92" s="362">
        <f>+D93</f>
        <v>0</v>
      </c>
      <c r="E92" s="74"/>
      <c r="F92" s="74"/>
      <c r="G92" s="74"/>
    </row>
    <row r="93" spans="1:7" ht="18" customHeight="1" hidden="1">
      <c r="A93" s="74"/>
      <c r="B93" s="404" t="s">
        <v>146</v>
      </c>
      <c r="C93" s="359">
        <v>0</v>
      </c>
      <c r="D93" s="363">
        <f>+C93*$E$9</f>
        <v>0</v>
      </c>
      <c r="E93" s="74"/>
      <c r="F93" s="74"/>
      <c r="G93" s="74"/>
    </row>
    <row r="94" spans="1:7" ht="14.25" customHeight="1" hidden="1">
      <c r="A94" s="74"/>
      <c r="B94" s="400"/>
      <c r="C94" s="357"/>
      <c r="D94" s="364"/>
      <c r="E94" s="74"/>
      <c r="F94" s="74"/>
      <c r="G94" s="74"/>
    </row>
    <row r="95" spans="1:7" ht="15" customHeight="1">
      <c r="A95" s="74"/>
      <c r="B95" s="370" t="s">
        <v>186</v>
      </c>
      <c r="C95" s="358">
        <f>+C96</f>
        <v>0</v>
      </c>
      <c r="D95" s="362">
        <f>+D96</f>
        <v>0</v>
      </c>
      <c r="E95" s="74"/>
      <c r="F95" s="74"/>
      <c r="G95" s="74"/>
    </row>
    <row r="96" spans="1:7" ht="15" customHeight="1">
      <c r="A96" s="74"/>
      <c r="B96" s="369" t="s">
        <v>187</v>
      </c>
      <c r="C96" s="359">
        <v>0</v>
      </c>
      <c r="D96" s="363">
        <f>ROUND(+C96*$E$9,5)</f>
        <v>0</v>
      </c>
      <c r="E96" s="74"/>
      <c r="F96" s="74"/>
      <c r="G96" s="74"/>
    </row>
    <row r="97" spans="1:7" ht="15" customHeight="1">
      <c r="A97" s="74"/>
      <c r="B97" s="400"/>
      <c r="C97" s="357"/>
      <c r="D97" s="364"/>
      <c r="E97" s="74"/>
      <c r="F97" s="74"/>
      <c r="G97" s="74"/>
    </row>
    <row r="98" spans="1:7" ht="18" customHeight="1">
      <c r="A98" s="74"/>
      <c r="B98" s="399" t="s">
        <v>87</v>
      </c>
      <c r="C98" s="357">
        <f>+C100</f>
        <v>14867.32814</v>
      </c>
      <c r="D98" s="364">
        <f>+D100</f>
        <v>48199.87783</v>
      </c>
      <c r="E98" s="74"/>
      <c r="F98" s="74"/>
      <c r="G98" s="74"/>
    </row>
    <row r="99" spans="1:7" ht="9.75" customHeight="1">
      <c r="A99" s="74"/>
      <c r="B99" s="399"/>
      <c r="C99" s="357"/>
      <c r="D99" s="364"/>
      <c r="E99" s="74"/>
      <c r="F99" s="74"/>
      <c r="G99" s="74"/>
    </row>
    <row r="100" spans="1:7" ht="18" customHeight="1">
      <c r="A100" s="74"/>
      <c r="B100" s="405" t="s">
        <v>101</v>
      </c>
      <c r="C100" s="357">
        <f>+C102+C108+C112</f>
        <v>14867.32814</v>
      </c>
      <c r="D100" s="364">
        <f>+D102+D108+D112</f>
        <v>48199.87783</v>
      </c>
      <c r="E100" s="74"/>
      <c r="F100" s="74"/>
      <c r="G100" s="74"/>
    </row>
    <row r="101" spans="1:7" ht="7.5" customHeight="1">
      <c r="A101" s="74"/>
      <c r="B101" s="400"/>
      <c r="C101" s="357"/>
      <c r="D101" s="364"/>
      <c r="E101" s="74"/>
      <c r="F101" s="74"/>
      <c r="G101" s="74"/>
    </row>
    <row r="102" spans="1:7" ht="15.75" customHeight="1">
      <c r="A102" s="74"/>
      <c r="B102" s="370" t="s">
        <v>168</v>
      </c>
      <c r="C102" s="358">
        <f>SUM(C103:C106)</f>
        <v>6857.38234</v>
      </c>
      <c r="D102" s="362">
        <f>SUM(D103:D106)</f>
        <v>22231.63355</v>
      </c>
      <c r="E102" s="74"/>
      <c r="F102" s="74"/>
      <c r="G102" s="74"/>
    </row>
    <row r="103" spans="1:7" ht="15.75" customHeight="1">
      <c r="A103" s="74"/>
      <c r="B103" s="369" t="s">
        <v>189</v>
      </c>
      <c r="C103" s="474">
        <v>3699.05006</v>
      </c>
      <c r="D103" s="363">
        <f>ROUND(+C103*$E$9,5)</f>
        <v>11992.32029</v>
      </c>
      <c r="E103" s="74"/>
      <c r="F103" s="74"/>
      <c r="G103" s="74"/>
    </row>
    <row r="104" spans="1:7" ht="15.75" customHeight="1">
      <c r="A104" s="74"/>
      <c r="B104" s="369" t="s">
        <v>174</v>
      </c>
      <c r="C104" s="474">
        <v>3084.51573</v>
      </c>
      <c r="D104" s="363">
        <f>ROUND(+C104*$E$9,5)</f>
        <v>10000</v>
      </c>
      <c r="E104" s="74"/>
      <c r="F104" s="74"/>
      <c r="G104" s="74"/>
    </row>
    <row r="105" spans="1:7" ht="15.75" customHeight="1">
      <c r="A105" s="74"/>
      <c r="B105" s="369" t="s">
        <v>188</v>
      </c>
      <c r="C105" s="474">
        <v>45.402519999999996</v>
      </c>
      <c r="D105" s="363">
        <f>ROUND(+C105*$E$9,5)</f>
        <v>147.19497</v>
      </c>
      <c r="E105" s="74"/>
      <c r="F105" s="74"/>
      <c r="G105" s="74"/>
    </row>
    <row r="106" spans="1:7" ht="15.75" customHeight="1">
      <c r="A106" s="74"/>
      <c r="B106" s="369" t="s">
        <v>172</v>
      </c>
      <c r="C106" s="474">
        <v>28.41403</v>
      </c>
      <c r="D106" s="363">
        <f>ROUND(+C106*$E$9,5)</f>
        <v>92.11829</v>
      </c>
      <c r="E106" s="74"/>
      <c r="F106" s="74"/>
      <c r="G106" s="74"/>
    </row>
    <row r="107" spans="1:7" ht="7.5" customHeight="1">
      <c r="A107" s="74"/>
      <c r="B107" s="404"/>
      <c r="C107" s="359"/>
      <c r="D107" s="363"/>
      <c r="E107" s="74"/>
      <c r="F107" s="74"/>
      <c r="G107" s="74"/>
    </row>
    <row r="108" spans="1:7" ht="15" customHeight="1">
      <c r="A108" s="74"/>
      <c r="B108" s="370" t="s">
        <v>175</v>
      </c>
      <c r="C108" s="358">
        <f>SUM(C109:C110)</f>
        <v>8009.9457999999995</v>
      </c>
      <c r="D108" s="362">
        <f>SUM(D109:D110)</f>
        <v>25968.24428</v>
      </c>
      <c r="E108" s="74"/>
      <c r="F108" s="74"/>
      <c r="G108" s="74"/>
    </row>
    <row r="109" spans="1:7" ht="15.75" customHeight="1">
      <c r="A109" s="74"/>
      <c r="B109" s="369" t="s">
        <v>176</v>
      </c>
      <c r="C109" s="474">
        <v>7932.90467</v>
      </c>
      <c r="D109" s="363">
        <f>ROUND(+C109*$E$9,5)</f>
        <v>25718.47694</v>
      </c>
      <c r="E109" s="74"/>
      <c r="F109" s="74"/>
      <c r="G109" s="74"/>
    </row>
    <row r="110" spans="1:7" ht="15.75" customHeight="1">
      <c r="A110" s="74"/>
      <c r="B110" s="369" t="s">
        <v>177</v>
      </c>
      <c r="C110" s="474">
        <v>77.04113000000001</v>
      </c>
      <c r="D110" s="363">
        <f>ROUND(+C110*$E$9,5)</f>
        <v>249.76734</v>
      </c>
      <c r="E110" s="74"/>
      <c r="F110" s="74"/>
      <c r="G110" s="74"/>
    </row>
    <row r="111" spans="1:7" ht="7.5" customHeight="1">
      <c r="A111" s="74"/>
      <c r="B111" s="404"/>
      <c r="C111" s="359"/>
      <c r="D111" s="362"/>
      <c r="E111" s="74"/>
      <c r="F111" s="74"/>
      <c r="G111" s="74"/>
    </row>
    <row r="112" spans="1:7" ht="15.75" customHeight="1">
      <c r="A112" s="74"/>
      <c r="B112" s="370" t="s">
        <v>190</v>
      </c>
      <c r="C112" s="358">
        <v>0</v>
      </c>
      <c r="D112" s="362">
        <v>0</v>
      </c>
      <c r="E112" s="74"/>
      <c r="F112" s="74"/>
      <c r="G112" s="74"/>
    </row>
    <row r="113" spans="1:7" ht="15.75" customHeight="1" hidden="1">
      <c r="A113" s="74"/>
      <c r="B113" s="70" t="s">
        <v>144</v>
      </c>
      <c r="C113" s="359">
        <v>0</v>
      </c>
      <c r="D113" s="363">
        <f>+C113*$E$9</f>
        <v>0</v>
      </c>
      <c r="E113" s="74"/>
      <c r="F113" s="74"/>
      <c r="G113" s="74"/>
    </row>
    <row r="114" spans="1:7" ht="9.75" customHeight="1">
      <c r="A114" s="74"/>
      <c r="B114" s="70"/>
      <c r="C114" s="359"/>
      <c r="D114" s="362"/>
      <c r="E114" s="74"/>
      <c r="F114" s="74"/>
      <c r="G114" s="74"/>
    </row>
    <row r="115" spans="1:7" ht="15" customHeight="1">
      <c r="A115" s="74"/>
      <c r="B115" s="535" t="s">
        <v>17</v>
      </c>
      <c r="C115" s="528">
        <f>+C98+C88</f>
        <v>14867.32814</v>
      </c>
      <c r="D115" s="528">
        <f>+D98+D88</f>
        <v>48199.87783</v>
      </c>
      <c r="E115" s="74"/>
      <c r="F115" s="74"/>
      <c r="G115" s="74"/>
    </row>
    <row r="116" spans="1:7" ht="15" customHeight="1">
      <c r="A116" s="74"/>
      <c r="B116" s="536"/>
      <c r="C116" s="529"/>
      <c r="D116" s="529"/>
      <c r="E116" s="74"/>
      <c r="F116" s="74"/>
      <c r="G116" s="74"/>
    </row>
    <row r="117" spans="1:7" ht="7.5" customHeight="1">
      <c r="A117" s="74"/>
      <c r="B117" s="109"/>
      <c r="C117" s="89"/>
      <c r="D117" s="89"/>
      <c r="E117" s="74"/>
      <c r="F117" s="74"/>
      <c r="G117" s="74"/>
    </row>
    <row r="118" spans="1:7" ht="17.25" customHeight="1">
      <c r="A118" s="74"/>
      <c r="B118" s="110" t="s">
        <v>128</v>
      </c>
      <c r="C118" s="196"/>
      <c r="D118" s="196"/>
      <c r="E118" s="74"/>
      <c r="F118" s="74"/>
      <c r="G118" s="74"/>
    </row>
    <row r="119" spans="1:7" ht="6.75" customHeight="1">
      <c r="A119" s="74"/>
      <c r="B119" s="110"/>
      <c r="C119" s="89"/>
      <c r="D119" s="89"/>
      <c r="E119" s="74"/>
      <c r="F119" s="74"/>
      <c r="G119" s="74"/>
    </row>
    <row r="120" spans="1:7" ht="15">
      <c r="A120" s="74"/>
      <c r="B120" s="484" t="s">
        <v>191</v>
      </c>
      <c r="C120" s="484"/>
      <c r="D120" s="484"/>
      <c r="E120" s="74"/>
      <c r="F120" s="74"/>
      <c r="G120" s="74"/>
    </row>
    <row r="121" spans="1:7" ht="15">
      <c r="A121" s="74"/>
      <c r="B121" s="484" t="s">
        <v>182</v>
      </c>
      <c r="C121" s="484"/>
      <c r="D121" s="484"/>
      <c r="E121" s="74"/>
      <c r="F121" s="74"/>
      <c r="G121" s="74"/>
    </row>
    <row r="122" spans="1:7" ht="15">
      <c r="A122" s="74"/>
      <c r="B122" s="424"/>
      <c r="C122" s="428"/>
      <c r="D122" s="428"/>
      <c r="E122" s="74"/>
      <c r="F122" s="74"/>
      <c r="G122" s="74"/>
    </row>
    <row r="123" spans="1:7" ht="15">
      <c r="A123" s="74"/>
      <c r="B123" s="424"/>
      <c r="C123" s="417"/>
      <c r="D123" s="417"/>
      <c r="E123" s="74"/>
      <c r="F123" s="74"/>
      <c r="G123" s="74"/>
    </row>
    <row r="124" spans="1:7" ht="15">
      <c r="A124" s="74"/>
      <c r="B124" s="424"/>
      <c r="C124" s="414"/>
      <c r="D124" s="414"/>
      <c r="E124" s="74"/>
      <c r="F124" s="74"/>
      <c r="G124" s="74"/>
    </row>
    <row r="125" spans="1:7" ht="15">
      <c r="A125" s="74"/>
      <c r="B125" s="424"/>
      <c r="C125" s="424"/>
      <c r="D125" s="424"/>
      <c r="E125" s="74"/>
      <c r="F125" s="74"/>
      <c r="G125" s="74"/>
    </row>
    <row r="126" spans="1:7" ht="15">
      <c r="A126" s="74"/>
      <c r="B126" s="424"/>
      <c r="C126" s="416"/>
      <c r="D126" s="416"/>
      <c r="E126" s="74"/>
      <c r="F126" s="74"/>
      <c r="G126" s="74"/>
    </row>
    <row r="127" spans="1:7" ht="15">
      <c r="A127" s="74"/>
      <c r="B127" s="424"/>
      <c r="C127" s="424"/>
      <c r="D127" s="424"/>
      <c r="E127" s="74"/>
      <c r="F127" s="74"/>
      <c r="G127" s="74"/>
    </row>
    <row r="128" spans="1:7" ht="15">
      <c r="A128" s="74"/>
      <c r="B128" s="424"/>
      <c r="C128" s="424"/>
      <c r="D128" s="424"/>
      <c r="E128" s="74"/>
      <c r="F128" s="74"/>
      <c r="G128" s="74"/>
    </row>
    <row r="129" spans="1:7" ht="15">
      <c r="A129" s="74"/>
      <c r="B129" s="424"/>
      <c r="C129" s="424"/>
      <c r="D129" s="424"/>
      <c r="E129" s="74"/>
      <c r="F129" s="74"/>
      <c r="G129" s="74"/>
    </row>
    <row r="130" spans="1:7" ht="15">
      <c r="A130" s="74"/>
      <c r="B130" s="424"/>
      <c r="C130" s="424"/>
      <c r="D130" s="424"/>
      <c r="E130" s="74"/>
      <c r="F130" s="74"/>
      <c r="G130" s="74"/>
    </row>
    <row r="131" spans="1:7" ht="15">
      <c r="A131" s="74"/>
      <c r="B131" s="424"/>
      <c r="C131" s="424"/>
      <c r="D131" s="424"/>
      <c r="E131" s="74"/>
      <c r="F131" s="74"/>
      <c r="G131" s="74"/>
    </row>
    <row r="132" spans="1:7" ht="15">
      <c r="A132" s="74"/>
      <c r="B132" s="424"/>
      <c r="C132" s="424"/>
      <c r="D132" s="424"/>
      <c r="E132" s="74"/>
      <c r="F132" s="74"/>
      <c r="G132" s="74"/>
    </row>
    <row r="133" spans="1:7" ht="15">
      <c r="A133" s="74"/>
      <c r="B133" s="424"/>
      <c r="C133" s="424"/>
      <c r="D133" s="424"/>
      <c r="E133" s="74"/>
      <c r="F133" s="74"/>
      <c r="G133" s="74"/>
    </row>
    <row r="134" spans="1:7" ht="15">
      <c r="A134" s="74"/>
      <c r="B134" s="424"/>
      <c r="C134" s="424"/>
      <c r="D134" s="424"/>
      <c r="E134" s="74"/>
      <c r="F134" s="74"/>
      <c r="G134" s="74"/>
    </row>
    <row r="135" spans="1:7" ht="15">
      <c r="A135" s="74"/>
      <c r="B135" s="424"/>
      <c r="C135" s="424"/>
      <c r="D135" s="424"/>
      <c r="E135" s="74"/>
      <c r="F135" s="74"/>
      <c r="G135" s="74"/>
    </row>
    <row r="136" spans="1:7" ht="15">
      <c r="A136" s="74"/>
      <c r="B136" s="424"/>
      <c r="C136" s="424"/>
      <c r="D136" s="424"/>
      <c r="E136" s="74"/>
      <c r="F136" s="74"/>
      <c r="G136" s="74"/>
    </row>
    <row r="455" spans="1:7" ht="15">
      <c r="A455" s="74"/>
      <c r="B455" s="74"/>
      <c r="C455" s="74"/>
      <c r="D455" s="114"/>
      <c r="E455" s="74"/>
      <c r="F455" s="74"/>
      <c r="G455" s="74"/>
    </row>
  </sheetData>
  <sheetProtection/>
  <mergeCells count="14">
    <mergeCell ref="C59:C60"/>
    <mergeCell ref="D59:D60"/>
    <mergeCell ref="B120:D120"/>
    <mergeCell ref="B121:D121"/>
    <mergeCell ref="B11:B13"/>
    <mergeCell ref="C11:C13"/>
    <mergeCell ref="D11:D13"/>
    <mergeCell ref="B115:B116"/>
    <mergeCell ref="B80:B82"/>
    <mergeCell ref="C80:C82"/>
    <mergeCell ref="D80:D82"/>
    <mergeCell ref="C115:C116"/>
    <mergeCell ref="D115:D116"/>
    <mergeCell ref="B59:B60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2017-09-04T17:56:33Z</cp:lastPrinted>
  <dcterms:created xsi:type="dcterms:W3CDTF">2012-08-14T20:42:27Z</dcterms:created>
  <dcterms:modified xsi:type="dcterms:W3CDTF">2017-09-05T20:48:47Z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