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795" windowWidth="6735" windowHeight="4695" activeTab="0"/>
  </bookViews>
  <sheets>
    <sheet name="Indice" sheetId="1" r:id="rId1"/>
    <sheet name="Portada" sheetId="2" r:id="rId2"/>
    <sheet name="Resumen Cuadros" sheetId="3" r:id="rId3"/>
    <sheet name="Resumen Graficos" sheetId="4" r:id="rId4"/>
    <sheet name="Residencia Acreedor" sheetId="5" r:id="rId5"/>
    <sheet name="Plazo" sheetId="6" r:id="rId6"/>
    <sheet name="Tipo Instrum." sheetId="7" r:id="rId7"/>
    <sheet name="Moneda" sheetId="8" r:id="rId8"/>
    <sheet name="Acreedor" sheetId="9" r:id="rId9"/>
    <sheet name="Deudor" sheetId="10" r:id="rId10"/>
    <sheet name="Total de Proy Serv" sheetId="11" r:id="rId11"/>
  </sheets>
  <definedNames>
    <definedName name="_xlnm.Print_Area" localSheetId="8">'Acreedor'!$B$76:$D$122</definedName>
    <definedName name="_xlnm.Print_Area" localSheetId="9">'Deudor'!$B$5:$E$104</definedName>
    <definedName name="_xlnm.Print_Area" localSheetId="7">'Moneda'!$B$1:$E$64</definedName>
    <definedName name="_xlnm.Print_Area" localSheetId="5">'Plazo'!$B$1:$E$26</definedName>
    <definedName name="_xlnm.Print_Area" localSheetId="1">'Portada'!$B$1:$H$36</definedName>
    <definedName name="_xlnm.Print_Area" localSheetId="4">'Residencia Acreedor'!$B$1:$D$52</definedName>
    <definedName name="_xlnm.Print_Area" localSheetId="2">'Resumen Cuadros'!$B$1:$K$50</definedName>
    <definedName name="_xlnm.Print_Area" localSheetId="3">'Resumen Graficos'!$A$1:$O$53</definedName>
    <definedName name="_xlnm.Print_Area" localSheetId="6">'Tipo Instrum.'!$B$1:$E$51</definedName>
    <definedName name="_xlnm.Print_Area" localSheetId="10">'Total de Proy Serv'!$B$54:$M$97</definedName>
    <definedName name="Nueox">#REF!</definedName>
    <definedName name="nuevo">'Total de Proy Serv'!$B$59</definedName>
  </definedNames>
  <calcPr fullCalcOnLoad="1"/>
</workbook>
</file>

<file path=xl/sharedStrings.xml><?xml version="1.0" encoding="utf-8"?>
<sst xmlns="http://schemas.openxmlformats.org/spreadsheetml/2006/main" count="507" uniqueCount="316">
  <si>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</si>
  <si>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</si>
  <si>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</si>
  <si>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</si>
  <si>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</si>
  <si>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</si>
  <si>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</si>
  <si>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</si>
  <si>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</si>
  <si>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</si>
  <si>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</si>
  <si>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</si>
  <si>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DEUDA DE LOS GOBIERNOS REGIONALES Y GOBIERNOS LOCALES</t>
  </si>
  <si>
    <t>http://www.mef.gob.pe/index.php?option=com_content&amp;view=article&amp;id=2031&amp;Itemid=101432&amp;lang=es</t>
  </si>
  <si>
    <t>US dólares</t>
  </si>
  <si>
    <t xml:space="preserve">  Bonistas</t>
  </si>
  <si>
    <t>TOTAL</t>
  </si>
  <si>
    <t xml:space="preserve"> Gobiernos Locales</t>
  </si>
  <si>
    <t>TIPO DE DEUDA</t>
  </si>
  <si>
    <t xml:space="preserve">     TOTAL </t>
  </si>
  <si>
    <t xml:space="preserve">   Dólares</t>
  </si>
  <si>
    <t xml:space="preserve">   Yenes</t>
  </si>
  <si>
    <t xml:space="preserve">   Euro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</si>
  <si>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</si>
  <si>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</si>
  <si>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</si>
  <si>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</si>
  <si>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</si>
  <si>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</si>
  <si>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</si>
  <si>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</si>
  <si>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</si>
  <si>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Nuevos soles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</si>
  <si>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</si>
  <si>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</si>
  <si>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</si>
  <si>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</si>
  <si>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</si>
  <si>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</si>
  <si>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</si>
  <si>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</si>
  <si>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Bonistas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</si>
  <si>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</si>
  <si>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</si>
  <si>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</si>
  <si>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</si>
  <si>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</si>
  <si>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</si>
  <si>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</si>
  <si>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</si>
  <si>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</si>
  <si>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</si>
  <si>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</si>
  <si>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 xml:space="preserve">  Bco. Internacional del Perú</t>
  </si>
  <si>
    <t xml:space="preserve">  Bco. Financiero</t>
  </si>
  <si>
    <t xml:space="preserve">  BBVA B. Continental</t>
  </si>
  <si>
    <t>EVOLUCIÓN DE LA DEUDA DE GR-GL</t>
  </si>
  <si>
    <t>Corto Plazo</t>
  </si>
  <si>
    <t>Mediano y Largo Plazo</t>
  </si>
  <si>
    <t>PLAZO</t>
  </si>
  <si>
    <t>RESUMEN DE CUADROS</t>
  </si>
  <si>
    <t>RESUMEN DE GRÁFICOS</t>
  </si>
  <si>
    <t xml:space="preserve"> CORTO PLAZO</t>
  </si>
  <si>
    <t xml:space="preserve"> MEDIANO Y LARGO PLAZO </t>
  </si>
  <si>
    <t xml:space="preserve">    Gobiernos Locales</t>
  </si>
  <si>
    <t xml:space="preserve">    Gobiernos Regionales</t>
  </si>
  <si>
    <t>Organismos Internacionales</t>
  </si>
  <si>
    <t>PORTADA</t>
  </si>
  <si>
    <t xml:space="preserve">   Miles de US dólares</t>
  </si>
  <si>
    <t>Equiv. miles de nuevos soles</t>
  </si>
  <si>
    <t>POR TIPO DE INSTRUMENTO Y SECTOR INSTITUCIONAL</t>
  </si>
  <si>
    <t>I. MONEDA LOCAL</t>
  </si>
  <si>
    <t>II. MONEDA EXTRANJERA</t>
  </si>
  <si>
    <t xml:space="preserve">     Banca Estatal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</si>
  <si>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</si>
  <si>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</si>
  <si>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Gobierno Nacional</t>
  </si>
  <si>
    <t>Dirección General de Endeudamiento y Tesoro Público</t>
  </si>
  <si>
    <t>Nota</t>
  </si>
  <si>
    <t>En algunos cuadros el total no coincide con la suma de los componentes, debido al redondeo de las cifras.</t>
  </si>
  <si>
    <t>1/ Incluye deuda con Convenios de Traspasos de Recursos.</t>
  </si>
  <si>
    <t xml:space="preserve"> Gobiernos Regionales   </t>
  </si>
  <si>
    <t>Sistema Integrado de Gestión y Administración de la Deuda-SIAD</t>
  </si>
  <si>
    <t xml:space="preserve">Evolución de la Deuda </t>
  </si>
  <si>
    <t xml:space="preserve">  Bco. de la Nación</t>
  </si>
  <si>
    <t xml:space="preserve">  Bco. de Crédito</t>
  </si>
  <si>
    <t>Bco. Internacional de  Reconstrucción y Fomento (BIRF)</t>
  </si>
  <si>
    <t>Sistema Financiero Nacional</t>
  </si>
  <si>
    <t>DE MEDIANO Y LARGO PLAZO</t>
  </si>
  <si>
    <t xml:space="preserve"> DEUDA EXTERNA   </t>
  </si>
  <si>
    <t>DEUDA DE GOBIERNOS REGIONALES Y GOBIERNOS LOCALES</t>
  </si>
  <si>
    <t>DEUDA GOBIERNOS REGIONALES Y GOBIERNOS LOCALES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</si>
  <si>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</si>
  <si>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</si>
  <si>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</si>
  <si>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</si>
  <si>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</si>
  <si>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</si>
  <si>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</si>
  <si>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Se recopila de acuerdo a la moneda de origen de la operación. Para fines comparativos se presenta en US$ y su equivalente en nuevos soles.</t>
  </si>
  <si>
    <t>La información se presenta a valor nominal.</t>
  </si>
  <si>
    <t xml:space="preserve"> DEUDA INTERNA   </t>
  </si>
  <si>
    <t>Sistema Integrado de Administración Financiera del Sector Público (SIAF-SP), en el cual los Gobiernos Regionales y Gobiernos Locales registran su información.</t>
  </si>
  <si>
    <r>
      <t xml:space="preserve">  MEF 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1/</t>
    </r>
  </si>
  <si>
    <t>Cuadro en nuevos soles</t>
  </si>
  <si>
    <t>(Miles de US dólares)</t>
  </si>
  <si>
    <t>Amt.</t>
  </si>
  <si>
    <t>Int.</t>
  </si>
  <si>
    <t>DE CORTO Y MEDIANO Y LARGO PLAZO</t>
  </si>
  <si>
    <t>(Miles de nuevos soles)</t>
  </si>
  <si>
    <t>POR PLAZO Y SECTOR INSTITUCIONAL</t>
  </si>
  <si>
    <t xml:space="preserve">    Regionales y Gobiernos Locales con Convenios Traspasos de Recursos.</t>
  </si>
  <si>
    <t>2/ Deuda con Convenios de Traspasos de Recursos.</t>
  </si>
  <si>
    <t>I.  GOBIERNOS REGIONALES</t>
  </si>
  <si>
    <t xml:space="preserve"> Deuda Interna</t>
  </si>
  <si>
    <t xml:space="preserve">     MEF   </t>
  </si>
  <si>
    <t>II.  GOBIERNOS LOCALES</t>
  </si>
  <si>
    <t xml:space="preserve"> Deuda Externa</t>
  </si>
  <si>
    <t xml:space="preserve">     Organismos Internacionales</t>
  </si>
  <si>
    <t xml:space="preserve">     Bonistas</t>
  </si>
  <si>
    <t xml:space="preserve">     Banca Comercial</t>
  </si>
  <si>
    <t xml:space="preserve">     Otras Fuentes</t>
  </si>
  <si>
    <t xml:space="preserve">       BID</t>
  </si>
  <si>
    <t xml:space="preserve">       BIRF</t>
  </si>
  <si>
    <t xml:space="preserve">       Bco. Internacional del Perú</t>
  </si>
  <si>
    <t xml:space="preserve">       Bco. de Crédito</t>
  </si>
  <si>
    <t xml:space="preserve">       Bco. Financiero</t>
  </si>
  <si>
    <t xml:space="preserve">       Bco. de la Nación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</si>
  <si>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</si>
  <si>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</si>
  <si>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</si>
  <si>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</si>
  <si>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    y Gobiernos Locales con Convenios de Traspasos de Recursos.</t>
  </si>
  <si>
    <t xml:space="preserve"> BONOS   </t>
  </si>
  <si>
    <t xml:space="preserve">     Gobiernos Locales</t>
  </si>
  <si>
    <t xml:space="preserve">     Gobiernos Regionales </t>
  </si>
  <si>
    <t xml:space="preserve">     Gobiernos Regionales  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</si>
  <si>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</si>
  <si>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</si>
  <si>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</si>
  <si>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</si>
  <si>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2/ Deuda derivada de la entrega de Certificados de  Inversión Pública Regional y Local (CIPRL).</t>
  </si>
  <si>
    <t>Deuda Externa</t>
  </si>
  <si>
    <t>Deuda Interna</t>
  </si>
  <si>
    <t>Período</t>
  </si>
  <si>
    <t>MEF</t>
  </si>
  <si>
    <t>Bancos</t>
  </si>
  <si>
    <t>Otros</t>
  </si>
  <si>
    <t xml:space="preserve">       Bco. Agropecuario</t>
  </si>
  <si>
    <t>Sector Institucional / Deudor</t>
  </si>
  <si>
    <t>Gobierno Regional de Cajamarca</t>
  </si>
  <si>
    <t>Gobierno Regional de Loreto</t>
  </si>
  <si>
    <t>Gobierno Regional del Callao</t>
  </si>
  <si>
    <t>Gobierno Regional de Cusco</t>
  </si>
  <si>
    <t>Municipalidad Provincial de Lima</t>
  </si>
  <si>
    <t>Municipalidad Distrital de Cerro Colorado</t>
  </si>
  <si>
    <t>Municipalidad Distrital de Ate - Vitarte</t>
  </si>
  <si>
    <t>Municipalidad Provincial de Sechura</t>
  </si>
  <si>
    <t>Municipalidad Provincial de Chota</t>
  </si>
  <si>
    <t>Municipalidad Provincial de Zarumilla</t>
  </si>
  <si>
    <t>Municipalidad Provincial de Tocache</t>
  </si>
  <si>
    <t>Municipalidad Distrital de Huayllay</t>
  </si>
  <si>
    <t>Municipalidad Distrital de San Luis</t>
  </si>
  <si>
    <t>Municipalidad Distrital de San Miguel</t>
  </si>
  <si>
    <t>Municipalidad Provincial de Huaylas - Caraz</t>
  </si>
  <si>
    <t>Municipalidad Provincial de Andahuaylas</t>
  </si>
  <si>
    <t>Sector institucional / Deudor</t>
  </si>
  <si>
    <t xml:space="preserve">DEUDA DE GOBIERNOS REGIONALES Y GOBIERNOS LOCALES </t>
  </si>
  <si>
    <t>Cuadro 7</t>
  </si>
  <si>
    <t>POR SECTOR INSTITUCIONAL Y DEUDOR</t>
  </si>
  <si>
    <t>POR TIPO DE MONEDA Y SECTOR INSTITUCIONAL</t>
  </si>
  <si>
    <t>Municipalidad Distrital de Tinyahuarco</t>
  </si>
  <si>
    <t xml:space="preserve">  Bco. Agropecuario</t>
  </si>
  <si>
    <t xml:space="preserve">  Sector Institucional / Acreedor</t>
  </si>
  <si>
    <t>Municipalidad Provincial de Jaén</t>
  </si>
  <si>
    <t>Gobierno Regional de San Martín</t>
  </si>
  <si>
    <t>Cuadro 1A</t>
  </si>
  <si>
    <t>Cuadro 3A</t>
  </si>
  <si>
    <t>Cuadro 4A</t>
  </si>
  <si>
    <t>Cuadro 5A</t>
  </si>
  <si>
    <t>Cuadro 6A</t>
  </si>
  <si>
    <t>Cuadro 7A</t>
  </si>
  <si>
    <t>Expresado en millones de US$ y el equivalente en millones de nuevos soles</t>
  </si>
  <si>
    <t>Comprende el saldo de la deuda de los Gobiernos Regionales y Gobiernos Locales.</t>
  </si>
  <si>
    <r>
      <t xml:space="preserve"> DEUDA EXTERNA   </t>
    </r>
    <r>
      <rPr>
        <b/>
        <sz val="8"/>
        <rFont val="Arial"/>
        <family val="2"/>
      </rPr>
      <t>1/</t>
    </r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</si>
  <si>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</si>
  <si>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</si>
  <si>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Gobiernos Regionales   </t>
    </r>
    <r>
      <rPr>
        <b/>
        <sz val="8"/>
        <rFont val="Arial"/>
        <family val="2"/>
      </rPr>
      <t>2/</t>
    </r>
  </si>
  <si>
    <r>
      <t xml:space="preserve">      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</si>
  <si>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r>
      <t xml:space="preserve">       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</si>
  <si>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</si>
  <si>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</si>
  <si>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      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</si>
  <si>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t>Municipalidad Provincial de Talara - Pariñas</t>
  </si>
  <si>
    <t>Municipalidad Distrital de Chavín</t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</si>
  <si>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</si>
  <si>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</si>
  <si>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t>Municipalidad Distrital de  Huarmaca</t>
  </si>
  <si>
    <t xml:space="preserve">  Caja Metropolitano de Lima</t>
  </si>
  <si>
    <t xml:space="preserve">Gobierno Regional de Arequipa </t>
  </si>
  <si>
    <t>Gobierno Regional de Apurimac</t>
  </si>
  <si>
    <t>Gobierno Regional de Piura</t>
  </si>
  <si>
    <t>Municipalidad Provincial de Rodríguez de Mendoza - San Nicolás</t>
  </si>
  <si>
    <t>Municipalidad Distrital de Olmos</t>
  </si>
  <si>
    <t>Municipalidad Distrital de Lince</t>
  </si>
  <si>
    <r>
      <t xml:space="preserve">       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2/ </t>
    </r>
  </si>
  <si>
    <r>
      <t xml:space="preserve">     MEF   </t>
    </r>
    <r>
      <rPr>
        <b/>
        <sz val="8"/>
        <rFont val="Arial"/>
        <family val="2"/>
      </rPr>
      <t xml:space="preserve">1/  </t>
    </r>
  </si>
  <si>
    <t>1/ Deuda entre sectores interinstitucionales.</t>
  </si>
  <si>
    <r>
      <t xml:space="preserve">II. Gobiernos Locales   </t>
    </r>
    <r>
      <rPr>
        <b/>
        <sz val="8"/>
        <rFont val="Arial"/>
        <family val="2"/>
      </rPr>
      <t>1/</t>
    </r>
  </si>
  <si>
    <t xml:space="preserve">1/  Comprende, convenios de traspasos de recursos entre el MEF y cada Gobierno Regional. Además deuda derivada de la entrega </t>
  </si>
  <si>
    <t>1/   Incluye deuda derivada de la entrega de Certificados de  Inversión Pública Regional y Local (CIPRL).</t>
  </si>
  <si>
    <t xml:space="preserve">1/ Comprende: Convenios de Traspasos de Recursos, Certificado de  Inversión Pública Regional y Local  </t>
  </si>
  <si>
    <t xml:space="preserve">    (CIPRL) y deuda a FONAVI (PRINCIPAL).</t>
  </si>
  <si>
    <t xml:space="preserve">       Bco. Scotiabank</t>
  </si>
  <si>
    <t xml:space="preserve">  Bco. Scotiabank</t>
  </si>
  <si>
    <t xml:space="preserve">2/  Comprende deuda con garantía y sin garantía de Gobierno Nacional y Convenio de Traspaso de  Recursos. Además deuda </t>
  </si>
  <si>
    <t xml:space="preserve">      derivada de la entrega de Certificados de Inversión Pública Regional y Local (CIPRL). Los Gobiernos Locales con deuda</t>
  </si>
  <si>
    <t xml:space="preserve">      de Certificados de  Inversión Pública Regional y Local (CIPRL).</t>
  </si>
  <si>
    <t>Municipalidad Provincial de Trujillo</t>
  </si>
  <si>
    <t>Municipalidad Provincial del Abancay</t>
  </si>
  <si>
    <t>Municipalidad Distrital de Alto Selva Alegre</t>
  </si>
  <si>
    <t>Considera deuda de Corto Plazo y deuda de Mediano y Largo Plazo</t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</si>
  <si>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</si>
  <si>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</si>
  <si>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t>Municipalidad Provincial de Nazca</t>
  </si>
  <si>
    <t>Municipalidad Provincial de Huarmey</t>
  </si>
  <si>
    <t>Municipalidad Distrital de Sachaca</t>
  </si>
  <si>
    <t>Municipalidad Distrital de Vilcabamba</t>
  </si>
  <si>
    <t>Gobierno Regional de Pasco</t>
  </si>
  <si>
    <t>Gobierno Regional de Tumbes</t>
  </si>
  <si>
    <t>Gobierno Regional de Junín</t>
  </si>
  <si>
    <t>1/ Comprende la deuda con Convenio de Traspasos de Recursos.</t>
  </si>
  <si>
    <r>
      <t xml:space="preserve">     MEF  </t>
    </r>
    <r>
      <rPr>
        <b/>
        <sz val="8"/>
        <rFont val="Arial"/>
        <family val="2"/>
      </rPr>
      <t xml:space="preserve"> 4/   </t>
    </r>
  </si>
  <si>
    <r>
      <t xml:space="preserve">       FONAVI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5/</t>
    </r>
  </si>
  <si>
    <t>4/ Deuda entre sectores interinstitucionales.</t>
  </si>
  <si>
    <r>
      <t xml:space="preserve">       BBVA Continental - Bco. Scotiabank - Sindicado   </t>
    </r>
    <r>
      <rPr>
        <b/>
        <sz val="8"/>
        <rFont val="Arial"/>
        <family val="2"/>
      </rPr>
      <t>3/</t>
    </r>
  </si>
  <si>
    <t xml:space="preserve">       BBVA Continental</t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</si>
  <si>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</si>
  <si>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administritativo y de garantías el BBVA Continental (sindicado).</t>
  </si>
  <si>
    <t xml:space="preserve">      1/ Incluye Traspaso de Recursos, FONAVI, CIPRL</t>
  </si>
  <si>
    <t xml:space="preserve">3/ Operación de endeudamiento financiado por los dos Bancos para la Municipalidad de Lima; siendo el agente </t>
  </si>
  <si>
    <t>Municipalidad Distrital de los Baños del Incas</t>
  </si>
  <si>
    <t>Municipalidad Provincial de Tumbes</t>
  </si>
  <si>
    <t>Municipalidad Distrital de Vice</t>
  </si>
  <si>
    <t xml:space="preserve">       Cooperativa</t>
  </si>
  <si>
    <t>Municipalidad Distrital de Coporaque</t>
  </si>
  <si>
    <t>Municipalidad Distrital de Cayma</t>
  </si>
  <si>
    <t>Municipalidad Distrital de Huata</t>
  </si>
  <si>
    <t>G.R</t>
  </si>
  <si>
    <t>G.L</t>
  </si>
  <si>
    <r>
      <t xml:space="preserve">       MEF (Traspaso)   </t>
    </r>
    <r>
      <rPr>
        <b/>
        <sz val="8"/>
        <rFont val="Arial"/>
        <family val="2"/>
      </rPr>
      <t>1/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</si>
  <si>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Municipalidad Provincial de Cotabambas - Tambobamba</t>
  </si>
  <si>
    <t>Municipalidad Distrital de Lurigancho (Chosica)</t>
  </si>
  <si>
    <t>Municipalidad Distrital de San Antonio</t>
  </si>
  <si>
    <t>a/</t>
  </si>
  <si>
    <t>Gobierno Regional de Puno</t>
  </si>
  <si>
    <t xml:space="preserve">       Bco. de Comercio</t>
  </si>
  <si>
    <t>Municipalidad Distrital de Majes</t>
  </si>
  <si>
    <t>Municipalidad Provincial del Callao</t>
  </si>
  <si>
    <t xml:space="preserve">  Bco. de Comercio</t>
  </si>
  <si>
    <t xml:space="preserve">I. Gobiernos Regionales   </t>
  </si>
  <si>
    <t>Municipalidad Provincial de Santiago de Chuco</t>
  </si>
  <si>
    <t>Municipalidad Provincial del Cuzco</t>
  </si>
  <si>
    <t>Gobierno Regional de Moquegua</t>
  </si>
  <si>
    <t>Municpalidad Distrital de Mollepata</t>
  </si>
  <si>
    <t>Municipalidad Distrital de Challhuahuacho</t>
  </si>
  <si>
    <t>Municipalidad Distrital de Condoroma</t>
  </si>
  <si>
    <t>Municipalidad Distrital de Belen</t>
  </si>
  <si>
    <t>Municipalidad Provincial de Hualgayoc - Bambamarca</t>
  </si>
  <si>
    <t>Municipalidad Distrital de Llumpa</t>
  </si>
  <si>
    <t>Plazo / Sector Institucional</t>
  </si>
  <si>
    <t>Tipo de Instrumento /        Sector Institucional</t>
  </si>
  <si>
    <t xml:space="preserve"> Tipo de Instrumento /        Sector Institucional</t>
  </si>
  <si>
    <t>Tipo de Moneda /           Sector Institucional</t>
  </si>
  <si>
    <t>Municipalidad Distrital de Huariaca</t>
  </si>
  <si>
    <t>Municipalidad Provincial de Graú - Chuquibambilla</t>
  </si>
  <si>
    <t>POR TIPO DE DEUDA Y SECTOR INSTITUCIONAL</t>
  </si>
  <si>
    <t>SERVICIO PROYECTADO POR TIPO DE DEUDA</t>
  </si>
  <si>
    <t xml:space="preserve"> Tipo de Deuda /                          Sector Institucional</t>
  </si>
  <si>
    <t xml:space="preserve">1/  Deuda directa de la Municipalidad Metropolitana de Lima, con la garantía del Gobierno Nacional </t>
  </si>
  <si>
    <t xml:space="preserve">       Cooperativa Santo Cristo de Bagazán</t>
  </si>
  <si>
    <t>Municipalidad Provincial de Cajamarca</t>
  </si>
  <si>
    <t>BBVA Continental-Scotiabank-Sindic.</t>
  </si>
  <si>
    <t>Bco. Interameric. Desarrollo (BID)</t>
  </si>
  <si>
    <t>Dirección de Programación, Presupuesto y Contabilidad -  Equipo de Trabajo de Estadística</t>
  </si>
  <si>
    <t>Municpalidad Distrital de El Algarrobal</t>
  </si>
  <si>
    <t>Municipalidad Distrital de Miraflores (Lima)</t>
  </si>
  <si>
    <t xml:space="preserve">2/  Incluye deuda externa contratada por el Gobierno Nacional y trasladada a los Gobiernos Regionales </t>
  </si>
  <si>
    <t xml:space="preserve">1/ Incluye deuda externa contratada por el Gobierno Nacional y trasladada a los Gobiernos </t>
  </si>
  <si>
    <t>Gobierno Regional de La Libertad</t>
  </si>
  <si>
    <t>Municipalidad Distrital de la Brea</t>
  </si>
  <si>
    <t>Municipalidad Distrital de Irazola</t>
  </si>
  <si>
    <t>Municipalidad Distrital de Ticlacayan</t>
  </si>
  <si>
    <t>Municipalidad Distrital de Pocollay</t>
  </si>
  <si>
    <t>Municipalidad Provincial de Islay-Mollendo</t>
  </si>
  <si>
    <t>Municipalidad Distrital de Atico</t>
  </si>
  <si>
    <t>Municipalidad Distrital de San Borja</t>
  </si>
  <si>
    <t>Municipalidad Distrital de la Matanza</t>
  </si>
  <si>
    <t>Municipalidad Distrital de Ilabaya</t>
  </si>
  <si>
    <t>5/ Comprende sólo el principal de la deuda FONAVI al 30/06/2014.</t>
  </si>
  <si>
    <t>AL 31 DE JULIO DE 2015</t>
  </si>
  <si>
    <t>Tipo de cambio venta bancario al final del mes de julio 2015, según la Superintendencia de Banca y Seguros- SBS</t>
  </si>
  <si>
    <t>Al 31 de julio de 2015</t>
  </si>
  <si>
    <t>Período: De agosto 2015 al 2040</t>
  </si>
  <si>
    <t xml:space="preserve">          - Tipo de Cambio del 31 de julio de 2015. </t>
  </si>
  <si>
    <t>a/   Servicio proyectado a partir del  mes de agosto de 2015.</t>
  </si>
  <si>
    <t xml:space="preserve">Municipalidad Distrital de Mariscal Caceres </t>
  </si>
  <si>
    <t>Municipalidad Distrial de Carumas</t>
  </si>
  <si>
    <t>Municipalidad Provincial de Mariscal Nieto - Moquegua</t>
  </si>
  <si>
    <t>Municipalidad Provincial de Cutervo</t>
  </si>
  <si>
    <t xml:space="preserve">      menor  a US$ 400 mil, se agrupan en "Otros" e incluye a 87 entidades.</t>
  </si>
  <si>
    <t>Municipalidad Distrital de Hualgayoc</t>
  </si>
  <si>
    <t>Municipalidad Distrital de Barranco</t>
  </si>
  <si>
    <t>Municipalidad Distrial de Lurigancho (Chosica)</t>
  </si>
  <si>
    <t>Municipalidad Provincial de Lauricocha - Jesús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</si>
  <si>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US$ 300 mil, se agrupa en "otros" e incluye a 19 entidades.</t>
    </r>
  </si>
</sst>
</file>

<file path=xl/styles.xml><?xml version="1.0" encoding="utf-8"?>
<styleSheet xmlns="http://schemas.openxmlformats.org/spreadsheetml/2006/main">
  <numFmts count="6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##,###,###,###"/>
    <numFmt numFmtId="165" formatCode="###,###,###"/>
    <numFmt numFmtId="166" formatCode="_ * #,##0.0_ ;_ * \-#,##0.0_ ;_ * &quot;-&quot;??_ ;_ @_ "/>
    <numFmt numFmtId="167" formatCode="0.0%"/>
    <numFmt numFmtId="168" formatCode="_ * #,##0_ ;_ * \-#,##0_ ;_ * &quot;-&quot;??_ ;_ @_ "/>
    <numFmt numFmtId="169" formatCode="_ * #,##0_ ;_ * \-#,##0_ ;_ * &quot;0&quot;??_ ;_ @_ "/>
    <numFmt numFmtId="170" formatCode="_([$€]\ * #,##0.00_);_([$€]\ * \(#,##0.00\);_([$€]\ * &quot;-&quot;??_);_(@_)"/>
    <numFmt numFmtId="171" formatCode="[$-280A]d&quot; de &quot;mmmm&quot; de &quot;yyyy;@"/>
    <numFmt numFmtId="172" formatCode="0.0000"/>
    <numFmt numFmtId="173" formatCode="0.000"/>
    <numFmt numFmtId="174" formatCode="0.0"/>
    <numFmt numFmtId="175" formatCode="#,##0.0;[Red]\-#,##0.0"/>
    <numFmt numFmtId="176" formatCode="0.00000000"/>
    <numFmt numFmtId="177" formatCode="0.0000000000"/>
    <numFmt numFmtId="178" formatCode="0.000000"/>
    <numFmt numFmtId="179" formatCode="0.00000"/>
    <numFmt numFmtId="180" formatCode="###,###,###,###.00000"/>
    <numFmt numFmtId="181" formatCode="###,###,###,###.000000"/>
    <numFmt numFmtId="182" formatCode="0.00000000000000000000"/>
    <numFmt numFmtId="183" formatCode="#,##0.000000000;[Red]\-#,##0.000000000"/>
    <numFmt numFmtId="184" formatCode="#,##0.000000000000000;[Red]\-#,##0.000000000000000"/>
    <numFmt numFmtId="185" formatCode="0.0000000"/>
    <numFmt numFmtId="186" formatCode="0.000000000"/>
    <numFmt numFmtId="187" formatCode="0.00000000000"/>
    <numFmt numFmtId="188" formatCode="0.000000000000"/>
    <numFmt numFmtId="189" formatCode="###,###,###,###.000"/>
    <numFmt numFmtId="190" formatCode="#,##0.00000;[Red]\-#,##0.00000"/>
    <numFmt numFmtId="191" formatCode="#,##0.00000000;[Red]\-#,##0.00000000"/>
    <numFmt numFmtId="192" formatCode="#,##0.0000000000;[Red]\-#,##0.0000000000"/>
    <numFmt numFmtId="193" formatCode="0.00000000000000"/>
    <numFmt numFmtId="194" formatCode="\-"/>
    <numFmt numFmtId="195" formatCode="###,###,###,###.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0.000000000000000"/>
    <numFmt numFmtId="201" formatCode="###,###,###,###.00000000"/>
    <numFmt numFmtId="202" formatCode="###,###,###,###.000000000"/>
    <numFmt numFmtId="203" formatCode="###,###,###,###.00000000000"/>
    <numFmt numFmtId="204" formatCode="#,##0.000;[Red]\-#,##0.000"/>
    <numFmt numFmtId="205" formatCode="###,###,###,###.000000000000"/>
    <numFmt numFmtId="206" formatCode="#,##0.0000;[Red]\-#,##0.0000"/>
    <numFmt numFmtId="207" formatCode="#,##0.000000;[Red]\-#,##0.000000"/>
    <numFmt numFmtId="208" formatCode="#,##0.00000000000;[Red]\-#,##0.00000000000"/>
    <numFmt numFmtId="209" formatCode="#,##0.000000000000;[Red]\-#,##0.000000000000"/>
    <numFmt numFmtId="210" formatCode="_ * #,##0.0_ ;_ * \-#,##0.0_ ;_ * &quot;-&quot;?_ ;_ @_ "/>
    <numFmt numFmtId="211" formatCode="[$-280A]dddd\,\ dd&quot; de &quot;mmmm&quot; de &quot;yyyy"/>
    <numFmt numFmtId="212" formatCode="[$-280A]hh:mm:ss\ AM/PM"/>
    <numFmt numFmtId="213" formatCode="#,##0.0000000000000;[Red]\-#,##0.0000000000000"/>
    <numFmt numFmtId="214" formatCode="#,##0.00000000000000;[Red]\-#,##0.00000000000000"/>
    <numFmt numFmtId="215" formatCode="###,###,###,###.00"/>
    <numFmt numFmtId="216" formatCode="###,###,###,###.0000"/>
    <numFmt numFmtId="217" formatCode="_ * #,##0.000_ ;_ * \-#,##0.000_ ;_ * &quot;-&quot;??_ ;_ @_ "/>
    <numFmt numFmtId="218" formatCode="_ * #,##0.0000_ ;_ * \-#,##0.0000_ ;_ * &quot;-&quot;??_ ;_ @_ "/>
    <numFmt numFmtId="219" formatCode="_ * #,##0.00000_ ;_ * \-#,##0.00000_ ;_ * &quot;-&quot;??_ ;_ @_ "/>
    <numFmt numFmtId="220" formatCode="_ * #,##0.000000_ ;_ * \-#,##0.000000_ ;_ * &quot;-&quot;??_ ;_ @_ "/>
    <numFmt numFmtId="221" formatCode="_ * #,##0.0000000_ ;_ * \-#,##0.0000000_ ;_ * &quot;-&quot;??_ ;_ @_ 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12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9"/>
      <name val="Arial"/>
      <family val="2"/>
    </font>
    <font>
      <b/>
      <u val="single"/>
      <sz val="12"/>
      <color indexed="1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4.5"/>
      <color indexed="8"/>
      <name val="Arial"/>
      <family val="0"/>
    </font>
    <font>
      <b/>
      <sz val="5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0"/>
      <name val="Arial"/>
      <family val="2"/>
    </font>
    <font>
      <sz val="11"/>
      <color theme="0"/>
      <name val="Arial"/>
      <family val="2"/>
    </font>
    <font>
      <b/>
      <u val="single"/>
      <sz val="12"/>
      <color theme="3" tint="-0.24997000396251678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7" fillId="28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0" borderId="0" applyNumberFormat="0" applyBorder="0" applyAlignment="0" applyProtection="0"/>
    <xf numFmtId="17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2" fillId="20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63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5" fillId="32" borderId="0" xfId="56" applyFont="1" applyFill="1" applyAlignment="1">
      <alignment horizontal="center" vertical="center" wrapText="1"/>
      <protection/>
    </xf>
    <xf numFmtId="0" fontId="8" fillId="32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22" fillId="32" borderId="0" xfId="0" applyFont="1" applyFill="1" applyAlignment="1">
      <alignment/>
    </xf>
    <xf numFmtId="0" fontId="23" fillId="32" borderId="0" xfId="0" applyFont="1" applyFill="1" applyAlignment="1">
      <alignment/>
    </xf>
    <xf numFmtId="0" fontId="7" fillId="32" borderId="0" xfId="0" applyFont="1" applyFill="1" applyAlignment="1">
      <alignment vertical="center"/>
    </xf>
    <xf numFmtId="0" fontId="24" fillId="32" borderId="0" xfId="46" applyFont="1" applyFill="1" applyAlignment="1" applyProtection="1">
      <alignment vertical="center"/>
      <protection/>
    </xf>
    <xf numFmtId="0" fontId="24" fillId="32" borderId="0" xfId="46" applyFont="1" applyFill="1" applyAlignment="1" applyProtection="1">
      <alignment/>
      <protection/>
    </xf>
    <xf numFmtId="0" fontId="10" fillId="32" borderId="0" xfId="0" applyFont="1" applyFill="1" applyAlignment="1">
      <alignment vertical="center"/>
    </xf>
    <xf numFmtId="14" fontId="24" fillId="32" borderId="0" xfId="46" applyNumberFormat="1" applyFont="1" applyFill="1" applyAlignment="1" applyProtection="1">
      <alignment horizontal="left" vertical="center"/>
      <protection/>
    </xf>
    <xf numFmtId="0" fontId="24" fillId="32" borderId="0" xfId="46" applyFont="1" applyFill="1" applyAlignment="1" applyProtection="1">
      <alignment vertical="center"/>
      <protection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5" fillId="32" borderId="0" xfId="0" applyFont="1" applyFill="1" applyAlignment="1">
      <alignment/>
    </xf>
    <xf numFmtId="0" fontId="18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21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21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38" fontId="15" fillId="32" borderId="13" xfId="49" applyNumberFormat="1" applyFont="1" applyFill="1" applyBorder="1" applyAlignment="1">
      <alignment horizontal="right" vertical="center" indent="4"/>
    </xf>
    <xf numFmtId="38" fontId="15" fillId="32" borderId="13" xfId="49" applyNumberFormat="1" applyFont="1" applyFill="1" applyBorder="1" applyAlignment="1">
      <alignment horizontal="right" vertical="center" indent="3"/>
    </xf>
    <xf numFmtId="0" fontId="14" fillId="32" borderId="12" xfId="0" applyFont="1" applyFill="1" applyBorder="1" applyAlignment="1">
      <alignment horizontal="left" vertical="center" indent="2"/>
    </xf>
    <xf numFmtId="38" fontId="14" fillId="32" borderId="13" xfId="49" applyNumberFormat="1" applyFont="1" applyFill="1" applyBorder="1" applyAlignment="1">
      <alignment horizontal="right" vertical="center" indent="4"/>
    </xf>
    <xf numFmtId="38" fontId="14" fillId="32" borderId="13" xfId="49" applyNumberFormat="1" applyFont="1" applyFill="1" applyBorder="1" applyAlignment="1">
      <alignment horizontal="right" vertical="center" indent="3"/>
    </xf>
    <xf numFmtId="38" fontId="10" fillId="32" borderId="13" xfId="49" applyNumberFormat="1" applyFont="1" applyFill="1" applyBorder="1" applyAlignment="1">
      <alignment horizontal="right" vertical="center" indent="4"/>
    </xf>
    <xf numFmtId="38" fontId="10" fillId="32" borderId="13" xfId="49" applyNumberFormat="1" applyFont="1" applyFill="1" applyBorder="1" applyAlignment="1">
      <alignment horizontal="right" vertical="center" indent="3"/>
    </xf>
    <xf numFmtId="0" fontId="10" fillId="32" borderId="1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43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2" xfId="0" applyFont="1" applyFill="1" applyBorder="1" applyAlignment="1">
      <alignment horizontal="center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5" fillId="32" borderId="12" xfId="0" applyFont="1" applyFill="1" applyBorder="1" applyAlignment="1">
      <alignment horizontal="left" vertical="center" wrapText="1" readingOrder="1"/>
    </xf>
    <xf numFmtId="164" fontId="15" fillId="32" borderId="12" xfId="0" applyNumberFormat="1" applyFont="1" applyFill="1" applyBorder="1" applyAlignment="1">
      <alignment horizontal="right" vertical="center" indent="3" readingOrder="1"/>
    </xf>
    <xf numFmtId="0" fontId="14" fillId="32" borderId="12" xfId="0" applyFont="1" applyFill="1" applyBorder="1" applyAlignment="1">
      <alignment horizontal="left" vertical="center" wrapText="1" readingOrder="1"/>
    </xf>
    <xf numFmtId="164" fontId="14" fillId="32" borderId="12" xfId="0" applyNumberFormat="1" applyFont="1" applyFill="1" applyBorder="1" applyAlignment="1">
      <alignment horizontal="right" vertical="center" indent="3" readingOrder="1"/>
    </xf>
    <xf numFmtId="0" fontId="8" fillId="32" borderId="12" xfId="0" applyFont="1" applyFill="1" applyBorder="1" applyAlignment="1">
      <alignment horizontal="left" vertical="center" wrapText="1" readingOrder="1"/>
    </xf>
    <xf numFmtId="164" fontId="11" fillId="32" borderId="12" xfId="0" applyNumberFormat="1" applyFont="1" applyFill="1" applyBorder="1" applyAlignment="1">
      <alignment horizontal="right" indent="3" readingOrder="1"/>
    </xf>
    <xf numFmtId="0" fontId="10" fillId="32" borderId="14" xfId="0" applyFont="1" applyFill="1" applyBorder="1" applyAlignment="1">
      <alignment horizontal="center" vertical="center" wrapText="1" readingOrder="1"/>
    </xf>
    <xf numFmtId="164" fontId="10" fillId="32" borderId="14" xfId="0" applyNumberFormat="1" applyFont="1" applyFill="1" applyBorder="1" applyAlignment="1">
      <alignment horizontal="right" vertical="center" wrapText="1" indent="3" readingOrder="1"/>
    </xf>
    <xf numFmtId="0" fontId="10" fillId="32" borderId="0" xfId="0" applyFont="1" applyFill="1" applyBorder="1" applyAlignment="1">
      <alignment horizontal="left" vertical="center" wrapText="1" readingOrder="1"/>
    </xf>
    <xf numFmtId="164" fontId="10" fillId="32" borderId="0" xfId="0" applyNumberFormat="1" applyFont="1" applyFill="1" applyBorder="1" applyAlignment="1">
      <alignment horizontal="center" vertical="center" readingOrder="1"/>
    </xf>
    <xf numFmtId="164" fontId="14" fillId="32" borderId="12" xfId="0" applyNumberFormat="1" applyFont="1" applyFill="1" applyBorder="1" applyAlignment="1">
      <alignment horizontal="right" indent="3" readingOrder="1"/>
    </xf>
    <xf numFmtId="0" fontId="11" fillId="32" borderId="14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15" fillId="32" borderId="12" xfId="0" applyNumberFormat="1" applyFont="1" applyFill="1" applyBorder="1" applyAlignment="1">
      <alignment horizontal="right" vertical="center" indent="3" readingOrder="1"/>
    </xf>
    <xf numFmtId="0" fontId="14" fillId="32" borderId="12" xfId="0" applyNumberFormat="1" applyFont="1" applyFill="1" applyBorder="1" applyAlignment="1">
      <alignment horizontal="right" indent="3" readingOrder="1"/>
    </xf>
    <xf numFmtId="0" fontId="2" fillId="32" borderId="0" xfId="0" applyFont="1" applyFill="1" applyBorder="1" applyAlignment="1">
      <alignment vertical="center" wrapText="1" readingOrder="1"/>
    </xf>
    <xf numFmtId="164" fontId="14" fillId="32" borderId="12" xfId="0" applyNumberFormat="1" applyFont="1" applyFill="1" applyBorder="1" applyAlignment="1">
      <alignment horizontal="right" indent="4" readingOrder="1"/>
    </xf>
    <xf numFmtId="164" fontId="15" fillId="32" borderId="12" xfId="0" applyNumberFormat="1" applyFont="1" applyFill="1" applyBorder="1" applyAlignment="1">
      <alignment horizontal="right" vertical="center" indent="4" readingOrder="1"/>
    </xf>
    <xf numFmtId="164" fontId="14" fillId="32" borderId="15" xfId="0" applyNumberFormat="1" applyFont="1" applyFill="1" applyBorder="1" applyAlignment="1">
      <alignment horizontal="right" textRotation="255" readingOrder="1"/>
    </xf>
    <xf numFmtId="164" fontId="11" fillId="32" borderId="12" xfId="0" applyNumberFormat="1" applyFont="1" applyFill="1" applyBorder="1" applyAlignment="1">
      <alignment horizontal="right" indent="4" readingOrder="1"/>
    </xf>
    <xf numFmtId="0" fontId="5" fillId="32" borderId="15" xfId="0" applyFont="1" applyFill="1" applyBorder="1" applyAlignment="1">
      <alignment horizontal="left" vertical="center" wrapText="1" indent="3" readingOrder="1"/>
    </xf>
    <xf numFmtId="165" fontId="10" fillId="32" borderId="12" xfId="0" applyNumberFormat="1" applyFont="1" applyFill="1" applyBorder="1" applyAlignment="1">
      <alignment horizontal="right" indent="3" readingOrder="1"/>
    </xf>
    <xf numFmtId="0" fontId="11" fillId="32" borderId="15" xfId="0" applyFont="1" applyFill="1" applyBorder="1" applyAlignment="1">
      <alignment horizontal="left" vertical="center" wrapText="1" indent="5" readingOrder="1"/>
    </xf>
    <xf numFmtId="165" fontId="11" fillId="32" borderId="12" xfId="0" applyNumberFormat="1" applyFont="1" applyFill="1" applyBorder="1" applyAlignment="1">
      <alignment horizontal="right" indent="3" readingOrder="1"/>
    </xf>
    <xf numFmtId="0" fontId="11" fillId="32" borderId="16" xfId="0" applyFont="1" applyFill="1" applyBorder="1" applyAlignment="1">
      <alignment horizontal="left" vertical="center" wrapText="1" indent="3" readingOrder="1"/>
    </xf>
    <xf numFmtId="165" fontId="11" fillId="32" borderId="14" xfId="0" applyNumberFormat="1" applyFont="1" applyFill="1" applyBorder="1" applyAlignment="1">
      <alignment horizontal="right" indent="3" readingOrder="1"/>
    </xf>
    <xf numFmtId="165" fontId="11" fillId="32" borderId="17" xfId="0" applyNumberFormat="1" applyFont="1" applyFill="1" applyBorder="1" applyAlignment="1">
      <alignment horizontal="right" indent="3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165" fontId="11" fillId="32" borderId="13" xfId="0" applyNumberFormat="1" applyFont="1" applyFill="1" applyBorder="1" applyAlignment="1">
      <alignment horizontal="right" indent="3" readingOrder="1"/>
    </xf>
    <xf numFmtId="0" fontId="15" fillId="32" borderId="15" xfId="0" applyFont="1" applyFill="1" applyBorder="1" applyAlignment="1">
      <alignment horizontal="left" vertical="center" wrapText="1" indent="1" readingOrder="1"/>
    </xf>
    <xf numFmtId="165" fontId="15" fillId="32" borderId="12" xfId="0" applyNumberFormat="1" applyFont="1" applyFill="1" applyBorder="1" applyAlignment="1">
      <alignment horizontal="right" indent="3" readingOrder="1"/>
    </xf>
    <xf numFmtId="0" fontId="14" fillId="32" borderId="15" xfId="0" applyFont="1" applyFill="1" applyBorder="1" applyAlignment="1">
      <alignment horizontal="left" vertical="center" wrapText="1" indent="3" readingOrder="1"/>
    </xf>
    <xf numFmtId="165" fontId="14" fillId="32" borderId="12" xfId="0" applyNumberFormat="1" applyFont="1" applyFill="1" applyBorder="1" applyAlignment="1">
      <alignment horizontal="right" indent="3" readingOrder="1"/>
    </xf>
    <xf numFmtId="0" fontId="29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8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3" xfId="0" applyNumberFormat="1" applyFont="1" applyFill="1" applyBorder="1" applyAlignment="1" applyProtection="1">
      <alignment horizontal="center" vertical="center" wrapText="1"/>
      <protection/>
    </xf>
    <xf numFmtId="43" fontId="2" fillId="32" borderId="0" xfId="49" applyFont="1" applyFill="1" applyAlignment="1">
      <alignment vertical="center"/>
    </xf>
    <xf numFmtId="0" fontId="12" fillId="32" borderId="0" xfId="0" applyFont="1" applyFill="1" applyBorder="1" applyAlignment="1">
      <alignment vertical="center"/>
    </xf>
    <xf numFmtId="43" fontId="12" fillId="32" borderId="0" xfId="49" applyFont="1" applyFill="1" applyBorder="1" applyAlignment="1">
      <alignment vertical="center"/>
    </xf>
    <xf numFmtId="43" fontId="13" fillId="32" borderId="0" xfId="49" applyFont="1" applyFill="1" applyBorder="1" applyAlignment="1">
      <alignment vertical="center"/>
    </xf>
    <xf numFmtId="0" fontId="13" fillId="32" borderId="0" xfId="0" applyFont="1" applyFill="1" applyBorder="1" applyAlignment="1">
      <alignment vertical="center"/>
    </xf>
    <xf numFmtId="0" fontId="12" fillId="32" borderId="0" xfId="0" applyNumberFormat="1" applyFont="1" applyFill="1" applyBorder="1" applyAlignment="1">
      <alignment vertical="center"/>
    </xf>
    <xf numFmtId="43" fontId="13" fillId="32" borderId="0" xfId="0" applyNumberFormat="1" applyFont="1" applyFill="1" applyBorder="1" applyAlignment="1">
      <alignment vertical="center"/>
    </xf>
    <xf numFmtId="168" fontId="20" fillId="32" borderId="0" xfId="49" applyNumberFormat="1" applyFont="1" applyFill="1" applyBorder="1" applyAlignment="1">
      <alignment vertical="center"/>
    </xf>
    <xf numFmtId="169" fontId="12" fillId="32" borderId="0" xfId="49" applyNumberFormat="1" applyFont="1" applyFill="1" applyBorder="1" applyAlignment="1">
      <alignment horizontal="right" vertical="center"/>
    </xf>
    <xf numFmtId="169" fontId="12" fillId="32" borderId="0" xfId="49" applyNumberFormat="1" applyFont="1" applyFill="1" applyBorder="1" applyAlignment="1">
      <alignment horizontal="right" vertical="justify"/>
    </xf>
    <xf numFmtId="169" fontId="12" fillId="32" borderId="0" xfId="0" applyNumberFormat="1" applyFont="1" applyFill="1" applyBorder="1" applyAlignment="1">
      <alignment vertical="center"/>
    </xf>
    <xf numFmtId="0" fontId="19" fillId="32" borderId="0" xfId="0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Border="1" applyAlignment="1">
      <alignment horizontal="left" vertical="center" wrapText="1" readingOrder="1"/>
    </xf>
    <xf numFmtId="0" fontId="30" fillId="32" borderId="0" xfId="0" applyFont="1" applyFill="1" applyAlignment="1">
      <alignment/>
    </xf>
    <xf numFmtId="0" fontId="15" fillId="32" borderId="12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left" vertical="center"/>
    </xf>
    <xf numFmtId="0" fontId="15" fillId="32" borderId="12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vertical="center" wrapText="1"/>
    </xf>
    <xf numFmtId="192" fontId="21" fillId="32" borderId="0" xfId="0" applyNumberFormat="1" applyFont="1" applyFill="1" applyAlignment="1">
      <alignment/>
    </xf>
    <xf numFmtId="0" fontId="21" fillId="32" borderId="0" xfId="0" applyFont="1" applyFill="1" applyAlignment="1">
      <alignment horizontal="left"/>
    </xf>
    <xf numFmtId="186" fontId="2" fillId="32" borderId="0" xfId="0" applyNumberFormat="1" applyFont="1" applyFill="1" applyBorder="1" applyAlignment="1">
      <alignment horizontal="left" vertical="center" wrapText="1" readingOrder="1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5" fillId="33" borderId="15" xfId="0" applyFont="1" applyFill="1" applyBorder="1" applyAlignment="1">
      <alignment horizontal="left" vertical="center" wrapText="1" indent="2" readingOrder="1"/>
    </xf>
    <xf numFmtId="164" fontId="5" fillId="33" borderId="15" xfId="0" applyNumberFormat="1" applyFont="1" applyFill="1" applyBorder="1" applyAlignment="1">
      <alignment horizontal="right" vertical="center" indent="3" readingOrder="1"/>
    </xf>
    <xf numFmtId="164" fontId="5" fillId="33" borderId="12" xfId="0" applyNumberFormat="1" applyFont="1" applyFill="1" applyBorder="1" applyAlignment="1">
      <alignment horizontal="right" vertical="center" indent="3" readingOrder="1"/>
    </xf>
    <xf numFmtId="0" fontId="10" fillId="33" borderId="15" xfId="0" applyFont="1" applyFill="1" applyBorder="1" applyAlignment="1">
      <alignment horizontal="left" vertical="center" wrapText="1" indent="2" readingOrder="1"/>
    </xf>
    <xf numFmtId="164" fontId="10" fillId="33" borderId="15" xfId="0" applyNumberFormat="1" applyFont="1" applyFill="1" applyBorder="1" applyAlignment="1">
      <alignment horizontal="right" vertical="center" indent="3" readingOrder="1"/>
    </xf>
    <xf numFmtId="164" fontId="10" fillId="33" borderId="12" xfId="0" applyNumberFormat="1" applyFont="1" applyFill="1" applyBorder="1" applyAlignment="1">
      <alignment horizontal="right" vertical="center" indent="3" readingOrder="1"/>
    </xf>
    <xf numFmtId="0" fontId="11" fillId="33" borderId="15" xfId="0" applyFont="1" applyFill="1" applyBorder="1" applyAlignment="1">
      <alignment horizontal="left" vertical="center" wrapText="1" indent="2" readingOrder="1"/>
    </xf>
    <xf numFmtId="164" fontId="11" fillId="33" borderId="15" xfId="0" applyNumberFormat="1" applyFont="1" applyFill="1" applyBorder="1" applyAlignment="1">
      <alignment horizontal="right" vertical="center" indent="3" readingOrder="1"/>
    </xf>
    <xf numFmtId="164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15" xfId="0" applyFont="1" applyFill="1" applyBorder="1" applyAlignment="1">
      <alignment horizontal="left" vertical="center" wrapText="1" readingOrder="1"/>
    </xf>
    <xf numFmtId="0" fontId="14" fillId="33" borderId="15" xfId="0" applyFont="1" applyFill="1" applyBorder="1" applyAlignment="1">
      <alignment horizontal="left" vertical="center" wrapText="1" indent="2" readingOrder="1"/>
    </xf>
    <xf numFmtId="0" fontId="10" fillId="33" borderId="15" xfId="0" applyFont="1" applyFill="1" applyBorder="1" applyAlignment="1">
      <alignment horizontal="left" vertical="center" wrapText="1" readingOrder="1"/>
    </xf>
    <xf numFmtId="0" fontId="21" fillId="33" borderId="0" xfId="0" applyFont="1" applyFill="1" applyAlignment="1">
      <alignment/>
    </xf>
    <xf numFmtId="186" fontId="21" fillId="32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center"/>
    </xf>
    <xf numFmtId="38" fontId="14" fillId="33" borderId="0" xfId="0" applyNumberFormat="1" applyFont="1" applyFill="1" applyAlignment="1">
      <alignment/>
    </xf>
    <xf numFmtId="0" fontId="14" fillId="33" borderId="15" xfId="0" applyFont="1" applyFill="1" applyBorder="1" applyAlignment="1">
      <alignment horizontal="left" indent="3"/>
    </xf>
    <xf numFmtId="38" fontId="14" fillId="33" borderId="12" xfId="49" applyNumberFormat="1" applyFont="1" applyFill="1" applyBorder="1" applyAlignment="1">
      <alignment horizontal="right" vertical="center" indent="4"/>
    </xf>
    <xf numFmtId="38" fontId="14" fillId="33" borderId="13" xfId="49" applyNumberFormat="1" applyFont="1" applyFill="1" applyBorder="1" applyAlignment="1">
      <alignment horizontal="right" vertical="center" indent="4"/>
    </xf>
    <xf numFmtId="0" fontId="12" fillId="33" borderId="0" xfId="0" applyFont="1" applyFill="1" applyBorder="1" applyAlignment="1">
      <alignment vertical="center"/>
    </xf>
    <xf numFmtId="43" fontId="13" fillId="33" borderId="0" xfId="49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78" fillId="32" borderId="0" xfId="46" applyFont="1" applyFill="1" applyAlignment="1" applyProtection="1">
      <alignment vertical="center"/>
      <protection/>
    </xf>
    <xf numFmtId="194" fontId="15" fillId="32" borderId="13" xfId="49" applyNumberFormat="1" applyFont="1" applyFill="1" applyBorder="1" applyAlignment="1">
      <alignment horizontal="right" vertical="center" indent="4"/>
    </xf>
    <xf numFmtId="194" fontId="15" fillId="32" borderId="12" xfId="0" applyNumberFormat="1" applyFont="1" applyFill="1" applyBorder="1" applyAlignment="1">
      <alignment horizontal="right" vertical="center" indent="3" readingOrder="1"/>
    </xf>
    <xf numFmtId="194" fontId="15" fillId="32" borderId="12" xfId="0" applyNumberFormat="1" applyFont="1" applyFill="1" applyBorder="1" applyAlignment="1">
      <alignment horizontal="right" vertical="center" indent="4" readingOrder="1"/>
    </xf>
    <xf numFmtId="194" fontId="11" fillId="32" borderId="12" xfId="0" applyNumberFormat="1" applyFont="1" applyFill="1" applyBorder="1" applyAlignment="1">
      <alignment horizontal="right" indent="3" readingOrder="1"/>
    </xf>
    <xf numFmtId="194" fontId="11" fillId="32" borderId="13" xfId="0" applyNumberFormat="1" applyFont="1" applyFill="1" applyBorder="1" applyAlignment="1">
      <alignment horizontal="right" indent="3" readingOrder="1"/>
    </xf>
    <xf numFmtId="165" fontId="15" fillId="32" borderId="12" xfId="0" applyNumberFormat="1" applyFont="1" applyFill="1" applyBorder="1" applyAlignment="1">
      <alignment horizontal="right" indent="4" readingOrder="1"/>
    </xf>
    <xf numFmtId="165" fontId="14" fillId="32" borderId="12" xfId="0" applyNumberFormat="1" applyFont="1" applyFill="1" applyBorder="1" applyAlignment="1">
      <alignment horizontal="right" indent="4" readingOrder="1"/>
    </xf>
    <xf numFmtId="165" fontId="11" fillId="32" borderId="14" xfId="0" applyNumberFormat="1" applyFont="1" applyFill="1" applyBorder="1" applyAlignment="1">
      <alignment horizontal="right" indent="4" readingOrder="1"/>
    </xf>
    <xf numFmtId="194" fontId="15" fillId="32" borderId="12" xfId="0" applyNumberFormat="1" applyFont="1" applyFill="1" applyBorder="1" applyAlignment="1">
      <alignment horizontal="right" indent="4" readingOrder="1"/>
    </xf>
    <xf numFmtId="165" fontId="11" fillId="32" borderId="13" xfId="0" applyNumberFormat="1" applyFont="1" applyFill="1" applyBorder="1" applyAlignment="1">
      <alignment horizontal="right" indent="4" readingOrder="1"/>
    </xf>
    <xf numFmtId="165" fontId="11" fillId="32" borderId="17" xfId="0" applyNumberFormat="1" applyFont="1" applyFill="1" applyBorder="1" applyAlignment="1">
      <alignment horizontal="right" indent="4" readingOrder="1"/>
    </xf>
    <xf numFmtId="0" fontId="28" fillId="32" borderId="0" xfId="0" applyFont="1" applyFill="1" applyBorder="1" applyAlignment="1">
      <alignment horizontal="center" vertical="center"/>
    </xf>
    <xf numFmtId="164" fontId="11" fillId="33" borderId="15" xfId="0" applyNumberFormat="1" applyFont="1" applyFill="1" applyBorder="1" applyAlignment="1">
      <alignment horizontal="right" vertical="center" indent="4" readingOrder="1"/>
    </xf>
    <xf numFmtId="183" fontId="14" fillId="33" borderId="0" xfId="0" applyNumberFormat="1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14" fillId="33" borderId="15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21" fillId="32" borderId="15" xfId="0" applyFont="1" applyFill="1" applyBorder="1" applyAlignment="1">
      <alignment textRotation="255" readingOrder="1"/>
    </xf>
    <xf numFmtId="43" fontId="21" fillId="32" borderId="0" xfId="49" applyFont="1" applyFill="1" applyAlignment="1">
      <alignment/>
    </xf>
    <xf numFmtId="164" fontId="5" fillId="33" borderId="15" xfId="0" applyNumberFormat="1" applyFont="1" applyFill="1" applyBorder="1" applyAlignment="1">
      <alignment horizontal="right" vertical="center" indent="4" readingOrder="1"/>
    </xf>
    <xf numFmtId="164" fontId="10" fillId="33" borderId="15" xfId="0" applyNumberFormat="1" applyFont="1" applyFill="1" applyBorder="1" applyAlignment="1">
      <alignment horizontal="right" vertical="center" indent="4" readingOrder="1"/>
    </xf>
    <xf numFmtId="38" fontId="5" fillId="33" borderId="12" xfId="49" applyNumberFormat="1" applyFont="1" applyFill="1" applyBorder="1" applyAlignment="1">
      <alignment horizontal="right" vertical="center" indent="4"/>
    </xf>
    <xf numFmtId="179" fontId="12" fillId="32" borderId="0" xfId="0" applyNumberFormat="1" applyFont="1" applyFill="1" applyBorder="1" applyAlignment="1">
      <alignment vertical="center"/>
    </xf>
    <xf numFmtId="191" fontId="21" fillId="32" borderId="0" xfId="0" applyNumberFormat="1" applyFont="1" applyFill="1" applyAlignment="1">
      <alignment/>
    </xf>
    <xf numFmtId="0" fontId="29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8" xfId="0" applyFont="1" applyFill="1" applyBorder="1" applyAlignment="1">
      <alignment horizontal="center" vertical="center" wrapText="1" readingOrder="1"/>
    </xf>
    <xf numFmtId="164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193" fontId="21" fillId="33" borderId="0" xfId="0" applyNumberFormat="1" applyFont="1" applyFill="1" applyAlignment="1">
      <alignment/>
    </xf>
    <xf numFmtId="1" fontId="5" fillId="33" borderId="15" xfId="0" applyNumberFormat="1" applyFont="1" applyFill="1" applyBorder="1" applyAlignment="1">
      <alignment horizontal="right" vertical="center" indent="4" readingOrder="1"/>
    </xf>
    <xf numFmtId="194" fontId="5" fillId="33" borderId="15" xfId="0" applyNumberFormat="1" applyFont="1" applyFill="1" applyBorder="1" applyAlignment="1">
      <alignment horizontal="right" vertical="center" indent="4" readingOrder="1"/>
    </xf>
    <xf numFmtId="164" fontId="5" fillId="33" borderId="12" xfId="0" applyNumberFormat="1" applyFont="1" applyFill="1" applyBorder="1" applyAlignment="1">
      <alignment horizontal="right" vertical="center" indent="4" readingOrder="1"/>
    </xf>
    <xf numFmtId="164" fontId="11" fillId="33" borderId="12" xfId="0" applyNumberFormat="1" applyFont="1" applyFill="1" applyBorder="1" applyAlignment="1">
      <alignment horizontal="right" vertical="center" indent="4" readingOrder="1"/>
    </xf>
    <xf numFmtId="0" fontId="14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2" xfId="49" applyNumberFormat="1" applyFont="1" applyFill="1" applyBorder="1" applyAlignment="1">
      <alignment horizontal="right" vertical="center" indent="2"/>
    </xf>
    <xf numFmtId="191" fontId="14" fillId="33" borderId="0" xfId="0" applyNumberFormat="1" applyFont="1" applyFill="1" applyAlignment="1">
      <alignment/>
    </xf>
    <xf numFmtId="184" fontId="14" fillId="33" borderId="0" xfId="0" applyNumberFormat="1" applyFont="1" applyFill="1" applyAlignment="1">
      <alignment/>
    </xf>
    <xf numFmtId="38" fontId="5" fillId="33" borderId="12" xfId="49" applyNumberFormat="1" applyFont="1" applyFill="1" applyBorder="1" applyAlignment="1">
      <alignment horizontal="right" vertical="center" indent="5"/>
    </xf>
    <xf numFmtId="38" fontId="14" fillId="33" borderId="12" xfId="49" applyNumberFormat="1" applyFont="1" applyFill="1" applyBorder="1" applyAlignment="1">
      <alignment horizontal="right" vertical="center" indent="5"/>
    </xf>
    <xf numFmtId="0" fontId="68" fillId="32" borderId="0" xfId="46" applyFill="1" applyAlignment="1" applyProtection="1">
      <alignment/>
      <protection/>
    </xf>
    <xf numFmtId="164" fontId="21" fillId="33" borderId="0" xfId="0" applyNumberFormat="1" applyFont="1" applyFill="1" applyAlignment="1">
      <alignment/>
    </xf>
    <xf numFmtId="168" fontId="13" fillId="32" borderId="0" xfId="49" applyNumberFormat="1" applyFont="1" applyFill="1" applyBorder="1" applyAlignment="1">
      <alignment vertical="center"/>
    </xf>
    <xf numFmtId="185" fontId="13" fillId="32" borderId="0" xfId="49" applyNumberFormat="1" applyFont="1" applyFill="1" applyBorder="1" applyAlignment="1">
      <alignment vertical="center"/>
    </xf>
    <xf numFmtId="0" fontId="14" fillId="33" borderId="15" xfId="0" applyFont="1" applyFill="1" applyBorder="1" applyAlignment="1">
      <alignment/>
    </xf>
    <xf numFmtId="0" fontId="14" fillId="33" borderId="13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center" wrapText="1" indent="1"/>
    </xf>
    <xf numFmtId="38" fontId="5" fillId="33" borderId="13" xfId="49" applyNumberFormat="1" applyFont="1" applyFill="1" applyBorder="1" applyAlignment="1">
      <alignment horizontal="right" vertical="center" indent="4"/>
    </xf>
    <xf numFmtId="0" fontId="5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 indent="1"/>
    </xf>
    <xf numFmtId="0" fontId="5" fillId="33" borderId="15" xfId="0" applyFont="1" applyFill="1" applyBorder="1" applyAlignment="1">
      <alignment vertical="center"/>
    </xf>
    <xf numFmtId="38" fontId="5" fillId="33" borderId="13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horizontal="left"/>
      <protection/>
    </xf>
    <xf numFmtId="194" fontId="14" fillId="32" borderId="12" xfId="0" applyNumberFormat="1" applyFont="1" applyFill="1" applyBorder="1" applyAlignment="1">
      <alignment horizontal="right" indent="4" readingOrder="1"/>
    </xf>
    <xf numFmtId="0" fontId="10" fillId="33" borderId="12" xfId="0" applyFont="1" applyFill="1" applyBorder="1" applyAlignment="1">
      <alignment horizontal="center" vertical="center" wrapText="1" readingOrder="1"/>
    </xf>
    <xf numFmtId="164" fontId="11" fillId="33" borderId="14" xfId="0" applyNumberFormat="1" applyFont="1" applyFill="1" applyBorder="1" applyAlignment="1">
      <alignment horizontal="right" vertical="center" indent="3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21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5" xfId="0" applyFont="1" applyFill="1" applyBorder="1" applyAlignment="1">
      <alignment horizontal="left" vertical="center" wrapText="1" readingOrder="1"/>
    </xf>
    <xf numFmtId="1" fontId="5" fillId="33" borderId="12" xfId="0" applyNumberFormat="1" applyFont="1" applyFill="1" applyBorder="1" applyAlignment="1">
      <alignment horizontal="right" vertical="center" indent="4" readingOrder="1"/>
    </xf>
    <xf numFmtId="194" fontId="5" fillId="33" borderId="12" xfId="0" applyNumberFormat="1" applyFont="1" applyFill="1" applyBorder="1" applyAlignment="1">
      <alignment horizontal="right" vertical="center" indent="4" readingOrder="1"/>
    </xf>
    <xf numFmtId="164" fontId="10" fillId="33" borderId="12" xfId="0" applyNumberFormat="1" applyFont="1" applyFill="1" applyBorder="1" applyAlignment="1">
      <alignment horizontal="right" vertical="center" indent="4" readingOrder="1"/>
    </xf>
    <xf numFmtId="43" fontId="21" fillId="33" borderId="0" xfId="0" applyNumberFormat="1" applyFont="1" applyFill="1" applyAlignment="1">
      <alignment/>
    </xf>
    <xf numFmtId="178" fontId="21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180" fontId="14" fillId="32" borderId="0" xfId="0" applyNumberFormat="1" applyFont="1" applyFill="1" applyBorder="1" applyAlignment="1">
      <alignment horizontal="right" indent="3" readingOrder="1"/>
    </xf>
    <xf numFmtId="180" fontId="21" fillId="33" borderId="0" xfId="0" applyNumberFormat="1" applyFont="1" applyFill="1" applyAlignment="1">
      <alignment/>
    </xf>
    <xf numFmtId="38" fontId="12" fillId="33" borderId="0" xfId="0" applyNumberFormat="1" applyFont="1" applyFill="1" applyBorder="1" applyAlignment="1">
      <alignment horizontal="left" vertical="center" wrapText="1" indent="1"/>
    </xf>
    <xf numFmtId="178" fontId="13" fillId="32" borderId="0" xfId="0" applyNumberFormat="1" applyFont="1" applyFill="1" applyBorder="1" applyAlignment="1">
      <alignment vertical="center"/>
    </xf>
    <xf numFmtId="166" fontId="13" fillId="32" borderId="0" xfId="49" applyNumberFormat="1" applyFont="1" applyFill="1" applyBorder="1" applyAlignment="1">
      <alignment vertical="center"/>
    </xf>
    <xf numFmtId="172" fontId="21" fillId="33" borderId="0" xfId="0" applyNumberFormat="1" applyFont="1" applyFill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indent="1"/>
    </xf>
    <xf numFmtId="166" fontId="2" fillId="33" borderId="0" xfId="49" applyNumberFormat="1" applyFont="1" applyFill="1" applyBorder="1" applyAlignment="1">
      <alignment vertical="center"/>
    </xf>
    <xf numFmtId="167" fontId="2" fillId="33" borderId="20" xfId="59" applyNumberFormat="1" applyFont="1" applyFill="1" applyBorder="1" applyAlignment="1">
      <alignment horizontal="center" vertical="center"/>
    </xf>
    <xf numFmtId="167" fontId="2" fillId="33" borderId="0" xfId="59" applyNumberFormat="1" applyFont="1" applyFill="1" applyBorder="1" applyAlignment="1">
      <alignment horizontal="left" vertical="center" indent="4"/>
    </xf>
    <xf numFmtId="167" fontId="2" fillId="33" borderId="20" xfId="59" applyNumberFormat="1" applyFont="1" applyFill="1" applyBorder="1" applyAlignment="1">
      <alignment horizontal="right" vertical="center" indent="4"/>
    </xf>
    <xf numFmtId="0" fontId="6" fillId="33" borderId="21" xfId="0" applyFont="1" applyFill="1" applyBorder="1" applyAlignment="1">
      <alignment horizontal="center" vertical="center"/>
    </xf>
    <xf numFmtId="166" fontId="6" fillId="33" borderId="22" xfId="49" applyNumberFormat="1" applyFont="1" applyFill="1" applyBorder="1" applyAlignment="1">
      <alignment vertical="center"/>
    </xf>
    <xf numFmtId="167" fontId="6" fillId="33" borderId="23" xfId="59" applyNumberFormat="1" applyFont="1" applyFill="1" applyBorder="1" applyAlignment="1">
      <alignment horizontal="center" vertical="center"/>
    </xf>
    <xf numFmtId="167" fontId="6" fillId="33" borderId="0" xfId="59" applyNumberFormat="1" applyFont="1" applyFill="1" applyBorder="1" applyAlignment="1">
      <alignment horizontal="center" vertical="center"/>
    </xf>
    <xf numFmtId="167" fontId="6" fillId="33" borderId="23" xfId="59" applyNumberFormat="1" applyFont="1" applyFill="1" applyBorder="1" applyAlignment="1">
      <alignment horizontal="right" vertical="center" indent="4"/>
    </xf>
    <xf numFmtId="176" fontId="12" fillId="33" borderId="0" xfId="0" applyNumberFormat="1" applyFont="1" applyFill="1" applyBorder="1" applyAlignment="1">
      <alignment vertical="center"/>
    </xf>
    <xf numFmtId="0" fontId="26" fillId="33" borderId="19" xfId="0" applyFont="1" applyFill="1" applyBorder="1" applyAlignment="1">
      <alignment horizontal="center" vertical="center" wrapText="1"/>
    </xf>
    <xf numFmtId="166" fontId="26" fillId="33" borderId="24" xfId="49" applyNumberFormat="1" applyFont="1" applyFill="1" applyBorder="1" applyAlignment="1">
      <alignment horizontal="right" vertical="center"/>
    </xf>
    <xf numFmtId="0" fontId="26" fillId="33" borderId="2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right" vertical="center"/>
    </xf>
    <xf numFmtId="0" fontId="26" fillId="33" borderId="26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center" indent="1"/>
    </xf>
    <xf numFmtId="166" fontId="12" fillId="33" borderId="0" xfId="49" applyNumberFormat="1" applyFont="1" applyFill="1" applyBorder="1" applyAlignment="1">
      <alignment vertical="center"/>
    </xf>
    <xf numFmtId="167" fontId="12" fillId="33" borderId="20" xfId="59" applyNumberFormat="1" applyFont="1" applyFill="1" applyBorder="1" applyAlignment="1">
      <alignment horizontal="center" vertical="center"/>
    </xf>
    <xf numFmtId="167" fontId="12" fillId="33" borderId="0" xfId="59" applyNumberFormat="1" applyFont="1" applyFill="1" applyBorder="1" applyAlignment="1">
      <alignment horizontal="left" vertical="center" indent="4"/>
    </xf>
    <xf numFmtId="0" fontId="12" fillId="33" borderId="19" xfId="0" applyFont="1" applyFill="1" applyBorder="1" applyAlignment="1">
      <alignment vertical="center" wrapText="1"/>
    </xf>
    <xf numFmtId="166" fontId="12" fillId="33" borderId="0" xfId="0" applyNumberFormat="1" applyFont="1" applyFill="1" applyBorder="1" applyAlignment="1">
      <alignment vertical="center"/>
    </xf>
    <xf numFmtId="167" fontId="12" fillId="33" borderId="20" xfId="0" applyNumberFormat="1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/>
    </xf>
    <xf numFmtId="166" fontId="26" fillId="33" borderId="22" xfId="49" applyNumberFormat="1" applyFont="1" applyFill="1" applyBorder="1" applyAlignment="1">
      <alignment vertical="center"/>
    </xf>
    <xf numFmtId="167" fontId="26" fillId="33" borderId="23" xfId="59" applyNumberFormat="1" applyFont="1" applyFill="1" applyBorder="1" applyAlignment="1">
      <alignment horizontal="center" vertical="center"/>
    </xf>
    <xf numFmtId="167" fontId="26" fillId="33" borderId="0" xfId="59" applyNumberFormat="1" applyFont="1" applyFill="1" applyBorder="1" applyAlignment="1">
      <alignment horizontal="center" vertical="center"/>
    </xf>
    <xf numFmtId="38" fontId="12" fillId="33" borderId="19" xfId="0" applyNumberFormat="1" applyFont="1" applyFill="1" applyBorder="1" applyAlignment="1">
      <alignment horizontal="left" vertical="center" wrapText="1" indent="1"/>
    </xf>
    <xf numFmtId="0" fontId="12" fillId="33" borderId="19" xfId="0" applyFont="1" applyFill="1" applyBorder="1" applyAlignment="1">
      <alignment vertical="center" wrapText="1"/>
    </xf>
    <xf numFmtId="166" fontId="12" fillId="33" borderId="0" xfId="0" applyNumberFormat="1" applyFont="1" applyFill="1" applyBorder="1" applyAlignment="1">
      <alignment vertical="top"/>
    </xf>
    <xf numFmtId="167" fontId="12" fillId="33" borderId="20" xfId="0" applyNumberFormat="1" applyFont="1" applyFill="1" applyBorder="1" applyAlignment="1">
      <alignment horizontal="center" vertical="top"/>
    </xf>
    <xf numFmtId="174" fontId="12" fillId="33" borderId="0" xfId="49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horizontal="left" vertical="center" wrapText="1"/>
    </xf>
    <xf numFmtId="174" fontId="12" fillId="33" borderId="0" xfId="0" applyNumberFormat="1" applyFont="1" applyFill="1" applyBorder="1" applyAlignment="1">
      <alignment vertical="center"/>
    </xf>
    <xf numFmtId="166" fontId="12" fillId="33" borderId="0" xfId="0" applyNumberFormat="1" applyFont="1" applyFill="1" applyBorder="1" applyAlignment="1">
      <alignment horizontal="right" vertical="center"/>
    </xf>
    <xf numFmtId="166" fontId="26" fillId="33" borderId="22" xfId="0" applyNumberFormat="1" applyFont="1" applyFill="1" applyBorder="1" applyAlignment="1">
      <alignment vertical="center"/>
    </xf>
    <xf numFmtId="167" fontId="26" fillId="33" borderId="23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top"/>
    </xf>
    <xf numFmtId="0" fontId="12" fillId="33" borderId="24" xfId="0" applyFont="1" applyFill="1" applyBorder="1" applyAlignment="1">
      <alignment vertical="center"/>
    </xf>
    <xf numFmtId="0" fontId="12" fillId="33" borderId="26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167" fontId="12" fillId="33" borderId="0" xfId="59" applyNumberFormat="1" applyFont="1" applyFill="1" applyBorder="1" applyAlignment="1">
      <alignment horizontal="left" vertical="center" indent="5"/>
    </xf>
    <xf numFmtId="198" fontId="12" fillId="33" borderId="0" xfId="0" applyNumberFormat="1" applyFont="1" applyFill="1" applyBorder="1" applyAlignment="1">
      <alignment vertical="center"/>
    </xf>
    <xf numFmtId="186" fontId="12" fillId="32" borderId="0" xfId="49" applyNumberFormat="1" applyFont="1" applyFill="1" applyBorder="1" applyAlignment="1">
      <alignment vertical="center"/>
    </xf>
    <xf numFmtId="193" fontId="77" fillId="0" borderId="0" xfId="0" applyNumberFormat="1" applyFont="1" applyAlignment="1">
      <alignment/>
    </xf>
    <xf numFmtId="200" fontId="6" fillId="33" borderId="0" xfId="49" applyNumberFormat="1" applyFont="1" applyFill="1" applyBorder="1" applyAlignment="1">
      <alignment vertical="center"/>
    </xf>
    <xf numFmtId="173" fontId="79" fillId="33" borderId="0" xfId="0" applyNumberFormat="1" applyFont="1" applyFill="1" applyAlignment="1">
      <alignment horizontal="right"/>
    </xf>
    <xf numFmtId="174" fontId="26" fillId="33" borderId="20" xfId="49" applyNumberFormat="1" applyFont="1" applyFill="1" applyBorder="1" applyAlignment="1">
      <alignment horizontal="center" vertical="center"/>
    </xf>
    <xf numFmtId="166" fontId="12" fillId="33" borderId="22" xfId="49" applyNumberFormat="1" applyFont="1" applyFill="1" applyBorder="1" applyAlignment="1">
      <alignment vertical="center"/>
    </xf>
    <xf numFmtId="174" fontId="26" fillId="33" borderId="23" xfId="49" applyNumberFormat="1" applyFont="1" applyFill="1" applyBorder="1" applyAlignment="1">
      <alignment horizontal="center" vertical="center"/>
    </xf>
    <xf numFmtId="0" fontId="30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43" fontId="21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5" fillId="33" borderId="15" xfId="0" applyFont="1" applyFill="1" applyBorder="1" applyAlignment="1">
      <alignment horizontal="left" vertical="center" wrapText="1" indent="1" readingOrder="1"/>
    </xf>
    <xf numFmtId="165" fontId="15" fillId="33" borderId="12" xfId="0" applyNumberFormat="1" applyFont="1" applyFill="1" applyBorder="1" applyAlignment="1">
      <alignment horizontal="right" indent="3" readingOrder="1"/>
    </xf>
    <xf numFmtId="0" fontId="14" fillId="33" borderId="15" xfId="0" applyFont="1" applyFill="1" applyBorder="1" applyAlignment="1">
      <alignment horizontal="left" vertical="center" wrapText="1" indent="3" readingOrder="1"/>
    </xf>
    <xf numFmtId="165" fontId="14" fillId="33" borderId="12" xfId="0" applyNumberFormat="1" applyFont="1" applyFill="1" applyBorder="1" applyAlignment="1">
      <alignment horizontal="right" indent="3" readingOrder="1"/>
    </xf>
    <xf numFmtId="0" fontId="5" fillId="33" borderId="0" xfId="56" applyFont="1" applyFill="1" applyAlignment="1">
      <alignment horizontal="center" vertical="center" wrapText="1"/>
      <protection/>
    </xf>
    <xf numFmtId="0" fontId="2" fillId="33" borderId="0" xfId="56" applyFont="1" applyFill="1" applyAlignment="1">
      <alignment vertical="center"/>
      <protection/>
    </xf>
    <xf numFmtId="164" fontId="14" fillId="33" borderId="0" xfId="0" applyNumberFormat="1" applyFont="1" applyFill="1" applyAlignment="1">
      <alignment/>
    </xf>
    <xf numFmtId="0" fontId="31" fillId="33" borderId="0" xfId="0" applyFont="1" applyFill="1" applyBorder="1" applyAlignment="1" applyProtection="1">
      <alignment/>
      <protection locked="0"/>
    </xf>
    <xf numFmtId="0" fontId="29" fillId="33" borderId="0" xfId="0" applyFont="1" applyFill="1" applyBorder="1" applyAlignment="1" applyProtection="1">
      <alignment/>
      <protection locked="0"/>
    </xf>
    <xf numFmtId="164" fontId="14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4" fontId="14" fillId="33" borderId="0" xfId="0" applyNumberFormat="1" applyFont="1" applyFill="1" applyAlignment="1">
      <alignment horizontal="right" indent="4"/>
    </xf>
    <xf numFmtId="0" fontId="80" fillId="33" borderId="0" xfId="46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4" fontId="11" fillId="33" borderId="0" xfId="0" applyNumberFormat="1" applyFont="1" applyFill="1" applyAlignment="1">
      <alignment/>
    </xf>
    <xf numFmtId="0" fontId="15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164" fontId="11" fillId="33" borderId="0" xfId="0" applyNumberFormat="1" applyFont="1" applyFill="1" applyAlignment="1">
      <alignment horizontal="center"/>
    </xf>
    <xf numFmtId="164" fontId="11" fillId="33" borderId="0" xfId="0" applyNumberFormat="1" applyFont="1" applyFill="1" applyAlignment="1">
      <alignment horizontal="right" indent="4"/>
    </xf>
    <xf numFmtId="164" fontId="14" fillId="33" borderId="0" xfId="0" applyNumberFormat="1" applyFont="1" applyFill="1" applyAlignment="1">
      <alignment vertical="center"/>
    </xf>
    <xf numFmtId="164" fontId="15" fillId="33" borderId="16" xfId="49" applyNumberFormat="1" applyFont="1" applyFill="1" applyBorder="1" applyAlignment="1">
      <alignment horizontal="right"/>
    </xf>
    <xf numFmtId="164" fontId="15" fillId="33" borderId="27" xfId="49" applyNumberFormat="1" applyFont="1" applyFill="1" applyBorder="1" applyAlignment="1">
      <alignment horizontal="right" indent="1"/>
    </xf>
    <xf numFmtId="164" fontId="15" fillId="33" borderId="17" xfId="49" applyNumberFormat="1" applyFont="1" applyFill="1" applyBorder="1" applyAlignment="1">
      <alignment horizontal="right" indent="1"/>
    </xf>
    <xf numFmtId="164" fontId="15" fillId="33" borderId="16" xfId="49" applyNumberFormat="1" applyFont="1" applyFill="1" applyBorder="1" applyAlignment="1">
      <alignment horizontal="right" indent="1"/>
    </xf>
    <xf numFmtId="0" fontId="15" fillId="33" borderId="18" xfId="0" applyFont="1" applyFill="1" applyBorder="1" applyAlignment="1" applyProtection="1">
      <alignment horizontal="center"/>
      <protection/>
    </xf>
    <xf numFmtId="0" fontId="15" fillId="33" borderId="11" xfId="0" applyFont="1" applyFill="1" applyBorder="1" applyAlignment="1" applyProtection="1">
      <alignment horizontal="center"/>
      <protection/>
    </xf>
    <xf numFmtId="0" fontId="15" fillId="33" borderId="28" xfId="0" applyFont="1" applyFill="1" applyBorder="1" applyAlignment="1" applyProtection="1">
      <alignment horizontal="right" indent="4"/>
      <protection/>
    </xf>
    <xf numFmtId="1" fontId="15" fillId="33" borderId="11" xfId="0" applyNumberFormat="1" applyFont="1" applyFill="1" applyBorder="1" applyAlignment="1" applyProtection="1">
      <alignment horizontal="center"/>
      <protection/>
    </xf>
    <xf numFmtId="0" fontId="15" fillId="33" borderId="28" xfId="0" applyFont="1" applyFill="1" applyBorder="1" applyAlignment="1" applyProtection="1">
      <alignment horizontal="center"/>
      <protection/>
    </xf>
    <xf numFmtId="164" fontId="14" fillId="33" borderId="0" xfId="0" applyNumberFormat="1" applyFont="1" applyFill="1" applyBorder="1" applyAlignment="1">
      <alignment/>
    </xf>
    <xf numFmtId="164" fontId="5" fillId="33" borderId="15" xfId="49" applyNumberFormat="1" applyFont="1" applyFill="1" applyBorder="1" applyAlignment="1">
      <alignment horizontal="center"/>
    </xf>
    <xf numFmtId="164" fontId="5" fillId="33" borderId="13" xfId="49" applyNumberFormat="1" applyFont="1" applyFill="1" applyBorder="1" applyAlignment="1">
      <alignment horizontal="center"/>
    </xf>
    <xf numFmtId="194" fontId="14" fillId="33" borderId="15" xfId="49" applyNumberFormat="1" applyFont="1" applyFill="1" applyBorder="1" applyAlignment="1">
      <alignment/>
    </xf>
    <xf numFmtId="194" fontId="14" fillId="33" borderId="0" xfId="49" applyNumberFormat="1" applyFont="1" applyFill="1" applyBorder="1" applyAlignment="1">
      <alignment horizontal="right" indent="1"/>
    </xf>
    <xf numFmtId="194" fontId="14" fillId="33" borderId="13" xfId="49" applyNumberFormat="1" applyFont="1" applyFill="1" applyBorder="1" applyAlignment="1">
      <alignment horizontal="right" indent="1"/>
    </xf>
    <xf numFmtId="164" fontId="14" fillId="33" borderId="15" xfId="49" applyNumberFormat="1" applyFont="1" applyFill="1" applyBorder="1" applyAlignment="1">
      <alignment horizontal="right" indent="1"/>
    </xf>
    <xf numFmtId="164" fontId="14" fillId="33" borderId="0" xfId="49" applyNumberFormat="1" applyFont="1" applyFill="1" applyBorder="1" applyAlignment="1">
      <alignment horizontal="right" indent="1"/>
    </xf>
    <xf numFmtId="164" fontId="14" fillId="33" borderId="13" xfId="49" applyNumberFormat="1" applyFont="1" applyFill="1" applyBorder="1" applyAlignment="1">
      <alignment horizontal="right" indent="1"/>
    </xf>
    <xf numFmtId="173" fontId="14" fillId="33" borderId="0" xfId="0" applyNumberFormat="1" applyFont="1" applyFill="1" applyAlignment="1">
      <alignment/>
    </xf>
    <xf numFmtId="0" fontId="14" fillId="33" borderId="0" xfId="0" applyNumberFormat="1" applyFont="1" applyFill="1" applyAlignment="1">
      <alignment/>
    </xf>
    <xf numFmtId="164" fontId="14" fillId="33" borderId="15" xfId="49" applyNumberFormat="1" applyFont="1" applyFill="1" applyBorder="1" applyAlignment="1">
      <alignment/>
    </xf>
    <xf numFmtId="164" fontId="14" fillId="33" borderId="16" xfId="0" applyNumberFormat="1" applyFont="1" applyFill="1" applyBorder="1" applyAlignment="1">
      <alignment/>
    </xf>
    <xf numFmtId="164" fontId="14" fillId="33" borderId="17" xfId="0" applyNumberFormat="1" applyFont="1" applyFill="1" applyBorder="1" applyAlignment="1">
      <alignment/>
    </xf>
    <xf numFmtId="164" fontId="14" fillId="33" borderId="16" xfId="0" applyNumberFormat="1" applyFont="1" applyFill="1" applyBorder="1" applyAlignment="1">
      <alignment/>
    </xf>
    <xf numFmtId="164" fontId="14" fillId="33" borderId="27" xfId="0" applyNumberFormat="1" applyFont="1" applyFill="1" applyBorder="1" applyAlignment="1">
      <alignment horizontal="right" indent="4"/>
    </xf>
    <xf numFmtId="164" fontId="14" fillId="33" borderId="17" xfId="0" applyNumberFormat="1" applyFont="1" applyFill="1" applyBorder="1" applyAlignment="1">
      <alignment horizontal="center"/>
    </xf>
    <xf numFmtId="164" fontId="14" fillId="33" borderId="16" xfId="0" applyNumberFormat="1" applyFont="1" applyFill="1" applyBorder="1" applyAlignment="1">
      <alignment horizontal="right"/>
    </xf>
    <xf numFmtId="164" fontId="14" fillId="33" borderId="16" xfId="0" applyNumberFormat="1" applyFont="1" applyFill="1" applyBorder="1" applyAlignment="1">
      <alignment horizontal="center"/>
    </xf>
    <xf numFmtId="164" fontId="14" fillId="33" borderId="27" xfId="0" applyNumberFormat="1" applyFont="1" applyFill="1" applyBorder="1" applyAlignment="1">
      <alignment horizontal="center"/>
    </xf>
    <xf numFmtId="0" fontId="14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0" fontId="11" fillId="33" borderId="0" xfId="0" applyNumberFormat="1" applyFont="1" applyFill="1" applyAlignment="1">
      <alignment horizontal="center"/>
    </xf>
    <xf numFmtId="180" fontId="11" fillId="33" borderId="0" xfId="0" applyNumberFormat="1" applyFont="1" applyFill="1" applyAlignment="1">
      <alignment horizontal="right" indent="4"/>
    </xf>
    <xf numFmtId="0" fontId="6" fillId="33" borderId="0" xfId="0" applyFont="1" applyFill="1" applyAlignment="1">
      <alignment vertical="center"/>
    </xf>
    <xf numFmtId="189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80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right" indent="4"/>
    </xf>
    <xf numFmtId="178" fontId="14" fillId="33" borderId="0" xfId="0" applyNumberFormat="1" applyFont="1" applyFill="1" applyAlignment="1">
      <alignment horizontal="center"/>
    </xf>
    <xf numFmtId="185" fontId="14" fillId="33" borderId="0" xfId="0" applyNumberFormat="1" applyFont="1" applyFill="1" applyAlignment="1">
      <alignment/>
    </xf>
    <xf numFmtId="0" fontId="15" fillId="33" borderId="18" xfId="0" applyFont="1" applyFill="1" applyBorder="1" applyAlignment="1" applyProtection="1">
      <alignment/>
      <protection/>
    </xf>
    <xf numFmtId="185" fontId="14" fillId="33" borderId="0" xfId="0" applyNumberFormat="1" applyFont="1" applyFill="1" applyAlignment="1">
      <alignment horizontal="center"/>
    </xf>
    <xf numFmtId="172" fontId="14" fillId="33" borderId="0" xfId="0" applyNumberFormat="1" applyFont="1" applyFill="1" applyAlignment="1">
      <alignment horizontal="center"/>
    </xf>
    <xf numFmtId="187" fontId="21" fillId="33" borderId="0" xfId="0" applyNumberFormat="1" applyFont="1" applyFill="1" applyAlignment="1">
      <alignment/>
    </xf>
    <xf numFmtId="188" fontId="21" fillId="33" borderId="0" xfId="0" applyNumberFormat="1" applyFont="1" applyFill="1" applyAlignment="1">
      <alignment/>
    </xf>
    <xf numFmtId="164" fontId="15" fillId="33" borderId="28" xfId="0" applyNumberFormat="1" applyFont="1" applyFill="1" applyBorder="1" applyAlignment="1">
      <alignment horizontal="center" vertical="center"/>
    </xf>
    <xf numFmtId="164" fontId="15" fillId="33" borderId="27" xfId="0" applyNumberFormat="1" applyFont="1" applyFill="1" applyBorder="1" applyAlignment="1">
      <alignment horizontal="center" vertical="center"/>
    </xf>
    <xf numFmtId="164" fontId="14" fillId="33" borderId="15" xfId="0" applyNumberFormat="1" applyFont="1" applyFill="1" applyBorder="1" applyAlignment="1">
      <alignment horizontal="right" vertical="center" indent="3" readingOrder="1"/>
    </xf>
    <xf numFmtId="164" fontId="14" fillId="33" borderId="12" xfId="0" applyNumberFormat="1" applyFont="1" applyFill="1" applyBorder="1" applyAlignment="1">
      <alignment horizontal="right" vertical="center" indent="3" readingOrder="1"/>
    </xf>
    <xf numFmtId="194" fontId="11" fillId="33" borderId="15" xfId="0" applyNumberFormat="1" applyFont="1" applyFill="1" applyBorder="1" applyAlignment="1">
      <alignment horizontal="right" vertical="center" indent="3" readingOrder="1"/>
    </xf>
    <xf numFmtId="194" fontId="11" fillId="33" borderId="12" xfId="0" applyNumberFormat="1" applyFont="1" applyFill="1" applyBorder="1" applyAlignment="1">
      <alignment horizontal="right" vertical="center" indent="3" readingOrder="1"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164" fontId="5" fillId="33" borderId="0" xfId="49" applyNumberFormat="1" applyFont="1" applyFill="1" applyBorder="1" applyAlignment="1">
      <alignment horizontal="center"/>
    </xf>
    <xf numFmtId="164" fontId="6" fillId="33" borderId="0" xfId="49" applyNumberFormat="1" applyFont="1" applyFill="1" applyBorder="1" applyAlignment="1">
      <alignment horizontal="center"/>
    </xf>
    <xf numFmtId="164" fontId="14" fillId="33" borderId="27" xfId="0" applyNumberFormat="1" applyFont="1" applyFill="1" applyBorder="1" applyAlignment="1">
      <alignment/>
    </xf>
    <xf numFmtId="202" fontId="11" fillId="33" borderId="0" xfId="0" applyNumberFormat="1" applyFont="1" applyFill="1" applyAlignment="1">
      <alignment horizontal="center"/>
    </xf>
    <xf numFmtId="203" fontId="21" fillId="33" borderId="0" xfId="0" applyNumberFormat="1" applyFont="1" applyFill="1" applyAlignment="1">
      <alignment/>
    </xf>
    <xf numFmtId="196" fontId="14" fillId="33" borderId="0" xfId="49" applyNumberFormat="1" applyFont="1" applyFill="1" applyBorder="1" applyAlignment="1">
      <alignment horizontal="right" vertical="center" indent="4"/>
    </xf>
    <xf numFmtId="192" fontId="14" fillId="33" borderId="0" xfId="0" applyNumberFormat="1" applyFont="1" applyFill="1" applyAlignment="1">
      <alignment/>
    </xf>
    <xf numFmtId="188" fontId="2" fillId="33" borderId="0" xfId="0" applyNumberFormat="1" applyFont="1" applyFill="1" applyAlignment="1">
      <alignment horizontal="right" vertical="center" wrapText="1"/>
    </xf>
    <xf numFmtId="0" fontId="19" fillId="33" borderId="19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/>
    </xf>
    <xf numFmtId="186" fontId="12" fillId="33" borderId="0" xfId="0" applyNumberFormat="1" applyFont="1" applyFill="1" applyBorder="1" applyAlignment="1">
      <alignment vertical="center"/>
    </xf>
    <xf numFmtId="0" fontId="12" fillId="33" borderId="0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197" fontId="14" fillId="33" borderId="0" xfId="0" applyNumberFormat="1" applyFont="1" applyFill="1" applyAlignment="1">
      <alignment/>
    </xf>
    <xf numFmtId="164" fontId="14" fillId="32" borderId="12" xfId="0" applyNumberFormat="1" applyFont="1" applyFill="1" applyBorder="1" applyAlignment="1">
      <alignment horizontal="right" vertical="center" indent="4" readingOrder="1"/>
    </xf>
    <xf numFmtId="0" fontId="12" fillId="33" borderId="0" xfId="0" applyFont="1" applyFill="1" applyBorder="1" applyAlignment="1">
      <alignment horizontal="left" vertical="center" indent="1"/>
    </xf>
    <xf numFmtId="0" fontId="2" fillId="33" borderId="24" xfId="0" applyFont="1" applyFill="1" applyBorder="1" applyAlignment="1">
      <alignment horizontal="left" vertical="center" indent="1"/>
    </xf>
    <xf numFmtId="0" fontId="2" fillId="33" borderId="0" xfId="0" applyFont="1" applyFill="1" applyAlignment="1">
      <alignment horizontal="left" vertical="center" wrapText="1"/>
    </xf>
    <xf numFmtId="177" fontId="12" fillId="32" borderId="0" xfId="0" applyNumberFormat="1" applyFont="1" applyFill="1" applyBorder="1" applyAlignment="1">
      <alignment vertical="center"/>
    </xf>
    <xf numFmtId="185" fontId="2" fillId="33" borderId="0" xfId="0" applyNumberFormat="1" applyFont="1" applyFill="1" applyAlignment="1">
      <alignment horizontal="center"/>
    </xf>
    <xf numFmtId="187" fontId="14" fillId="33" borderId="0" xfId="0" applyNumberFormat="1" applyFont="1" applyFill="1" applyAlignment="1">
      <alignment/>
    </xf>
    <xf numFmtId="38" fontId="21" fillId="32" borderId="0" xfId="0" applyNumberFormat="1" applyFont="1" applyFill="1" applyAlignment="1">
      <alignment/>
    </xf>
    <xf numFmtId="0" fontId="21" fillId="33" borderId="0" xfId="0" applyFont="1" applyFill="1" applyBorder="1" applyAlignment="1">
      <alignment horizontal="left"/>
    </xf>
    <xf numFmtId="0" fontId="29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21" fillId="33" borderId="0" xfId="0" applyNumberFormat="1" applyFont="1" applyFill="1" applyBorder="1" applyAlignment="1">
      <alignment horizontal="left"/>
    </xf>
    <xf numFmtId="1" fontId="21" fillId="33" borderId="0" xfId="0" applyNumberFormat="1" applyFont="1" applyFill="1" applyBorder="1" applyAlignment="1">
      <alignment horizontal="left"/>
    </xf>
    <xf numFmtId="176" fontId="21" fillId="32" borderId="0" xfId="0" applyNumberFormat="1" applyFont="1" applyFill="1" applyAlignment="1">
      <alignment/>
    </xf>
    <xf numFmtId="0" fontId="4" fillId="33" borderId="0" xfId="0" applyFont="1" applyFill="1" applyAlignment="1" applyProtection="1">
      <alignment wrapText="1"/>
      <protection/>
    </xf>
    <xf numFmtId="38" fontId="9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43" fontId="81" fillId="33" borderId="0" xfId="49" applyFont="1" applyFill="1" applyAlignment="1">
      <alignment horizontal="center"/>
    </xf>
    <xf numFmtId="38" fontId="12" fillId="33" borderId="19" xfId="0" applyNumberFormat="1" applyFont="1" applyFill="1" applyBorder="1" applyAlignment="1">
      <alignment horizontal="left" vertical="center" wrapText="1" indent="1"/>
    </xf>
    <xf numFmtId="43" fontId="8" fillId="0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/>
    </xf>
    <xf numFmtId="38" fontId="14" fillId="33" borderId="0" xfId="49" applyNumberFormat="1" applyFont="1" applyFill="1" applyBorder="1" applyAlignment="1">
      <alignment horizontal="right" vertical="center" indent="4"/>
    </xf>
    <xf numFmtId="177" fontId="14" fillId="33" borderId="0" xfId="0" applyNumberFormat="1" applyFont="1" applyFill="1" applyAlignment="1">
      <alignment/>
    </xf>
    <xf numFmtId="204" fontId="14" fillId="33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2" fillId="33" borderId="21" xfId="0" applyFont="1" applyFill="1" applyBorder="1" applyAlignment="1">
      <alignment horizontal="center" vertical="center"/>
    </xf>
    <xf numFmtId="185" fontId="21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65" fontId="21" fillId="32" borderId="0" xfId="0" applyNumberFormat="1" applyFont="1" applyFill="1" applyAlignment="1">
      <alignment/>
    </xf>
    <xf numFmtId="180" fontId="21" fillId="33" borderId="0" xfId="0" applyNumberFormat="1" applyFont="1" applyFill="1" applyAlignment="1">
      <alignment/>
    </xf>
    <xf numFmtId="179" fontId="21" fillId="33" borderId="0" xfId="0" applyNumberFormat="1" applyFont="1" applyFill="1" applyAlignment="1">
      <alignment/>
    </xf>
    <xf numFmtId="176" fontId="14" fillId="33" borderId="0" xfId="0" applyNumberFormat="1" applyFont="1" applyFill="1" applyAlignment="1">
      <alignment/>
    </xf>
    <xf numFmtId="0" fontId="21" fillId="33" borderId="0" xfId="0" applyFont="1" applyFill="1" applyAlignment="1">
      <alignment horizontal="left"/>
    </xf>
    <xf numFmtId="0" fontId="14" fillId="33" borderId="0" xfId="0" applyNumberFormat="1" applyFont="1" applyFill="1" applyAlignment="1">
      <alignment horizontal="center"/>
    </xf>
    <xf numFmtId="186" fontId="14" fillId="33" borderId="0" xfId="0" applyNumberFormat="1" applyFont="1" applyFill="1" applyAlignment="1">
      <alignment horizontal="center"/>
    </xf>
    <xf numFmtId="176" fontId="6" fillId="33" borderId="0" xfId="49" applyNumberFormat="1" applyFont="1" applyFill="1" applyBorder="1" applyAlignment="1">
      <alignment vertical="center"/>
    </xf>
    <xf numFmtId="0" fontId="21" fillId="33" borderId="0" xfId="0" applyFont="1" applyFill="1" applyAlignment="1">
      <alignment/>
    </xf>
    <xf numFmtId="181" fontId="21" fillId="33" borderId="0" xfId="0" applyNumberFormat="1" applyFont="1" applyFill="1" applyAlignment="1">
      <alignment/>
    </xf>
    <xf numFmtId="164" fontId="11" fillId="33" borderId="0" xfId="0" applyNumberFormat="1" applyFont="1" applyFill="1" applyBorder="1" applyAlignment="1">
      <alignment horizontal="right" vertical="center" indent="3" readingOrder="1"/>
    </xf>
    <xf numFmtId="189" fontId="21" fillId="33" borderId="0" xfId="0" applyNumberFormat="1" applyFont="1" applyFill="1" applyAlignment="1">
      <alignment/>
    </xf>
    <xf numFmtId="176" fontId="21" fillId="33" borderId="0" xfId="0" applyNumberFormat="1" applyFont="1" applyFill="1" applyAlignment="1">
      <alignment/>
    </xf>
    <xf numFmtId="201" fontId="21" fillId="33" borderId="0" xfId="0" applyNumberFormat="1" applyFont="1" applyFill="1" applyAlignment="1">
      <alignment/>
    </xf>
    <xf numFmtId="197" fontId="21" fillId="33" borderId="0" xfId="0" applyNumberFormat="1" applyFont="1" applyFill="1" applyAlignment="1">
      <alignment/>
    </xf>
    <xf numFmtId="1" fontId="21" fillId="33" borderId="0" xfId="0" applyNumberFormat="1" applyFont="1" applyFill="1" applyAlignment="1">
      <alignment/>
    </xf>
    <xf numFmtId="183" fontId="21" fillId="32" borderId="0" xfId="0" applyNumberFormat="1" applyFont="1" applyFill="1" applyAlignment="1">
      <alignment/>
    </xf>
    <xf numFmtId="187" fontId="2" fillId="33" borderId="0" xfId="49" applyNumberFormat="1" applyFont="1" applyFill="1" applyAlignment="1">
      <alignment vertical="center"/>
    </xf>
    <xf numFmtId="186" fontId="10" fillId="33" borderId="0" xfId="0" applyNumberFormat="1" applyFont="1" applyFill="1" applyBorder="1" applyAlignment="1">
      <alignment horizontal="right" vertical="center" indent="1" readingOrder="1"/>
    </xf>
    <xf numFmtId="209" fontId="14" fillId="33" borderId="0" xfId="0" applyNumberFormat="1" applyFont="1" applyFill="1" applyAlignment="1">
      <alignment/>
    </xf>
    <xf numFmtId="43" fontId="13" fillId="33" borderId="0" xfId="49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179" fontId="26" fillId="33" borderId="0" xfId="49" applyNumberFormat="1" applyFont="1" applyFill="1" applyBorder="1" applyAlignment="1">
      <alignment vertical="center"/>
    </xf>
    <xf numFmtId="199" fontId="21" fillId="33" borderId="0" xfId="0" applyNumberFormat="1" applyFont="1" applyFill="1" applyAlignment="1">
      <alignment/>
    </xf>
    <xf numFmtId="194" fontId="21" fillId="33" borderId="0" xfId="0" applyNumberFormat="1" applyFont="1" applyFill="1" applyAlignment="1">
      <alignment/>
    </xf>
    <xf numFmtId="0" fontId="21" fillId="32" borderId="0" xfId="0" applyNumberFormat="1" applyFont="1" applyFill="1" applyAlignment="1">
      <alignment/>
    </xf>
    <xf numFmtId="191" fontId="14" fillId="33" borderId="0" xfId="49" applyNumberFormat="1" applyFont="1" applyFill="1" applyBorder="1" applyAlignment="1">
      <alignment horizontal="right" vertical="center" indent="4"/>
    </xf>
    <xf numFmtId="176" fontId="11" fillId="33" borderId="0" xfId="0" applyNumberFormat="1" applyFont="1" applyFill="1" applyAlignment="1">
      <alignment horizontal="center"/>
    </xf>
    <xf numFmtId="186" fontId="11" fillId="33" borderId="0" xfId="0" applyNumberFormat="1" applyFont="1" applyFill="1" applyAlignment="1">
      <alignment horizontal="center"/>
    </xf>
    <xf numFmtId="178" fontId="26" fillId="33" borderId="0" xfId="49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vertical="center" wrapText="1"/>
    </xf>
    <xf numFmtId="178" fontId="27" fillId="33" borderId="0" xfId="0" applyNumberFormat="1" applyFont="1" applyFill="1" applyBorder="1" applyAlignment="1">
      <alignment vertical="center" wrapText="1"/>
    </xf>
    <xf numFmtId="178" fontId="12" fillId="33" borderId="0" xfId="0" applyNumberFormat="1" applyFont="1" applyFill="1" applyBorder="1" applyAlignment="1">
      <alignment vertical="center"/>
    </xf>
    <xf numFmtId="166" fontId="12" fillId="33" borderId="22" xfId="0" applyNumberFormat="1" applyFont="1" applyFill="1" applyBorder="1" applyAlignment="1">
      <alignment vertical="center"/>
    </xf>
    <xf numFmtId="167" fontId="12" fillId="33" borderId="22" xfId="0" applyNumberFormat="1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vertical="center" wrapText="1"/>
    </xf>
    <xf numFmtId="185" fontId="6" fillId="33" borderId="0" xfId="49" applyNumberFormat="1" applyFont="1" applyFill="1" applyBorder="1" applyAlignment="1">
      <alignment vertical="center"/>
    </xf>
    <xf numFmtId="190" fontId="21" fillId="32" borderId="0" xfId="0" applyNumberFormat="1" applyFont="1" applyFill="1" applyAlignment="1">
      <alignment/>
    </xf>
    <xf numFmtId="177" fontId="21" fillId="32" borderId="0" xfId="0" applyNumberFormat="1" applyFont="1" applyFill="1" applyAlignment="1">
      <alignment/>
    </xf>
    <xf numFmtId="176" fontId="2" fillId="32" borderId="0" xfId="0" applyNumberFormat="1" applyFont="1" applyFill="1" applyBorder="1" applyAlignment="1">
      <alignment horizontal="left" vertical="center" wrapText="1" readingOrder="1"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43" fontId="14" fillId="33" borderId="0" xfId="49" applyFont="1" applyFill="1" applyAlignment="1">
      <alignment/>
    </xf>
    <xf numFmtId="0" fontId="14" fillId="33" borderId="0" xfId="0" applyFont="1" applyFill="1" applyBorder="1" applyAlignment="1">
      <alignment horizontal="left"/>
    </xf>
    <xf numFmtId="0" fontId="14" fillId="33" borderId="0" xfId="0" applyFont="1" applyFill="1" applyAlignment="1">
      <alignment wrapText="1"/>
    </xf>
    <xf numFmtId="186" fontId="26" fillId="33" borderId="0" xfId="49" applyNumberFormat="1" applyFont="1" applyFill="1" applyBorder="1" applyAlignment="1">
      <alignment vertical="center"/>
    </xf>
    <xf numFmtId="191" fontId="21" fillId="32" borderId="0" xfId="0" applyNumberFormat="1" applyFont="1" applyFill="1" applyAlignment="1">
      <alignment/>
    </xf>
    <xf numFmtId="183" fontId="21" fillId="32" borderId="0" xfId="0" applyNumberFormat="1" applyFont="1" applyFill="1" applyAlignment="1">
      <alignment/>
    </xf>
    <xf numFmtId="196" fontId="11" fillId="33" borderId="0" xfId="0" applyNumberFormat="1" applyFont="1" applyFill="1" applyAlignment="1">
      <alignment horizontal="left" vertical="center"/>
    </xf>
    <xf numFmtId="192" fontId="11" fillId="33" borderId="0" xfId="0" applyNumberFormat="1" applyFont="1" applyFill="1" applyAlignment="1">
      <alignment horizontal="left" vertical="center"/>
    </xf>
    <xf numFmtId="1" fontId="2" fillId="33" borderId="0" xfId="0" applyNumberFormat="1" applyFont="1" applyFill="1" applyAlignment="1">
      <alignment horizontal="center"/>
    </xf>
    <xf numFmtId="164" fontId="15" fillId="33" borderId="28" xfId="0" applyNumberFormat="1" applyFont="1" applyFill="1" applyBorder="1" applyAlignment="1">
      <alignment horizontal="center" vertical="center"/>
    </xf>
    <xf numFmtId="164" fontId="15" fillId="33" borderId="27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207" fontId="14" fillId="33" borderId="0" xfId="0" applyNumberFormat="1" applyFont="1" applyFill="1" applyAlignment="1">
      <alignment/>
    </xf>
    <xf numFmtId="186" fontId="21" fillId="32" borderId="0" xfId="0" applyNumberFormat="1" applyFont="1" applyFill="1" applyAlignment="1">
      <alignment/>
    </xf>
    <xf numFmtId="0" fontId="21" fillId="32" borderId="0" xfId="49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208" fontId="11" fillId="33" borderId="0" xfId="0" applyNumberFormat="1" applyFont="1" applyFill="1" applyAlignment="1">
      <alignment horizontal="right" vertical="center"/>
    </xf>
    <xf numFmtId="190" fontId="14" fillId="33" borderId="0" xfId="0" applyNumberFormat="1" applyFont="1" applyFill="1" applyAlignment="1">
      <alignment/>
    </xf>
    <xf numFmtId="178" fontId="14" fillId="33" borderId="0" xfId="49" applyNumberFormat="1" applyFont="1" applyFill="1" applyAlignment="1">
      <alignment horizontal="center"/>
    </xf>
    <xf numFmtId="185" fontId="12" fillId="32" borderId="0" xfId="0" applyNumberFormat="1" applyFont="1" applyFill="1" applyBorder="1" applyAlignment="1">
      <alignment vertical="center"/>
    </xf>
    <xf numFmtId="0" fontId="21" fillId="32" borderId="0" xfId="0" applyFont="1" applyFill="1" applyBorder="1" applyAlignment="1">
      <alignment/>
    </xf>
    <xf numFmtId="200" fontId="21" fillId="32" borderId="0" xfId="0" applyNumberFormat="1" applyFont="1" applyFill="1" applyBorder="1" applyAlignment="1">
      <alignment/>
    </xf>
    <xf numFmtId="165" fontId="21" fillId="32" borderId="0" xfId="0" applyNumberFormat="1" applyFont="1" applyFill="1" applyBorder="1" applyAlignment="1">
      <alignment/>
    </xf>
    <xf numFmtId="174" fontId="21" fillId="32" borderId="0" xfId="0" applyNumberFormat="1" applyFont="1" applyFill="1" applyBorder="1" applyAlignment="1">
      <alignment/>
    </xf>
    <xf numFmtId="165" fontId="14" fillId="32" borderId="0" xfId="0" applyNumberFormat="1" applyFont="1" applyFill="1" applyBorder="1" applyAlignment="1">
      <alignment horizontal="right" indent="3" readingOrder="1"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11" fillId="33" borderId="0" xfId="0" applyFont="1" applyFill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5" fontId="21" fillId="33" borderId="0" xfId="0" applyNumberFormat="1" applyFont="1" applyFill="1" applyAlignment="1">
      <alignment/>
    </xf>
    <xf numFmtId="176" fontId="21" fillId="33" borderId="0" xfId="0" applyNumberFormat="1" applyFont="1" applyFill="1" applyAlignment="1">
      <alignment/>
    </xf>
    <xf numFmtId="205" fontId="21" fillId="33" borderId="0" xfId="0" applyNumberFormat="1" applyFont="1" applyFill="1" applyAlignment="1">
      <alignment/>
    </xf>
    <xf numFmtId="186" fontId="13" fillId="32" borderId="0" xfId="0" applyNumberFormat="1" applyFont="1" applyFill="1" applyBorder="1" applyAlignment="1">
      <alignment vertical="center"/>
    </xf>
    <xf numFmtId="185" fontId="12" fillId="33" borderId="0" xfId="0" applyNumberFormat="1" applyFont="1" applyFill="1" applyBorder="1" applyAlignment="1">
      <alignment vertical="center"/>
    </xf>
    <xf numFmtId="186" fontId="12" fillId="33" borderId="22" xfId="0" applyNumberFormat="1" applyFont="1" applyFill="1" applyBorder="1" applyAlignment="1">
      <alignment vertical="center"/>
    </xf>
    <xf numFmtId="176" fontId="21" fillId="32" borderId="0" xfId="0" applyNumberFormat="1" applyFont="1" applyFill="1" applyAlignment="1">
      <alignment/>
    </xf>
    <xf numFmtId="0" fontId="2" fillId="32" borderId="0" xfId="0" applyNumberFormat="1" applyFont="1" applyFill="1" applyBorder="1" applyAlignment="1">
      <alignment horizontal="left" vertical="center" wrapText="1" readingOrder="1"/>
    </xf>
    <xf numFmtId="178" fontId="2" fillId="33" borderId="0" xfId="0" applyNumberFormat="1" applyFont="1" applyFill="1" applyAlignment="1">
      <alignment horizontal="center"/>
    </xf>
    <xf numFmtId="176" fontId="14" fillId="33" borderId="0" xfId="0" applyNumberFormat="1" applyFont="1" applyFill="1" applyAlignment="1">
      <alignment horizontal="center"/>
    </xf>
    <xf numFmtId="0" fontId="60" fillId="33" borderId="0" xfId="0" applyFont="1" applyFill="1" applyBorder="1" applyAlignment="1">
      <alignment horizontal="left"/>
    </xf>
    <xf numFmtId="175" fontId="60" fillId="33" borderId="0" xfId="0" applyNumberFormat="1" applyFont="1" applyFill="1" applyBorder="1" applyAlignment="1">
      <alignment horizontal="left"/>
    </xf>
    <xf numFmtId="207" fontId="60" fillId="33" borderId="0" xfId="0" applyNumberFormat="1" applyFont="1" applyFill="1" applyBorder="1" applyAlignment="1">
      <alignment horizontal="left"/>
    </xf>
    <xf numFmtId="38" fontId="82" fillId="33" borderId="0" xfId="49" applyNumberFormat="1" applyFont="1" applyFill="1" applyBorder="1" applyAlignment="1">
      <alignment horizontal="left" vertical="center" indent="3"/>
    </xf>
    <xf numFmtId="182" fontId="60" fillId="33" borderId="0" xfId="0" applyNumberFormat="1" applyFont="1" applyFill="1" applyBorder="1" applyAlignment="1">
      <alignment horizontal="left"/>
    </xf>
    <xf numFmtId="177" fontId="82" fillId="33" borderId="0" xfId="0" applyNumberFormat="1" applyFont="1" applyFill="1" applyBorder="1" applyAlignment="1">
      <alignment horizontal="left"/>
    </xf>
    <xf numFmtId="177" fontId="60" fillId="33" borderId="0" xfId="0" applyNumberFormat="1" applyFont="1" applyFill="1" applyBorder="1" applyAlignment="1">
      <alignment horizontal="left"/>
    </xf>
    <xf numFmtId="38" fontId="60" fillId="33" borderId="0" xfId="0" applyNumberFormat="1" applyFont="1" applyFill="1" applyBorder="1" applyAlignment="1">
      <alignment horizontal="center"/>
    </xf>
    <xf numFmtId="196" fontId="60" fillId="33" borderId="0" xfId="0" applyNumberFormat="1" applyFont="1" applyFill="1" applyBorder="1" applyAlignment="1">
      <alignment horizontal="left"/>
    </xf>
    <xf numFmtId="0" fontId="60" fillId="33" borderId="0" xfId="0" applyFont="1" applyFill="1" applyAlignment="1">
      <alignment/>
    </xf>
    <xf numFmtId="186" fontId="60" fillId="33" borderId="0" xfId="0" applyNumberFormat="1" applyFont="1" applyFill="1" applyAlignment="1">
      <alignment/>
    </xf>
    <xf numFmtId="172" fontId="60" fillId="33" borderId="0" xfId="0" applyNumberFormat="1" applyFont="1" applyFill="1" applyAlignment="1">
      <alignment/>
    </xf>
    <xf numFmtId="0" fontId="60" fillId="33" borderId="0" xfId="0" applyNumberFormat="1" applyFont="1" applyFill="1" applyAlignment="1">
      <alignment/>
    </xf>
    <xf numFmtId="164" fontId="60" fillId="33" borderId="0" xfId="0" applyNumberFormat="1" applyFont="1" applyFill="1" applyAlignment="1">
      <alignment/>
    </xf>
    <xf numFmtId="0" fontId="83" fillId="33" borderId="0" xfId="0" applyFont="1" applyFill="1" applyAlignment="1">
      <alignment/>
    </xf>
    <xf numFmtId="176" fontId="60" fillId="33" borderId="0" xfId="0" applyNumberFormat="1" applyFont="1" applyFill="1" applyAlignment="1">
      <alignment/>
    </xf>
    <xf numFmtId="199" fontId="60" fillId="33" borderId="0" xfId="0" applyNumberFormat="1" applyFont="1" applyFill="1" applyAlignment="1">
      <alignment/>
    </xf>
    <xf numFmtId="180" fontId="60" fillId="33" borderId="0" xfId="0" applyNumberFormat="1" applyFont="1" applyFill="1" applyAlignment="1">
      <alignment/>
    </xf>
    <xf numFmtId="195" fontId="60" fillId="33" borderId="0" xfId="0" applyNumberFormat="1" applyFont="1" applyFill="1" applyAlignment="1">
      <alignment/>
    </xf>
    <xf numFmtId="174" fontId="60" fillId="33" borderId="0" xfId="0" applyNumberFormat="1" applyFont="1" applyFill="1" applyAlignment="1">
      <alignment/>
    </xf>
    <xf numFmtId="0" fontId="4" fillId="32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0" fontId="2" fillId="32" borderId="0" xfId="0" applyFont="1" applyFill="1" applyAlignment="1">
      <alignment horizontal="justify" vertical="top" wrapText="1"/>
    </xf>
    <xf numFmtId="0" fontId="2" fillId="32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19" fillId="33" borderId="29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0" fontId="5" fillId="33" borderId="0" xfId="56" applyFont="1" applyFill="1" applyAlignment="1">
      <alignment horizontal="left" vertical="center" wrapText="1"/>
      <protection/>
    </xf>
    <xf numFmtId="0" fontId="13" fillId="32" borderId="0" xfId="0" applyFont="1" applyFill="1" applyBorder="1" applyAlignment="1">
      <alignment horizontal="left" vertical="center" wrapText="1"/>
    </xf>
    <xf numFmtId="0" fontId="26" fillId="33" borderId="22" xfId="0" applyFont="1" applyFill="1" applyBorder="1" applyAlignment="1">
      <alignment horizontal="center" vertical="center"/>
    </xf>
    <xf numFmtId="0" fontId="26" fillId="33" borderId="23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4" fillId="33" borderId="0" xfId="56" applyFont="1" applyFill="1" applyAlignment="1">
      <alignment horizontal="center" vertical="center"/>
      <protection/>
    </xf>
    <xf numFmtId="0" fontId="28" fillId="32" borderId="0" xfId="0" applyFont="1" applyFill="1" applyBorder="1" applyAlignment="1">
      <alignment horizontal="center" vertical="center"/>
    </xf>
    <xf numFmtId="171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center" indent="1"/>
    </xf>
    <xf numFmtId="0" fontId="15" fillId="32" borderId="14" xfId="0" applyFont="1" applyFill="1" applyBorder="1" applyAlignment="1">
      <alignment horizontal="left" vertical="center" indent="1"/>
    </xf>
    <xf numFmtId="38" fontId="15" fillId="32" borderId="11" xfId="49" applyNumberFormat="1" applyFont="1" applyFill="1" applyBorder="1" applyAlignment="1">
      <alignment horizontal="right" vertical="center" indent="4"/>
    </xf>
    <xf numFmtId="38" fontId="15" fillId="32" borderId="17" xfId="49" applyNumberFormat="1" applyFont="1" applyFill="1" applyBorder="1" applyAlignment="1">
      <alignment horizontal="right" vertical="center" indent="4"/>
    </xf>
    <xf numFmtId="38" fontId="15" fillId="32" borderId="11" xfId="49" applyNumberFormat="1" applyFont="1" applyFill="1" applyBorder="1" applyAlignment="1">
      <alignment horizontal="right" vertical="center" indent="3"/>
    </xf>
    <xf numFmtId="38" fontId="15" fillId="32" borderId="17" xfId="49" applyNumberFormat="1" applyFont="1" applyFill="1" applyBorder="1" applyAlignment="1">
      <alignment horizontal="right" vertical="center" indent="3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4" xfId="0" applyNumberFormat="1" applyFont="1" applyFill="1" applyBorder="1" applyAlignment="1" applyProtection="1">
      <alignment horizontal="center" vertical="center" wrapText="1"/>
      <protection/>
    </xf>
    <xf numFmtId="15" fontId="15" fillId="33" borderId="10" xfId="0" applyNumberFormat="1" applyFont="1" applyFill="1" applyBorder="1" applyAlignment="1" applyProtection="1">
      <alignment horizontal="center" vertical="center" wrapText="1"/>
      <protection/>
    </xf>
    <xf numFmtId="15" fontId="15" fillId="33" borderId="12" xfId="0" applyNumberFormat="1" applyFont="1" applyFill="1" applyBorder="1" applyAlignment="1" applyProtection="1">
      <alignment horizontal="center" vertical="center" wrapText="1"/>
      <protection/>
    </xf>
    <xf numFmtId="15" fontId="15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Alignment="1" applyProtection="1">
      <alignment horizontal="left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164" fontId="15" fillId="32" borderId="10" xfId="0" applyNumberFormat="1" applyFont="1" applyFill="1" applyBorder="1" applyAlignment="1">
      <alignment horizontal="right" vertical="center" indent="3" readingOrder="1"/>
    </xf>
    <xf numFmtId="164" fontId="15" fillId="32" borderId="14" xfId="0" applyNumberFormat="1" applyFont="1" applyFill="1" applyBorder="1" applyAlignment="1">
      <alignment horizontal="right" vertical="center" indent="3" readingOrder="1"/>
    </xf>
    <xf numFmtId="15" fontId="15" fillId="33" borderId="10" xfId="0" applyNumberFormat="1" applyFont="1" applyFill="1" applyBorder="1" applyAlignment="1" applyProtection="1">
      <alignment horizontal="center" vertical="center"/>
      <protection/>
    </xf>
    <xf numFmtId="15" fontId="15" fillId="33" borderId="12" xfId="0" applyNumberFormat="1" applyFont="1" applyFill="1" applyBorder="1" applyAlignment="1" applyProtection="1">
      <alignment horizontal="center" vertical="center"/>
      <protection/>
    </xf>
    <xf numFmtId="15" fontId="15" fillId="33" borderId="14" xfId="0" applyNumberFormat="1" applyFont="1" applyFill="1" applyBorder="1" applyAlignment="1" applyProtection="1">
      <alignment horizontal="center" vertical="center"/>
      <protection/>
    </xf>
    <xf numFmtId="0" fontId="15" fillId="32" borderId="10" xfId="0" applyFont="1" applyFill="1" applyBorder="1" applyAlignment="1">
      <alignment horizontal="left" vertical="center" wrapText="1" indent="1" readingOrder="1"/>
    </xf>
    <xf numFmtId="0" fontId="15" fillId="32" borderId="14" xfId="0" applyFont="1" applyFill="1" applyBorder="1" applyAlignment="1">
      <alignment horizontal="left" vertical="center" wrapText="1" indent="1" readingOrder="1"/>
    </xf>
    <xf numFmtId="0" fontId="5" fillId="33" borderId="0" xfId="0" applyFont="1" applyFill="1" applyAlignment="1" applyProtection="1">
      <alignment horizontal="left" vertical="center" wrapText="1"/>
      <protection/>
    </xf>
    <xf numFmtId="0" fontId="3" fillId="32" borderId="0" xfId="0" applyFont="1" applyFill="1" applyBorder="1" applyAlignment="1">
      <alignment horizontal="center" wrapText="1" readingOrder="1"/>
    </xf>
    <xf numFmtId="164" fontId="15" fillId="33" borderId="10" xfId="0" applyNumberFormat="1" applyFont="1" applyFill="1" applyBorder="1" applyAlignment="1">
      <alignment horizontal="right" vertical="center" indent="4" readingOrder="1"/>
    </xf>
    <xf numFmtId="164" fontId="15" fillId="33" borderId="14" xfId="0" applyNumberFormat="1" applyFont="1" applyFill="1" applyBorder="1" applyAlignment="1">
      <alignment horizontal="right" vertical="center" indent="4" readingOrder="1"/>
    </xf>
    <xf numFmtId="165" fontId="15" fillId="32" borderId="10" xfId="0" applyNumberFormat="1" applyFont="1" applyFill="1" applyBorder="1" applyAlignment="1">
      <alignment horizontal="right" vertical="center" indent="4" readingOrder="1"/>
    </xf>
    <xf numFmtId="165" fontId="15" fillId="32" borderId="14" xfId="0" applyNumberFormat="1" applyFont="1" applyFill="1" applyBorder="1" applyAlignment="1">
      <alignment horizontal="right" vertical="center" indent="4" readingOrder="1"/>
    </xf>
    <xf numFmtId="0" fontId="2" fillId="32" borderId="0" xfId="0" applyFont="1" applyFill="1" applyBorder="1" applyAlignment="1">
      <alignment horizontal="left" vertical="center" wrapText="1" readingOrder="1"/>
    </xf>
    <xf numFmtId="165" fontId="15" fillId="32" borderId="10" xfId="0" applyNumberFormat="1" applyFont="1" applyFill="1" applyBorder="1" applyAlignment="1">
      <alignment horizontal="right" vertical="center" indent="3" readingOrder="1"/>
    </xf>
    <xf numFmtId="165" fontId="15" fillId="32" borderId="14" xfId="0" applyNumberFormat="1" applyFont="1" applyFill="1" applyBorder="1" applyAlignment="1">
      <alignment horizontal="right" vertical="center" indent="3" readingOrder="1"/>
    </xf>
    <xf numFmtId="0" fontId="15" fillId="33" borderId="18" xfId="0" applyFont="1" applyFill="1" applyBorder="1" applyAlignment="1">
      <alignment horizontal="left" vertical="center" readingOrder="1"/>
    </xf>
    <xf numFmtId="0" fontId="15" fillId="33" borderId="16" xfId="0" applyFont="1" applyFill="1" applyBorder="1" applyAlignment="1">
      <alignment horizontal="left" vertical="center" readingOrder="1"/>
    </xf>
    <xf numFmtId="164" fontId="15" fillId="33" borderId="10" xfId="0" applyNumberFormat="1" applyFont="1" applyFill="1" applyBorder="1" applyAlignment="1">
      <alignment horizontal="center" vertical="center" readingOrder="1"/>
    </xf>
    <xf numFmtId="164" fontId="15" fillId="33" borderId="14" xfId="0" applyNumberFormat="1" applyFont="1" applyFill="1" applyBorder="1" applyAlignment="1">
      <alignment horizontal="center" vertical="center" readingOrder="1"/>
    </xf>
    <xf numFmtId="0" fontId="15" fillId="33" borderId="10" xfId="0" applyFont="1" applyFill="1" applyBorder="1" applyAlignment="1">
      <alignment horizontal="left" vertical="center" readingOrder="1"/>
    </xf>
    <xf numFmtId="0" fontId="15" fillId="33" borderId="14" xfId="0" applyFont="1" applyFill="1" applyBorder="1" applyAlignment="1">
      <alignment horizontal="left" vertical="center" readingOrder="1"/>
    </xf>
    <xf numFmtId="0" fontId="11" fillId="33" borderId="0" xfId="0" applyFont="1" applyFill="1" applyAlignment="1">
      <alignment horizontal="left" vertical="center" wrapText="1"/>
    </xf>
    <xf numFmtId="0" fontId="15" fillId="33" borderId="18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8" fontId="15" fillId="33" borderId="10" xfId="49" applyNumberFormat="1" applyFont="1" applyFill="1" applyBorder="1" applyAlignment="1">
      <alignment horizontal="right" vertical="center" indent="4"/>
    </xf>
    <xf numFmtId="38" fontId="15" fillId="33" borderId="14" xfId="49" applyNumberFormat="1" applyFont="1" applyFill="1" applyBorder="1" applyAlignment="1">
      <alignment horizontal="right" vertical="center" indent="4"/>
    </xf>
    <xf numFmtId="0" fontId="5" fillId="33" borderId="10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5"/>
    </xf>
    <xf numFmtId="38" fontId="5" fillId="33" borderId="14" xfId="49" applyNumberFormat="1" applyFont="1" applyFill="1" applyBorder="1" applyAlignment="1">
      <alignment horizontal="right" vertical="center" indent="5"/>
    </xf>
    <xf numFmtId="38" fontId="5" fillId="33" borderId="10" xfId="49" applyNumberFormat="1" applyFont="1" applyFill="1" applyBorder="1" applyAlignment="1">
      <alignment horizontal="right" vertical="center" indent="4"/>
    </xf>
    <xf numFmtId="38" fontId="5" fillId="33" borderId="14" xfId="49" applyNumberFormat="1" applyFont="1" applyFill="1" applyBorder="1" applyAlignment="1">
      <alignment horizontal="right" vertical="center" indent="4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164" fontId="15" fillId="33" borderId="11" xfId="0" applyNumberFormat="1" applyFont="1" applyFill="1" applyBorder="1" applyAlignment="1">
      <alignment horizontal="center" vertical="center"/>
    </xf>
    <xf numFmtId="164" fontId="15" fillId="33" borderId="17" xfId="0" applyNumberFormat="1" applyFont="1" applyFill="1" applyBorder="1" applyAlignment="1">
      <alignment horizontal="center" vertical="center"/>
    </xf>
    <xf numFmtId="164" fontId="15" fillId="33" borderId="11" xfId="0" applyNumberFormat="1" applyFont="1" applyFill="1" applyBorder="1" applyAlignment="1">
      <alignment horizontal="right" vertical="center" indent="1"/>
    </xf>
    <xf numFmtId="164" fontId="15" fillId="33" borderId="17" xfId="0" applyNumberFormat="1" applyFont="1" applyFill="1" applyBorder="1" applyAlignment="1">
      <alignment horizontal="right" vertical="center" indent="1"/>
    </xf>
    <xf numFmtId="164" fontId="15" fillId="33" borderId="32" xfId="0" applyNumberFormat="1" applyFont="1" applyFill="1" applyBorder="1" applyAlignment="1">
      <alignment horizontal="center" vertical="center"/>
    </xf>
    <xf numFmtId="164" fontId="15" fillId="33" borderId="33" xfId="0" applyNumberFormat="1" applyFont="1" applyFill="1" applyBorder="1" applyAlignment="1">
      <alignment horizontal="center" vertical="center"/>
    </xf>
    <xf numFmtId="164" fontId="15" fillId="33" borderId="34" xfId="0" applyNumberFormat="1" applyFont="1" applyFill="1" applyBorder="1" applyAlignment="1">
      <alignment horizontal="center" vertical="center"/>
    </xf>
    <xf numFmtId="164" fontId="15" fillId="33" borderId="18" xfId="0" applyNumberFormat="1" applyFont="1" applyFill="1" applyBorder="1" applyAlignment="1">
      <alignment horizontal="center" vertical="center"/>
    </xf>
    <xf numFmtId="164" fontId="15" fillId="33" borderId="16" xfId="0" applyNumberFormat="1" applyFont="1" applyFill="1" applyBorder="1" applyAlignment="1">
      <alignment horizontal="center" vertical="center"/>
    </xf>
    <xf numFmtId="164" fontId="15" fillId="33" borderId="18" xfId="0" applyNumberFormat="1" applyFont="1" applyFill="1" applyBorder="1" applyAlignment="1">
      <alignment vertical="center"/>
    </xf>
    <xf numFmtId="164" fontId="15" fillId="33" borderId="16" xfId="0" applyNumberFormat="1" applyFont="1" applyFill="1" applyBorder="1" applyAlignment="1">
      <alignment vertical="center"/>
    </xf>
    <xf numFmtId="164" fontId="15" fillId="33" borderId="28" xfId="0" applyNumberFormat="1" applyFont="1" applyFill="1" applyBorder="1" applyAlignment="1">
      <alignment horizontal="center" vertical="center"/>
    </xf>
    <xf numFmtId="164" fontId="15" fillId="33" borderId="27" xfId="0" applyNumberFormat="1" applyFont="1" applyFill="1" applyBorder="1" applyAlignment="1">
      <alignment horizontal="center" vertical="center"/>
    </xf>
    <xf numFmtId="164" fontId="15" fillId="33" borderId="18" xfId="0" applyNumberFormat="1" applyFont="1" applyFill="1" applyBorder="1" applyAlignment="1">
      <alignment horizontal="right" vertical="center"/>
    </xf>
    <xf numFmtId="164" fontId="15" fillId="33" borderId="16" xfId="0" applyNumberFormat="1" applyFont="1" applyFill="1" applyBorder="1" applyAlignment="1">
      <alignment horizontal="right" vertical="center"/>
    </xf>
    <xf numFmtId="164" fontId="15" fillId="33" borderId="28" xfId="0" applyNumberFormat="1" applyFont="1" applyFill="1" applyBorder="1" applyAlignment="1">
      <alignment horizontal="right" vertical="center" indent="1"/>
    </xf>
    <xf numFmtId="164" fontId="15" fillId="33" borderId="27" xfId="0" applyNumberFormat="1" applyFont="1" applyFill="1" applyBorder="1" applyAlignment="1">
      <alignment horizontal="right" vertical="center" indent="1"/>
    </xf>
    <xf numFmtId="164" fontId="15" fillId="33" borderId="18" xfId="0" applyNumberFormat="1" applyFont="1" applyFill="1" applyBorder="1" applyAlignment="1">
      <alignment horizontal="right" vertical="center" indent="1"/>
    </xf>
    <xf numFmtId="164" fontId="15" fillId="33" borderId="16" xfId="0" applyNumberFormat="1" applyFont="1" applyFill="1" applyBorder="1" applyAlignment="1">
      <alignment horizontal="right" vertical="center" indent="1"/>
    </xf>
    <xf numFmtId="164" fontId="15" fillId="33" borderId="28" xfId="0" applyNumberFormat="1" applyFont="1" applyFill="1" applyBorder="1" applyAlignment="1">
      <alignment horizontal="right" vertical="center"/>
    </xf>
    <xf numFmtId="164" fontId="15" fillId="33" borderId="27" xfId="0" applyNumberFormat="1" applyFont="1" applyFill="1" applyBorder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'Resumen Cuadros'!$B$12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Cuadros'!$B$14:$B$15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'Resumen Cuadros'!$E$14:$E$15</c:f>
              <c:numCache>
                <c:ptCount val="2"/>
                <c:pt idx="0">
                  <c:v>0.9413022077680638</c:v>
                </c:pt>
                <c:pt idx="1">
                  <c:v>0.05869779223193618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775"/>
          <c:y val="0.137"/>
          <c:w val="0.6225"/>
          <c:h val="0.84925"/>
        </c:manualLayout>
      </c:layout>
      <c:pieChart>
        <c:varyColors val="1"/>
        <c:ser>
          <c:idx val="0"/>
          <c:order val="0"/>
          <c:tx>
            <c:strRef>
              <c:f>'Resumen Graficos'!$E$10:$G$10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Cuadros'!$H$14:$H$15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'Resumen Cuadros'!$K$14:$K$15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25"/>
          <c:w val="0.954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'Resumen Cuadros'!$H$19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'Resumen Cuadros'!$H$21:$H$34</c:f>
              <c:strCache>
                <c:ptCount val="14"/>
                <c:pt idx="0">
                  <c:v>  MEF  1/</c:v>
                </c:pt>
                <c:pt idx="1">
                  <c:v>BBVA Continental-Scotiabank-Sindic.</c:v>
                </c:pt>
                <c:pt idx="2">
                  <c:v>Bco. Interameric. Desarrollo (BID)</c:v>
                </c:pt>
                <c:pt idx="3">
                  <c:v>Bco. Internacional de  Reconstrucción y Fomento (BIRF)</c:v>
                </c:pt>
                <c:pt idx="4">
                  <c:v>  Bco. Scotiabank</c:v>
                </c:pt>
                <c:pt idx="5">
                  <c:v>  Bco. Agropecuario</c:v>
                </c:pt>
                <c:pt idx="6">
                  <c:v>  Bco. de Comercio</c:v>
                </c:pt>
                <c:pt idx="7">
                  <c:v>  BBVA B. Continental</c:v>
                </c:pt>
                <c:pt idx="8">
                  <c:v>  Bco. Internacional del Perú</c:v>
                </c:pt>
                <c:pt idx="9">
                  <c:v>  Caja Metropolitano de Lima</c:v>
                </c:pt>
                <c:pt idx="10">
                  <c:v>  Bco. Financiero</c:v>
                </c:pt>
                <c:pt idx="11">
                  <c:v>  Bco. de Crédito</c:v>
                </c:pt>
                <c:pt idx="12">
                  <c:v>  Bco. de la Nación</c:v>
                </c:pt>
                <c:pt idx="13">
                  <c:v>  Bonistas</c:v>
                </c:pt>
              </c:strCache>
            </c:strRef>
          </c:cat>
          <c:val>
            <c:numRef>
              <c:f>'Resumen Cuadros'!$K$21:$K$34</c:f>
              <c:numCache>
                <c:ptCount val="14"/>
                <c:pt idx="0">
                  <c:v>0.7936286899050585</c:v>
                </c:pt>
                <c:pt idx="1">
                  <c:v>0.11480650369607674</c:v>
                </c:pt>
                <c:pt idx="2">
                  <c:v>0.03919068449793574</c:v>
                </c:pt>
                <c:pt idx="3">
                  <c:v>0.019507107734000433</c:v>
                </c:pt>
                <c:pt idx="4">
                  <c:v>0.00888202015138997</c:v>
                </c:pt>
                <c:pt idx="5">
                  <c:v>0.0077316033176659</c:v>
                </c:pt>
                <c:pt idx="6">
                  <c:v>0.005456715247245902</c:v>
                </c:pt>
                <c:pt idx="7">
                  <c:v>0.003539432765459934</c:v>
                </c:pt>
                <c:pt idx="8">
                  <c:v>0.0003954489472344031</c:v>
                </c:pt>
                <c:pt idx="9">
                  <c:v>0.0010443104138339705</c:v>
                </c:pt>
                <c:pt idx="10">
                  <c:v>0.00025679034146100353</c:v>
                </c:pt>
                <c:pt idx="11">
                  <c:v>0</c:v>
                </c:pt>
                <c:pt idx="12">
                  <c:v>0.0055606929826372345</c:v>
                </c:pt>
                <c:pt idx="13">
                  <c:v>0</c:v>
                </c:pt>
              </c:numCache>
            </c:numRef>
          </c:val>
        </c:ser>
        <c:gapWidth val="100"/>
        <c:axId val="2909173"/>
        <c:axId val="26182558"/>
      </c:barChart>
      <c:catAx>
        <c:axId val="29091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82558"/>
        <c:crosses val="autoZero"/>
        <c:auto val="1"/>
        <c:lblOffset val="100"/>
        <c:tickLblSkip val="1"/>
        <c:noMultiLvlLbl val="0"/>
      </c:catAx>
      <c:valAx>
        <c:axId val="26182558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909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75"/>
          <c:y val="0.082"/>
          <c:w val="0.5775"/>
          <c:h val="0.82625"/>
        </c:manualLayout>
      </c:layout>
      <c:pieChart>
        <c:varyColors val="1"/>
        <c:ser>
          <c:idx val="0"/>
          <c:order val="0"/>
          <c:tx>
            <c:strRef>
              <c:f>'Resumen Cuadros'!$B$19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Cuadros'!$B$21:$B$22</c:f>
              <c:strCache>
                <c:ptCount val="2"/>
                <c:pt idx="0">
                  <c:v>Gobiernos Regionales</c:v>
                </c:pt>
                <c:pt idx="1">
                  <c:v>Gobiernos Locales</c:v>
                </c:pt>
              </c:strCache>
            </c:strRef>
          </c:cat>
          <c:val>
            <c:numRef>
              <c:f>'Resumen Cuadros'!$E$21:$E$22</c:f>
              <c:numCache>
                <c:ptCount val="2"/>
                <c:pt idx="0">
                  <c:v>0.6285221136389628</c:v>
                </c:pt>
                <c:pt idx="1">
                  <c:v>0.3714778863610372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135"/>
          <c:w val="0.645"/>
          <c:h val="0.7625"/>
        </c:manualLayout>
      </c:layout>
      <c:pieChart>
        <c:varyColors val="1"/>
        <c:ser>
          <c:idx val="0"/>
          <c:order val="0"/>
          <c:tx>
            <c:strRef>
              <c:f>'Resumen Cuadros'!$B$34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Cuadros'!$B$36:$B$39</c:f>
              <c:strCache>
                <c:ptCount val="4"/>
                <c:pt idx="0">
                  <c:v>Nuevos soles</c:v>
                </c:pt>
                <c:pt idx="1">
                  <c:v>Yenes</c:v>
                </c:pt>
                <c:pt idx="2">
                  <c:v>US Dólares</c:v>
                </c:pt>
                <c:pt idx="3">
                  <c:v>Euros</c:v>
                </c:pt>
              </c:strCache>
            </c:strRef>
          </c:cat>
          <c:val>
            <c:numRef>
              <c:f>'Resumen Cuadros'!$E$36:$E$39</c:f>
              <c:numCache>
                <c:ptCount val="4"/>
                <c:pt idx="0">
                  <c:v>0.737074727085413</c:v>
                </c:pt>
                <c:pt idx="1">
                  <c:v>0.14298243399823973</c:v>
                </c:pt>
                <c:pt idx="2">
                  <c:v>0.1051722639148447</c:v>
                </c:pt>
                <c:pt idx="3">
                  <c:v>0.01477057500150268</c:v>
                </c:pt>
              </c:numCache>
            </c:numRef>
          </c:val>
        </c:ser>
        <c:firstSliceAng val="9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093"/>
          <c:w val="0.50475"/>
          <c:h val="0.803"/>
        </c:manualLayout>
      </c:layout>
      <c:pieChart>
        <c:varyColors val="1"/>
        <c:ser>
          <c:idx val="0"/>
          <c:order val="0"/>
          <c:tx>
            <c:strRef>
              <c:f>'Resumen Cuadros'!$B$45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Cuadros'!$B$47:$B$48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'Resumen Cuadros'!$E$47:$E$48</c:f>
              <c:numCache>
                <c:ptCount val="2"/>
                <c:pt idx="0">
                  <c:v>0.9846989797848884</c:v>
                </c:pt>
                <c:pt idx="1">
                  <c:v>0.015301020215111575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1675"/>
          <c:w val="0.698"/>
          <c:h val="0.845"/>
        </c:manualLayout>
      </c:layout>
      <c:pieChart>
        <c:varyColors val="1"/>
        <c:ser>
          <c:idx val="0"/>
          <c:order val="0"/>
          <c:tx>
            <c:strRef>
              <c:f>'Resumen Cuadros'!$E$27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Internac.
5,9%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Cuadros'!$B$28:$B$30</c:f>
              <c:strCache>
                <c:ptCount val="3"/>
                <c:pt idx="0">
                  <c:v>Gobierno Nacional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'Resumen Cuadros'!$E$28:$E$30</c:f>
              <c:numCache>
                <c:ptCount val="3"/>
                <c:pt idx="0">
                  <c:v>0.7936286899050589</c:v>
                </c:pt>
                <c:pt idx="1">
                  <c:v>0.14767351786300506</c:v>
                </c:pt>
                <c:pt idx="2">
                  <c:v>0.058697792231936184</c:v>
                </c:pt>
              </c:numCache>
            </c:numRef>
          </c:val>
        </c:ser>
        <c:firstSliceAng val="12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75"/>
          <c:y val="0.0325"/>
          <c:w val="0.76525"/>
          <c:h val="0.9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Cuadros'!$I$42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'Resumen Cuadros'!$H$43:$H$49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'Resumen Cuadros'!$I$43:$I$49</c:f>
              <c:numCache>
                <c:ptCount val="7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47.283405460000004</c:v>
                </c:pt>
              </c:numCache>
            </c:numRef>
          </c:val>
        </c:ser>
        <c:ser>
          <c:idx val="1"/>
          <c:order val="1"/>
          <c:tx>
            <c:strRef>
              <c:f>'Resumen Cuadros'!$J$42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numRef>
              <c:f>'Resumen Cuadros'!$H$43:$H$49</c:f>
              <c:numCach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'Resumen Cuadros'!$J$43:$J$49</c:f>
              <c:numCache>
                <c:ptCount val="7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758.2563544200002</c:v>
                </c:pt>
              </c:numCache>
            </c:numRef>
          </c:val>
        </c:ser>
        <c:overlap val="-25"/>
        <c:axId val="34316431"/>
        <c:axId val="40412424"/>
      </c:barChart>
      <c:catAx>
        <c:axId val="34316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12424"/>
        <c:crosses val="autoZero"/>
        <c:auto val="1"/>
        <c:lblOffset val="100"/>
        <c:tickLblSkip val="1"/>
        <c:noMultiLvlLbl val="0"/>
      </c:catAx>
      <c:valAx>
        <c:axId val="40412424"/>
        <c:scaling>
          <c:orientation val="minMax"/>
        </c:scaling>
        <c:axPos val="l"/>
        <c:delete val="1"/>
        <c:majorTickMark val="out"/>
        <c:minorTickMark val="none"/>
        <c:tickLblPos val="nextTo"/>
        <c:crossAx val="34316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389"/>
          <c:w val="0.1925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45"/>
          <c:y val="0.0275"/>
          <c:w val="0.80075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'Total de Proy Serv'!$H$12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'Total de Proy Serv'!$B$15:$C$44</c:f>
              <c:multiLvlStrCache/>
            </c:multiLvlStrRef>
          </c:cat>
          <c:val>
            <c:numRef>
              <c:f>'Total de Proy Serv'!$J$15:$J$41</c:f>
              <c:numCache/>
            </c:numRef>
          </c:val>
          <c:smooth val="0"/>
        </c:ser>
        <c:ser>
          <c:idx val="1"/>
          <c:order val="1"/>
          <c:tx>
            <c:strRef>
              <c:f>'Total de Proy Serv'!$K$12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de Proy Serv'!$B$15:$B$41</c:f>
              <c:numCache/>
            </c:numRef>
          </c:cat>
          <c:val>
            <c:numRef>
              <c:f>'Total de Proy Serv'!$M$15:$M$41</c:f>
              <c:numCache/>
            </c:numRef>
          </c:val>
          <c:smooth val="0"/>
        </c:ser>
        <c:ser>
          <c:idx val="2"/>
          <c:order val="2"/>
          <c:tx>
            <c:strRef>
              <c:f>'Total de Proy Serv'!$E$12:$G$12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de Proy Serv'!$B$15:$B$41</c:f>
              <c:numCache/>
            </c:numRef>
          </c:cat>
          <c:val>
            <c:numRef>
              <c:f>'Total de Proy Serv'!$G$15:$G$41</c:f>
              <c:numCache/>
            </c:numRef>
          </c:val>
          <c:smooth val="0"/>
        </c:ser>
        <c:marker val="1"/>
        <c:axId val="28167497"/>
        <c:axId val="52180882"/>
      </c:lineChart>
      <c:catAx>
        <c:axId val="28167497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80882"/>
        <c:crosses val="autoZero"/>
        <c:auto val="1"/>
        <c:lblOffset val="100"/>
        <c:tickLblSkip val="2"/>
        <c:tickMarkSkip val="2"/>
        <c:noMultiLvlLbl val="0"/>
      </c:catAx>
      <c:valAx>
        <c:axId val="52180882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67497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675"/>
          <c:w val="0.20325"/>
          <c:h val="0.2392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1.png" /><Relationship Id="rId5" Type="http://schemas.openxmlformats.org/officeDocument/2006/relationships/chart" Target="/xl/charts/chart9.xml" /><Relationship Id="rId6" Type="http://schemas.openxmlformats.org/officeDocument/2006/relationships/hyperlink" Target="#Indice!A1" /><Relationship Id="rId7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image" Target="../media/image2.jpeg" /><Relationship Id="rId8" Type="http://schemas.openxmlformats.org/officeDocument/2006/relationships/hyperlink" Target="#Indice!A1" /><Relationship Id="rId9" Type="http://schemas.openxmlformats.org/officeDocument/2006/relationships/hyperlink" Target="#Indice!A1" /><Relationship Id="rId10" Type="http://schemas.openxmlformats.org/officeDocument/2006/relationships/chart" Target="/xl/charts/chart6.xml" /><Relationship Id="rId11" Type="http://schemas.openxmlformats.org/officeDocument/2006/relationships/chart" Target="/xl/charts/chart7.xml" /><Relationship Id="rId1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3" Type="http://schemas.openxmlformats.org/officeDocument/2006/relationships/image" Target="../media/image2.jpeg" /><Relationship Id="rId4" Type="http://schemas.openxmlformats.org/officeDocument/2006/relationships/hyperlink" Target="#Indice!A1" /><Relationship Id="rId5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66675</xdr:rowOff>
    </xdr:from>
    <xdr:to>
      <xdr:col>9</xdr:col>
      <xdr:colOff>752475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66675"/>
          <a:ext cx="6257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2</xdr:col>
      <xdr:colOff>561975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542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95250</xdr:rowOff>
    </xdr:from>
    <xdr:to>
      <xdr:col>2</xdr:col>
      <xdr:colOff>1114425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95250"/>
          <a:ext cx="4191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66675</xdr:rowOff>
    </xdr:from>
    <xdr:to>
      <xdr:col>9</xdr:col>
      <xdr:colOff>914400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66675"/>
          <a:ext cx="4953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9</xdr:col>
      <xdr:colOff>361950</xdr:colOff>
      <xdr:row>2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0"/>
          <a:ext cx="6515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11</xdr:row>
      <xdr:rowOff>19050</xdr:rowOff>
    </xdr:from>
    <xdr:to>
      <xdr:col>21</xdr:col>
      <xdr:colOff>714375</xdr:colOff>
      <xdr:row>28</xdr:row>
      <xdr:rowOff>76200</xdr:rowOff>
    </xdr:to>
    <xdr:graphicFrame>
      <xdr:nvGraphicFramePr>
        <xdr:cNvPr id="3" name="4 Gráfico"/>
        <xdr:cNvGraphicFramePr/>
      </xdr:nvGraphicFramePr>
      <xdr:xfrm>
        <a:off x="10601325" y="2257425"/>
        <a:ext cx="6600825" cy="3152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9</xdr:col>
      <xdr:colOff>419100</xdr:colOff>
      <xdr:row>0</xdr:row>
      <xdr:rowOff>66675</xdr:rowOff>
    </xdr:from>
    <xdr:to>
      <xdr:col>9</xdr:col>
      <xdr:colOff>914400</xdr:colOff>
      <xdr:row>2</xdr:row>
      <xdr:rowOff>133350</xdr:rowOff>
    </xdr:to>
    <xdr:pic>
      <xdr:nvPicPr>
        <xdr:cNvPr id="4" name="Picture 2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66675"/>
          <a:ext cx="4953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7</xdr:col>
      <xdr:colOff>28575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6457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95250</xdr:rowOff>
    </xdr:from>
    <xdr:to>
      <xdr:col>7</xdr:col>
      <xdr:colOff>657225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95250"/>
          <a:ext cx="4381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6</xdr:col>
      <xdr:colOff>219075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6286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0</xdr:row>
      <xdr:rowOff>57150</xdr:rowOff>
    </xdr:from>
    <xdr:to>
      <xdr:col>7</xdr:col>
      <xdr:colOff>371475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29375" y="57150"/>
          <a:ext cx="3905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619125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191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219325"/>
        <a:ext cx="34671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266950"/>
        <a:ext cx="3276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23</xdr:row>
      <xdr:rowOff>238125</xdr:rowOff>
    </xdr:from>
    <xdr:to>
      <xdr:col>15</xdr:col>
      <xdr:colOff>114300</xdr:colOff>
      <xdr:row>35</xdr:row>
      <xdr:rowOff>190500</xdr:rowOff>
    </xdr:to>
    <xdr:graphicFrame>
      <xdr:nvGraphicFramePr>
        <xdr:cNvPr id="4" name="8 Gráfico"/>
        <xdr:cNvGraphicFramePr/>
      </xdr:nvGraphicFramePr>
      <xdr:xfrm>
        <a:off x="7143750" y="5667375"/>
        <a:ext cx="75438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352675"/>
        <a:ext cx="34385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00725"/>
        <a:ext cx="32480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6</xdr:col>
      <xdr:colOff>685800</xdr:colOff>
      <xdr:row>0</xdr:row>
      <xdr:rowOff>0</xdr:rowOff>
    </xdr:from>
    <xdr:to>
      <xdr:col>7</xdr:col>
      <xdr:colOff>28575</xdr:colOff>
      <xdr:row>2</xdr:row>
      <xdr:rowOff>28575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0"/>
          <a:ext cx="4572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704850</xdr:colOff>
      <xdr:row>40</xdr:row>
      <xdr:rowOff>57150</xdr:rowOff>
    </xdr:from>
    <xdr:to>
      <xdr:col>12</xdr:col>
      <xdr:colOff>704850</xdr:colOff>
      <xdr:row>52</xdr:row>
      <xdr:rowOff>19050</xdr:rowOff>
    </xdr:to>
    <xdr:graphicFrame>
      <xdr:nvGraphicFramePr>
        <xdr:cNvPr id="8" name="10 Gráfico"/>
        <xdr:cNvGraphicFramePr/>
      </xdr:nvGraphicFramePr>
      <xdr:xfrm>
        <a:off x="7515225" y="9696450"/>
        <a:ext cx="4619625" cy="2933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9" name="11 Gráfico"/>
        <xdr:cNvGraphicFramePr/>
      </xdr:nvGraphicFramePr>
      <xdr:xfrm>
        <a:off x="3552825" y="5791200"/>
        <a:ext cx="3257550" cy="2705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438150</xdr:colOff>
      <xdr:row>40</xdr:row>
      <xdr:rowOff>142875</xdr:rowOff>
    </xdr:from>
    <xdr:to>
      <xdr:col>6</xdr:col>
      <xdr:colOff>47625</xdr:colOff>
      <xdr:row>52</xdr:row>
      <xdr:rowOff>161925</xdr:rowOff>
    </xdr:to>
    <xdr:graphicFrame>
      <xdr:nvGraphicFramePr>
        <xdr:cNvPr id="10" name="11 Gráfico"/>
        <xdr:cNvGraphicFramePr/>
      </xdr:nvGraphicFramePr>
      <xdr:xfrm>
        <a:off x="561975" y="9782175"/>
        <a:ext cx="5181600" cy="2990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942975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381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</xdr:row>
      <xdr:rowOff>0</xdr:rowOff>
    </xdr:from>
    <xdr:ext cx="1181100" cy="219075"/>
    <xdr:sp>
      <xdr:nvSpPr>
        <xdr:cNvPr id="2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2"/>
        </xdr:cNvPr>
        <xdr:cNvSpPr>
          <a:spLocks noChangeAspect="1"/>
        </xdr:cNvSpPr>
      </xdr:nvSpPr>
      <xdr:spPr>
        <a:xfrm>
          <a:off x="6010275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1019175</xdr:colOff>
      <xdr:row>0</xdr:row>
      <xdr:rowOff>47625</xdr:rowOff>
    </xdr:from>
    <xdr:to>
      <xdr:col>4</xdr:col>
      <xdr:colOff>161925</xdr:colOff>
      <xdr:row>1</xdr:row>
      <xdr:rowOff>180975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47625"/>
          <a:ext cx="4572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600075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442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0</xdr:row>
      <xdr:rowOff>38100</xdr:rowOff>
    </xdr:from>
    <xdr:to>
      <xdr:col>3</xdr:col>
      <xdr:colOff>1162050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38100"/>
          <a:ext cx="4000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752475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743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0</xdr:row>
      <xdr:rowOff>57150</xdr:rowOff>
    </xdr:from>
    <xdr:to>
      <xdr:col>3</xdr:col>
      <xdr:colOff>1285875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57150"/>
          <a:ext cx="4381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990600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4819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1066800</xdr:colOff>
      <xdr:row>0</xdr:row>
      <xdr:rowOff>76200</xdr:rowOff>
    </xdr:from>
    <xdr:to>
      <xdr:col>4</xdr:col>
      <xdr:colOff>152400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76200"/>
          <a:ext cx="4000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419100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556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0</xdr:row>
      <xdr:rowOff>9525</xdr:rowOff>
    </xdr:from>
    <xdr:to>
      <xdr:col>3</xdr:col>
      <xdr:colOff>904875</xdr:colOff>
      <xdr:row>2</xdr:row>
      <xdr:rowOff>9525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9525"/>
          <a:ext cx="3905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1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10.5742187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4" ht="11.25" customHeight="1"/>
    <row r="5" ht="12.75" customHeight="1"/>
    <row r="6" spans="2:10" ht="24.75" customHeight="1">
      <c r="B6" s="525" t="s">
        <v>12</v>
      </c>
      <c r="C6" s="525"/>
      <c r="D6" s="525"/>
      <c r="E6" s="525"/>
      <c r="F6" s="525"/>
      <c r="G6" s="525"/>
      <c r="H6" s="525"/>
      <c r="I6" s="525"/>
      <c r="J6" s="525"/>
    </row>
    <row r="7" spans="2:10" ht="24.75" customHeight="1">
      <c r="B7" s="526" t="s">
        <v>300</v>
      </c>
      <c r="C7" s="526"/>
      <c r="D7" s="526"/>
      <c r="E7" s="526"/>
      <c r="F7" s="526"/>
      <c r="G7" s="526"/>
      <c r="H7" s="526"/>
      <c r="I7" s="526"/>
      <c r="J7" s="526"/>
    </row>
    <row r="8" spans="2:8" ht="19.5" customHeight="1">
      <c r="B8" s="3"/>
      <c r="C8" s="3"/>
      <c r="D8" s="4"/>
      <c r="E8" s="5"/>
      <c r="F8" s="5"/>
      <c r="G8" s="6"/>
      <c r="H8" s="6"/>
    </row>
    <row r="9" spans="2:8" ht="19.5" customHeight="1">
      <c r="B9" s="7"/>
      <c r="C9" s="7"/>
      <c r="D9" s="8" t="s">
        <v>67</v>
      </c>
      <c r="E9" s="5"/>
      <c r="F9" s="5"/>
      <c r="G9" s="6"/>
      <c r="H9" s="6"/>
    </row>
    <row r="10" spans="3:8" ht="19.5" customHeight="1">
      <c r="C10" s="7"/>
      <c r="D10" s="9" t="s">
        <v>60</v>
      </c>
      <c r="E10" s="5"/>
      <c r="F10" s="5"/>
      <c r="G10" s="6"/>
      <c r="H10" s="6"/>
    </row>
    <row r="11" spans="3:8" ht="19.5" customHeight="1">
      <c r="C11" s="7"/>
      <c r="D11" s="8" t="s">
        <v>61</v>
      </c>
      <c r="E11" s="5"/>
      <c r="F11" s="5"/>
      <c r="G11" s="6"/>
      <c r="H11" s="6"/>
    </row>
    <row r="12" spans="3:8" ht="9.75" customHeight="1">
      <c r="C12" s="7"/>
      <c r="D12" s="8"/>
      <c r="E12" s="5"/>
      <c r="F12" s="5"/>
      <c r="G12" s="6"/>
      <c r="H12" s="6"/>
    </row>
    <row r="13" spans="2:8" ht="19.5" customHeight="1">
      <c r="B13" s="10" t="s">
        <v>23</v>
      </c>
      <c r="C13" s="10" t="s">
        <v>1</v>
      </c>
      <c r="D13" s="136" t="s">
        <v>276</v>
      </c>
      <c r="E13" s="5"/>
      <c r="F13" s="5"/>
      <c r="G13" s="6"/>
      <c r="H13" s="6"/>
    </row>
    <row r="14" spans="2:8" ht="19.5" customHeight="1">
      <c r="B14" s="10" t="s">
        <v>24</v>
      </c>
      <c r="C14" s="10" t="s">
        <v>1</v>
      </c>
      <c r="D14" s="8" t="s">
        <v>110</v>
      </c>
      <c r="E14" s="5"/>
      <c r="F14" s="5"/>
      <c r="G14" s="6"/>
      <c r="H14" s="6"/>
    </row>
    <row r="15" spans="2:8" ht="19.5" customHeight="1">
      <c r="B15" s="10" t="s">
        <v>25</v>
      </c>
      <c r="C15" s="10" t="s">
        <v>1</v>
      </c>
      <c r="D15" s="11" t="s">
        <v>70</v>
      </c>
      <c r="E15" s="5"/>
      <c r="F15" s="5"/>
      <c r="G15" s="6"/>
      <c r="H15" s="6"/>
    </row>
    <row r="16" spans="2:8" ht="19.5" customHeight="1">
      <c r="B16" s="10" t="s">
        <v>26</v>
      </c>
      <c r="C16" s="10" t="s">
        <v>1</v>
      </c>
      <c r="D16" s="8" t="s">
        <v>170</v>
      </c>
      <c r="E16" s="5"/>
      <c r="F16" s="5"/>
      <c r="G16" s="6"/>
      <c r="H16" s="6"/>
    </row>
    <row r="17" spans="2:8" ht="19.5" customHeight="1">
      <c r="B17" s="10" t="s">
        <v>27</v>
      </c>
      <c r="C17" s="10" t="s">
        <v>1</v>
      </c>
      <c r="D17" s="8" t="s">
        <v>129</v>
      </c>
      <c r="E17" s="5"/>
      <c r="F17" s="5"/>
      <c r="G17" s="6"/>
      <c r="H17" s="6"/>
    </row>
    <row r="18" spans="2:8" ht="19.5" customHeight="1">
      <c r="B18" s="10" t="s">
        <v>28</v>
      </c>
      <c r="C18" s="10"/>
      <c r="D18" s="12" t="s">
        <v>169</v>
      </c>
      <c r="E18" s="5"/>
      <c r="F18" s="5"/>
      <c r="G18" s="6"/>
      <c r="H18" s="6"/>
    </row>
    <row r="19" spans="2:4" ht="19.5" customHeight="1">
      <c r="B19" s="10" t="s">
        <v>168</v>
      </c>
      <c r="C19" s="10" t="s">
        <v>1</v>
      </c>
      <c r="D19" s="8" t="s">
        <v>277</v>
      </c>
    </row>
  </sheetData>
  <sheetProtection/>
  <mergeCells count="2">
    <mergeCell ref="B6:J6"/>
    <mergeCell ref="B7:J7"/>
  </mergeCells>
  <hyperlinks>
    <hyperlink ref="D13" location="'Residencia Acreedor'!A1" display="POR RESIDENCIA DEL ACREEDOR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9" location="Portada!A1" display="PORTADA"/>
    <hyperlink ref="D10" location="'Resumen Cuadros'!A1" display="RESUMEN DE CUADROS"/>
    <hyperlink ref="D14" location="Plazo!A1" display="DEUDA POR PLAZO"/>
    <hyperlink ref="D19" location="'Total de Proy Serv'!A1" display="SERVICIO PROYECTADO POR TIPO DE DEUDA"/>
    <hyperlink ref="D18" location="Deudor!A1" display="POR SECTOR INSTITUCIONAL Y DEUDOR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C149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4.140625" style="126" customWidth="1"/>
    <col min="2" max="2" width="73.00390625" style="126" customWidth="1"/>
    <col min="3" max="4" width="22.7109375" style="126" customWidth="1"/>
    <col min="5" max="5" width="11.421875" style="126" customWidth="1"/>
    <col min="6" max="6" width="13.8515625" style="126" bestFit="1" customWidth="1"/>
    <col min="7" max="7" width="9.8515625" style="126" customWidth="1"/>
    <col min="8" max="8" width="19.7109375" style="126" customWidth="1"/>
    <col min="9" max="9" width="17.28125" style="126" customWidth="1"/>
    <col min="10" max="16384" width="11.421875" style="126" customWidth="1"/>
  </cols>
  <sheetData>
    <row r="1" ht="15"/>
    <row r="2" ht="15"/>
    <row r="3" ht="15"/>
    <row r="5" spans="2:4" ht="15.75" customHeight="1">
      <c r="B5" s="165" t="s">
        <v>28</v>
      </c>
      <c r="C5" s="165"/>
      <c r="D5" s="165"/>
    </row>
    <row r="6" spans="2:4" ht="15.75" customHeight="1">
      <c r="B6" s="566" t="s">
        <v>167</v>
      </c>
      <c r="C6" s="566"/>
      <c r="D6" s="566"/>
    </row>
    <row r="7" spans="2:4" ht="15.75" customHeight="1">
      <c r="B7" s="565" t="s">
        <v>88</v>
      </c>
      <c r="C7" s="565"/>
      <c r="D7" s="565"/>
    </row>
    <row r="8" spans="2:4" ht="15.75" customHeight="1">
      <c r="B8" s="565" t="s">
        <v>169</v>
      </c>
      <c r="C8" s="565"/>
      <c r="D8" s="565"/>
    </row>
    <row r="9" spans="2:7" ht="15" customHeight="1">
      <c r="B9" s="561" t="str">
        <f>+Acreedor!B80</f>
        <v>Al 31 de julio de 2015</v>
      </c>
      <c r="C9" s="561"/>
      <c r="D9" s="485"/>
      <c r="G9" s="408"/>
    </row>
    <row r="10" spans="2:4" ht="7.5" customHeight="1">
      <c r="B10" s="470"/>
      <c r="C10" s="470"/>
      <c r="D10" s="486"/>
    </row>
    <row r="11" spans="2:4" ht="12" customHeight="1">
      <c r="B11" s="591" t="s">
        <v>149</v>
      </c>
      <c r="C11" s="594" t="s">
        <v>68</v>
      </c>
      <c r="D11" s="597" t="s">
        <v>69</v>
      </c>
    </row>
    <row r="12" spans="2:4" ht="12" customHeight="1">
      <c r="B12" s="592"/>
      <c r="C12" s="595"/>
      <c r="D12" s="598"/>
    </row>
    <row r="13" spans="2:7" ht="12" customHeight="1">
      <c r="B13" s="593"/>
      <c r="C13" s="596"/>
      <c r="D13" s="599"/>
      <c r="G13" s="280">
        <v>3.192</v>
      </c>
    </row>
    <row r="14" spans="2:4" ht="11.25" customHeight="1">
      <c r="B14" s="188"/>
      <c r="C14" s="176"/>
      <c r="D14" s="189"/>
    </row>
    <row r="15" spans="2:6" ht="20.25" customHeight="1">
      <c r="B15" s="190" t="s">
        <v>190</v>
      </c>
      <c r="C15" s="162">
        <f>SUM(C17:C30)</f>
        <v>503433.92986999993</v>
      </c>
      <c r="D15" s="191">
        <f>SUM(D17:D30)</f>
        <v>1606961.1041450398</v>
      </c>
      <c r="E15" s="472"/>
      <c r="F15" s="417"/>
    </row>
    <row r="16" spans="2:4" ht="7.5" customHeight="1">
      <c r="B16" s="192"/>
      <c r="C16" s="162"/>
      <c r="D16" s="191"/>
    </row>
    <row r="17" spans="2:4" ht="16.5" customHeight="1">
      <c r="B17" s="130" t="s">
        <v>153</v>
      </c>
      <c r="C17" s="131">
        <v>86741.24739</v>
      </c>
      <c r="D17" s="132">
        <f aca="true" t="shared" si="0" ref="D17:D30">+C17*$G$13</f>
        <v>276878.06166888005</v>
      </c>
    </row>
    <row r="18" spans="2:4" ht="16.5" customHeight="1">
      <c r="B18" s="130" t="s">
        <v>199</v>
      </c>
      <c r="C18" s="131">
        <f>68004.29714+1340.12916</f>
        <v>69344.42629999999</v>
      </c>
      <c r="D18" s="132">
        <f t="shared" si="0"/>
        <v>221347.4087496</v>
      </c>
    </row>
    <row r="19" spans="2:9" ht="16.5" customHeight="1">
      <c r="B19" s="130" t="s">
        <v>230</v>
      </c>
      <c r="C19" s="131">
        <v>67042.66758</v>
      </c>
      <c r="D19" s="132">
        <f t="shared" si="0"/>
        <v>214000.19491535999</v>
      </c>
      <c r="I19" s="406"/>
    </row>
    <row r="20" spans="2:9" ht="16.5" customHeight="1">
      <c r="B20" s="130" t="s">
        <v>150</v>
      </c>
      <c r="C20" s="131">
        <f>64100.22727+825.8921</f>
        <v>64926.11937</v>
      </c>
      <c r="D20" s="132">
        <f t="shared" si="0"/>
        <v>207244.17302904002</v>
      </c>
      <c r="H20" s="406"/>
      <c r="I20" s="407"/>
    </row>
    <row r="21" spans="2:9" ht="16.5" customHeight="1">
      <c r="B21" s="130" t="s">
        <v>151</v>
      </c>
      <c r="C21" s="131">
        <v>51077.808280000005</v>
      </c>
      <c r="D21" s="132">
        <f t="shared" si="0"/>
        <v>163040.36402976004</v>
      </c>
      <c r="H21" s="407"/>
      <c r="I21" s="407"/>
    </row>
    <row r="22" spans="2:9" ht="16.5" customHeight="1">
      <c r="B22" s="130" t="s">
        <v>152</v>
      </c>
      <c r="C22" s="131">
        <v>46355.02227</v>
      </c>
      <c r="D22" s="132">
        <f t="shared" si="0"/>
        <v>147965.23108584</v>
      </c>
      <c r="H22" s="407"/>
      <c r="I22" s="407"/>
    </row>
    <row r="23" spans="2:8" ht="16.5" customHeight="1">
      <c r="B23" s="130" t="s">
        <v>175</v>
      </c>
      <c r="C23" s="131">
        <v>38788.56783</v>
      </c>
      <c r="D23" s="132">
        <f t="shared" si="0"/>
        <v>123813.10851336001</v>
      </c>
      <c r="H23" s="407"/>
    </row>
    <row r="24" spans="2:8" ht="16.5" customHeight="1">
      <c r="B24" s="130" t="s">
        <v>289</v>
      </c>
      <c r="C24" s="131">
        <v>36393.316439999995</v>
      </c>
      <c r="D24" s="132">
        <f t="shared" si="0"/>
        <v>116167.46607647999</v>
      </c>
      <c r="H24" s="407"/>
    </row>
    <row r="25" spans="2:8" ht="16.5" customHeight="1">
      <c r="B25" s="130" t="s">
        <v>200</v>
      </c>
      <c r="C25" s="131">
        <v>26423.56011</v>
      </c>
      <c r="D25" s="132">
        <f t="shared" si="0"/>
        <v>84344.00387112</v>
      </c>
      <c r="H25" s="407"/>
    </row>
    <row r="26" spans="2:9" ht="16.5" customHeight="1">
      <c r="B26" s="130" t="s">
        <v>263</v>
      </c>
      <c r="C26" s="131">
        <v>10338.34569</v>
      </c>
      <c r="D26" s="132">
        <f t="shared" si="0"/>
        <v>32999.99944248</v>
      </c>
      <c r="I26" s="406"/>
    </row>
    <row r="27" spans="2:4" ht="16.5" customHeight="1">
      <c r="B27" s="130" t="s">
        <v>228</v>
      </c>
      <c r="C27" s="131">
        <v>2386.6788</v>
      </c>
      <c r="D27" s="132">
        <f t="shared" si="0"/>
        <v>7618.278729600001</v>
      </c>
    </row>
    <row r="28" spans="2:8" ht="16.5" customHeight="1">
      <c r="B28" s="130" t="s">
        <v>255</v>
      </c>
      <c r="C28" s="131">
        <v>1787.23153</v>
      </c>
      <c r="D28" s="132">
        <f t="shared" si="0"/>
        <v>5704.84304376</v>
      </c>
      <c r="H28" s="406"/>
    </row>
    <row r="29" spans="2:9" ht="16.5" customHeight="1">
      <c r="B29" s="130" t="s">
        <v>201</v>
      </c>
      <c r="C29" s="131">
        <v>1125.21884</v>
      </c>
      <c r="D29" s="132">
        <f t="shared" si="0"/>
        <v>3591.69853728</v>
      </c>
      <c r="I29" s="407"/>
    </row>
    <row r="30" spans="2:9" ht="16.5" customHeight="1">
      <c r="B30" s="130" t="s">
        <v>229</v>
      </c>
      <c r="C30" s="131">
        <v>703.71944</v>
      </c>
      <c r="D30" s="132">
        <f t="shared" si="0"/>
        <v>2246.27245248</v>
      </c>
      <c r="I30" s="129"/>
    </row>
    <row r="31" spans="2:4" ht="13.5" customHeight="1">
      <c r="B31" s="130"/>
      <c r="C31" s="131"/>
      <c r="D31" s="132"/>
    </row>
    <row r="32" spans="2:9" s="410" customFormat="1" ht="15" customHeight="1">
      <c r="B32" s="193" t="s">
        <v>191</v>
      </c>
      <c r="C32" s="162">
        <f>SUM(C34:C95)</f>
        <v>289780.24986000004</v>
      </c>
      <c r="D32" s="162">
        <f>SUM(D34:D95)</f>
        <v>924978.5575531202</v>
      </c>
      <c r="E32" s="126"/>
      <c r="F32" s="126"/>
      <c r="G32" s="126"/>
      <c r="H32" s="126"/>
      <c r="I32" s="126"/>
    </row>
    <row r="33" spans="2:9" s="410" customFormat="1" ht="7.5" customHeight="1">
      <c r="B33" s="194"/>
      <c r="C33" s="162"/>
      <c r="D33" s="191"/>
      <c r="E33" s="126"/>
      <c r="F33" s="126"/>
      <c r="G33" s="126"/>
      <c r="H33" s="458"/>
      <c r="I33" s="126"/>
    </row>
    <row r="34" spans="2:9" s="410" customFormat="1" ht="16.5" customHeight="1">
      <c r="B34" s="130" t="s">
        <v>154</v>
      </c>
      <c r="C34" s="131">
        <v>139764.60888</v>
      </c>
      <c r="D34" s="132">
        <f aca="true" t="shared" si="1" ref="D34:D67">+C34*$G$13</f>
        <v>446128.6315449601</v>
      </c>
      <c r="E34" s="126"/>
      <c r="F34" s="409"/>
      <c r="G34" s="126"/>
      <c r="H34" s="126"/>
      <c r="I34" s="126"/>
    </row>
    <row r="35" spans="2:9" s="410" customFormat="1" ht="16.5" customHeight="1">
      <c r="B35" s="130" t="s">
        <v>219</v>
      </c>
      <c r="C35" s="131">
        <v>18819.02789</v>
      </c>
      <c r="D35" s="132">
        <f t="shared" si="1"/>
        <v>60070.337024880006</v>
      </c>
      <c r="E35" s="126"/>
      <c r="F35" s="409"/>
      <c r="G35" s="126"/>
      <c r="H35" s="126"/>
      <c r="I35" s="126"/>
    </row>
    <row r="36" spans="2:9" s="410" customFormat="1" ht="17.25" customHeight="1">
      <c r="B36" s="130" t="s">
        <v>257</v>
      </c>
      <c r="C36" s="131">
        <v>14757.54584</v>
      </c>
      <c r="D36" s="132">
        <f t="shared" si="1"/>
        <v>47106.08632128</v>
      </c>
      <c r="E36" s="126"/>
      <c r="F36" s="409"/>
      <c r="G36" s="126"/>
      <c r="H36" s="126"/>
      <c r="I36" s="126"/>
    </row>
    <row r="37" spans="2:9" s="410" customFormat="1" ht="16.5" customHeight="1">
      <c r="B37" s="130" t="s">
        <v>218</v>
      </c>
      <c r="C37" s="131">
        <v>8433.150609999999</v>
      </c>
      <c r="D37" s="132">
        <f t="shared" si="1"/>
        <v>26918.61674712</v>
      </c>
      <c r="E37" s="126"/>
      <c r="F37" s="409"/>
      <c r="G37" s="126"/>
      <c r="H37" s="126"/>
      <c r="I37" s="126"/>
    </row>
    <row r="38" spans="2:9" s="410" customFormat="1" ht="16.5" customHeight="1">
      <c r="B38" s="130" t="s">
        <v>265</v>
      </c>
      <c r="C38" s="131">
        <v>6577.7845099999995</v>
      </c>
      <c r="D38" s="132">
        <f t="shared" si="1"/>
        <v>20996.28815592</v>
      </c>
      <c r="E38" s="126"/>
      <c r="F38" s="409"/>
      <c r="G38" s="126"/>
      <c r="H38" s="126"/>
      <c r="I38" s="126"/>
    </row>
    <row r="39" spans="2:9" s="410" customFormat="1" ht="16.5" customHeight="1">
      <c r="B39" s="130" t="s">
        <v>155</v>
      </c>
      <c r="C39" s="131">
        <v>5889.26458</v>
      </c>
      <c r="D39" s="132">
        <f t="shared" si="1"/>
        <v>18798.53253936</v>
      </c>
      <c r="E39" s="126"/>
      <c r="F39" s="409"/>
      <c r="G39" s="126"/>
      <c r="H39" s="126"/>
      <c r="I39" s="126"/>
    </row>
    <row r="40" spans="2:9" s="410" customFormat="1" ht="16.5" customHeight="1">
      <c r="B40" s="130" t="s">
        <v>251</v>
      </c>
      <c r="C40" s="131">
        <v>5959.86154</v>
      </c>
      <c r="D40" s="132">
        <f t="shared" si="1"/>
        <v>19023.87803568</v>
      </c>
      <c r="E40" s="126"/>
      <c r="F40" s="129"/>
      <c r="G40" s="126"/>
      <c r="H40" s="126"/>
      <c r="I40" s="126"/>
    </row>
    <row r="41" spans="2:9" s="410" customFormat="1" ht="16.5" customHeight="1">
      <c r="B41" s="130" t="s">
        <v>298</v>
      </c>
      <c r="C41" s="131">
        <v>5958.74197</v>
      </c>
      <c r="D41" s="132">
        <f t="shared" si="1"/>
        <v>19020.304368240002</v>
      </c>
      <c r="E41" s="126"/>
      <c r="F41" s="129"/>
      <c r="G41" s="126"/>
      <c r="H41" s="126"/>
      <c r="I41" s="126"/>
    </row>
    <row r="42" spans="2:9" s="410" customFormat="1" ht="16.5" customHeight="1">
      <c r="B42" s="130" t="s">
        <v>225</v>
      </c>
      <c r="C42" s="131">
        <v>4771.75042</v>
      </c>
      <c r="D42" s="132">
        <f t="shared" si="1"/>
        <v>15231.427340640003</v>
      </c>
      <c r="E42" s="126"/>
      <c r="F42" s="129"/>
      <c r="G42" s="406"/>
      <c r="H42" s="459"/>
      <c r="I42" s="126"/>
    </row>
    <row r="43" spans="2:9" s="410" customFormat="1" ht="16.5" customHeight="1">
      <c r="B43" s="130" t="s">
        <v>262</v>
      </c>
      <c r="C43" s="131">
        <v>3284.4544100000003</v>
      </c>
      <c r="D43" s="132">
        <f t="shared" si="1"/>
        <v>10483.978476720002</v>
      </c>
      <c r="E43" s="126"/>
      <c r="F43" s="129"/>
      <c r="G43" s="126"/>
      <c r="H43" s="126"/>
      <c r="I43" s="126"/>
    </row>
    <row r="44" spans="2:9" s="410" customFormat="1" ht="16.5" customHeight="1">
      <c r="B44" s="130" t="s">
        <v>161</v>
      </c>
      <c r="C44" s="131">
        <v>3098.65538</v>
      </c>
      <c r="D44" s="132">
        <f t="shared" si="1"/>
        <v>9890.907972960002</v>
      </c>
      <c r="E44" s="126"/>
      <c r="F44" s="129"/>
      <c r="G44" s="126"/>
      <c r="H44" s="126"/>
      <c r="I44" s="126"/>
    </row>
    <row r="45" spans="2:9" s="410" customFormat="1" ht="16.5" customHeight="1">
      <c r="B45" s="130" t="s">
        <v>268</v>
      </c>
      <c r="C45" s="131">
        <v>2385.2169700000004</v>
      </c>
      <c r="D45" s="132">
        <f t="shared" si="1"/>
        <v>7613.612568240002</v>
      </c>
      <c r="E45" s="126"/>
      <c r="F45" s="129"/>
      <c r="G45" s="126"/>
      <c r="H45" s="126"/>
      <c r="I45" s="126"/>
    </row>
    <row r="46" spans="2:9" s="410" customFormat="1" ht="16.5" customHeight="1">
      <c r="B46" s="130" t="s">
        <v>163</v>
      </c>
      <c r="C46" s="131">
        <v>2792.58832</v>
      </c>
      <c r="D46" s="132">
        <f t="shared" si="1"/>
        <v>8913.941917439999</v>
      </c>
      <c r="E46" s="126"/>
      <c r="F46" s="129"/>
      <c r="G46" s="126"/>
      <c r="H46" s="126"/>
      <c r="I46" s="126"/>
    </row>
    <row r="47" spans="2:9" s="410" customFormat="1" ht="16.5" customHeight="1">
      <c r="B47" s="130" t="s">
        <v>275</v>
      </c>
      <c r="C47" s="131">
        <v>2738.468</v>
      </c>
      <c r="D47" s="132">
        <f t="shared" si="1"/>
        <v>8741.189856</v>
      </c>
      <c r="E47" s="126"/>
      <c r="F47" s="129"/>
      <c r="G47" s="126"/>
      <c r="H47" s="126"/>
      <c r="I47" s="126"/>
    </row>
    <row r="48" spans="2:9" s="410" customFormat="1" ht="16.5" customHeight="1">
      <c r="B48" s="130" t="s">
        <v>193</v>
      </c>
      <c r="C48" s="131">
        <v>2656.95296</v>
      </c>
      <c r="D48" s="132">
        <f t="shared" si="1"/>
        <v>8480.99384832</v>
      </c>
      <c r="E48" s="126"/>
      <c r="F48" s="409"/>
      <c r="G48" s="126"/>
      <c r="H48" s="126"/>
      <c r="I48" s="126"/>
    </row>
    <row r="49" spans="2:9" s="410" customFormat="1" ht="16.5" customHeight="1">
      <c r="B49" s="130" t="s">
        <v>292</v>
      </c>
      <c r="C49" s="131">
        <v>2255.9005399999996</v>
      </c>
      <c r="D49" s="132">
        <f t="shared" si="1"/>
        <v>7200.83452368</v>
      </c>
      <c r="E49" s="126"/>
      <c r="F49" s="409"/>
      <c r="G49" s="126"/>
      <c r="H49" s="126"/>
      <c r="I49" s="126"/>
    </row>
    <row r="50" spans="2:9" s="410" customFormat="1" ht="16.5" customHeight="1">
      <c r="B50" s="130" t="s">
        <v>159</v>
      </c>
      <c r="C50" s="131">
        <v>2080.01599</v>
      </c>
      <c r="D50" s="132">
        <f t="shared" si="1"/>
        <v>6639.41104008</v>
      </c>
      <c r="E50" s="126"/>
      <c r="F50" s="409"/>
      <c r="G50" s="126"/>
      <c r="H50" s="126"/>
      <c r="I50" s="126"/>
    </row>
    <row r="51" spans="2:9" s="410" customFormat="1" ht="16.5" customHeight="1">
      <c r="B51" s="130" t="s">
        <v>158</v>
      </c>
      <c r="C51" s="131">
        <v>2017.5720700000002</v>
      </c>
      <c r="D51" s="132">
        <f t="shared" si="1"/>
        <v>6440.0900474400005</v>
      </c>
      <c r="E51" s="126"/>
      <c r="F51" s="409"/>
      <c r="G51" s="126"/>
      <c r="H51" s="126"/>
      <c r="I51" s="126"/>
    </row>
    <row r="52" spans="2:9" s="410" customFormat="1" ht="16.5" customHeight="1">
      <c r="B52" s="130" t="s">
        <v>157</v>
      </c>
      <c r="C52" s="131">
        <v>2015.79648</v>
      </c>
      <c r="D52" s="132">
        <f t="shared" si="1"/>
        <v>6434.42236416</v>
      </c>
      <c r="E52" s="126"/>
      <c r="F52" s="409"/>
      <c r="G52" s="126"/>
      <c r="H52" s="126"/>
      <c r="I52" s="126"/>
    </row>
    <row r="53" spans="2:9" s="410" customFormat="1" ht="16.5" customHeight="1">
      <c r="B53" s="130" t="s">
        <v>156</v>
      </c>
      <c r="C53" s="131">
        <v>1738.8025999999998</v>
      </c>
      <c r="D53" s="132">
        <f t="shared" si="1"/>
        <v>5550.2578992</v>
      </c>
      <c r="E53" s="126"/>
      <c r="F53" s="409"/>
      <c r="G53" s="126"/>
      <c r="H53" s="126"/>
      <c r="I53" s="126"/>
    </row>
    <row r="54" spans="2:9" s="410" customFormat="1" ht="16.5" customHeight="1">
      <c r="B54" s="130" t="s">
        <v>171</v>
      </c>
      <c r="C54" s="131">
        <v>1827.74865</v>
      </c>
      <c r="D54" s="132">
        <f t="shared" si="1"/>
        <v>5834.1736908</v>
      </c>
      <c r="E54" s="126"/>
      <c r="F54" s="409"/>
      <c r="G54" s="126"/>
      <c r="H54" s="126"/>
      <c r="I54" s="126"/>
    </row>
    <row r="55" spans="2:9" s="410" customFormat="1" ht="16.5" customHeight="1">
      <c r="B55" s="130" t="s">
        <v>297</v>
      </c>
      <c r="C55" s="131">
        <v>1796.1171399999998</v>
      </c>
      <c r="D55" s="132">
        <f t="shared" si="1"/>
        <v>5733.2059108799995</v>
      </c>
      <c r="E55" s="126"/>
      <c r="F55" s="409"/>
      <c r="G55" s="126"/>
      <c r="H55" s="126"/>
      <c r="I55" s="126"/>
    </row>
    <row r="56" spans="2:9" s="410" customFormat="1" ht="16.5" customHeight="1">
      <c r="B56" s="130" t="s">
        <v>294</v>
      </c>
      <c r="C56" s="131">
        <v>1776.25646</v>
      </c>
      <c r="D56" s="132">
        <f t="shared" si="1"/>
        <v>5669.81062032</v>
      </c>
      <c r="E56" s="126"/>
      <c r="F56" s="409"/>
      <c r="G56" s="126"/>
      <c r="H56" s="126"/>
      <c r="I56" s="126"/>
    </row>
    <row r="57" spans="2:9" s="410" customFormat="1" ht="16.5" customHeight="1">
      <c r="B57" s="130" t="s">
        <v>293</v>
      </c>
      <c r="C57" s="131">
        <v>1661.33852</v>
      </c>
      <c r="D57" s="132">
        <f t="shared" si="1"/>
        <v>5302.99255584</v>
      </c>
      <c r="E57" s="126"/>
      <c r="F57" s="409"/>
      <c r="G57" s="126"/>
      <c r="H57" s="126"/>
      <c r="I57" s="126"/>
    </row>
    <row r="58" spans="2:9" s="410" customFormat="1" ht="16.5" customHeight="1">
      <c r="B58" s="130" t="s">
        <v>160</v>
      </c>
      <c r="C58" s="131">
        <v>1660.00695</v>
      </c>
      <c r="D58" s="132">
        <f t="shared" si="1"/>
        <v>5298.7421844</v>
      </c>
      <c r="E58" s="126"/>
      <c r="F58" s="409"/>
      <c r="G58" s="126"/>
      <c r="H58" s="126"/>
      <c r="I58" s="126"/>
    </row>
    <row r="59" spans="2:9" s="410" customFormat="1" ht="16.5" customHeight="1">
      <c r="B59" s="130" t="s">
        <v>306</v>
      </c>
      <c r="C59" s="131">
        <v>1592.36602</v>
      </c>
      <c r="D59" s="132">
        <f t="shared" si="1"/>
        <v>5082.83233584</v>
      </c>
      <c r="E59" s="126"/>
      <c r="F59" s="409"/>
      <c r="G59" s="126"/>
      <c r="H59" s="126"/>
      <c r="I59" s="126"/>
    </row>
    <row r="60" spans="2:9" s="410" customFormat="1" ht="16.5" customHeight="1">
      <c r="B60" s="130" t="s">
        <v>274</v>
      </c>
      <c r="C60" s="131">
        <v>1556.94996</v>
      </c>
      <c r="D60" s="132">
        <f t="shared" si="1"/>
        <v>4969.78427232</v>
      </c>
      <c r="E60" s="126"/>
      <c r="F60" s="409"/>
      <c r="G60" s="126"/>
      <c r="H60" s="126"/>
      <c r="I60" s="126"/>
    </row>
    <row r="61" spans="2:9" s="410" customFormat="1" ht="16.5" customHeight="1">
      <c r="B61" s="130" t="s">
        <v>267</v>
      </c>
      <c r="C61" s="131">
        <v>1542.72727</v>
      </c>
      <c r="D61" s="132">
        <f t="shared" si="1"/>
        <v>4924.38544584</v>
      </c>
      <c r="E61" s="126"/>
      <c r="F61" s="409"/>
      <c r="G61" s="126"/>
      <c r="H61" s="126"/>
      <c r="I61" s="126"/>
    </row>
    <row r="62" spans="2:9" s="410" customFormat="1" ht="16.5" customHeight="1">
      <c r="B62" s="130" t="s">
        <v>261</v>
      </c>
      <c r="C62" s="131">
        <v>1476.7874199999999</v>
      </c>
      <c r="D62" s="132">
        <f t="shared" si="1"/>
        <v>4713.90544464</v>
      </c>
      <c r="E62" s="126"/>
      <c r="F62" s="409"/>
      <c r="G62" s="126"/>
      <c r="H62" s="126"/>
      <c r="I62" s="126"/>
    </row>
    <row r="63" spans="2:9" s="410" customFormat="1" ht="16.5" customHeight="1">
      <c r="B63" s="130" t="s">
        <v>204</v>
      </c>
      <c r="C63" s="131">
        <v>1449.5763499999998</v>
      </c>
      <c r="D63" s="132">
        <f t="shared" si="1"/>
        <v>4627.0477092</v>
      </c>
      <c r="E63" s="126"/>
      <c r="F63" s="409"/>
      <c r="G63" s="126"/>
      <c r="H63" s="126"/>
      <c r="I63" s="126"/>
    </row>
    <row r="64" spans="2:9" s="410" customFormat="1" ht="16.5" customHeight="1">
      <c r="B64" s="130" t="s">
        <v>307</v>
      </c>
      <c r="C64" s="131">
        <v>1348.9371899999999</v>
      </c>
      <c r="D64" s="132">
        <f t="shared" si="1"/>
        <v>4305.80751048</v>
      </c>
      <c r="E64" s="126"/>
      <c r="F64" s="409"/>
      <c r="G64" s="126"/>
      <c r="H64" s="126"/>
      <c r="I64" s="126"/>
    </row>
    <row r="65" spans="2:9" s="410" customFormat="1" ht="16.5" customHeight="1">
      <c r="B65" s="130" t="s">
        <v>241</v>
      </c>
      <c r="C65" s="131">
        <v>1214.9982</v>
      </c>
      <c r="D65" s="132">
        <f t="shared" si="1"/>
        <v>3878.2742544000002</v>
      </c>
      <c r="E65" s="126"/>
      <c r="F65" s="409"/>
      <c r="G65" s="126"/>
      <c r="H65" s="126"/>
      <c r="I65" s="126"/>
    </row>
    <row r="66" spans="2:9" s="410" customFormat="1" ht="16.5" customHeight="1">
      <c r="B66" s="130" t="s">
        <v>174</v>
      </c>
      <c r="C66" s="131">
        <v>1208.81575</v>
      </c>
      <c r="D66" s="132">
        <f t="shared" si="1"/>
        <v>3858.539874</v>
      </c>
      <c r="E66" s="126"/>
      <c r="F66" s="409"/>
      <c r="G66" s="126"/>
      <c r="H66" s="126"/>
      <c r="I66" s="126"/>
    </row>
    <row r="67" spans="2:9" s="410" customFormat="1" ht="16.5" customHeight="1">
      <c r="B67" s="130" t="s">
        <v>308</v>
      </c>
      <c r="C67" s="131">
        <v>1200.72954</v>
      </c>
      <c r="D67" s="132">
        <f t="shared" si="1"/>
        <v>3832.7286916800003</v>
      </c>
      <c r="E67" s="126"/>
      <c r="F67" s="409"/>
      <c r="G67" s="126"/>
      <c r="H67" s="126"/>
      <c r="I67" s="126"/>
    </row>
    <row r="68" spans="2:9" s="410" customFormat="1" ht="16.5" customHeight="1">
      <c r="B68" s="130" t="s">
        <v>194</v>
      </c>
      <c r="C68" s="131">
        <v>1191.14554</v>
      </c>
      <c r="D68" s="132">
        <f aca="true" t="shared" si="2" ref="D68:D95">+C68*$G$13</f>
        <v>3802.13656368</v>
      </c>
      <c r="E68" s="126"/>
      <c r="F68" s="409"/>
      <c r="G68" s="126"/>
      <c r="H68" s="126"/>
      <c r="I68" s="126"/>
    </row>
    <row r="69" spans="2:9" s="410" customFormat="1" ht="16.5" customHeight="1">
      <c r="B69" s="130" t="s">
        <v>290</v>
      </c>
      <c r="C69" s="131">
        <v>1177.18568</v>
      </c>
      <c r="D69" s="132">
        <f t="shared" si="2"/>
        <v>3757.5766905600003</v>
      </c>
      <c r="E69" s="126"/>
      <c r="F69" s="409"/>
      <c r="G69" s="126"/>
      <c r="H69" s="126"/>
      <c r="I69" s="126"/>
    </row>
    <row r="70" spans="2:9" s="410" customFormat="1" ht="16.5" customHeight="1">
      <c r="B70" s="130" t="s">
        <v>164</v>
      </c>
      <c r="C70" s="131">
        <v>1042.81845</v>
      </c>
      <c r="D70" s="132">
        <f t="shared" si="2"/>
        <v>3328.6764924</v>
      </c>
      <c r="E70" s="126"/>
      <c r="F70" s="409"/>
      <c r="G70" s="126"/>
      <c r="H70" s="126"/>
      <c r="I70" s="126"/>
    </row>
    <row r="71" spans="2:9" s="410" customFormat="1" ht="16.5" customHeight="1">
      <c r="B71" s="130" t="s">
        <v>226</v>
      </c>
      <c r="C71" s="131">
        <v>762.0792</v>
      </c>
      <c r="D71" s="132">
        <f t="shared" si="2"/>
        <v>2432.5568064000004</v>
      </c>
      <c r="E71" s="126"/>
      <c r="F71" s="409"/>
      <c r="G71" s="126"/>
      <c r="H71" s="126"/>
      <c r="I71" s="126"/>
    </row>
    <row r="72" spans="2:9" s="410" customFormat="1" ht="16.5" customHeight="1">
      <c r="B72" s="130" t="s">
        <v>224</v>
      </c>
      <c r="C72" s="131">
        <v>862.67588</v>
      </c>
      <c r="D72" s="132">
        <f t="shared" si="2"/>
        <v>2753.6614089600002</v>
      </c>
      <c r="E72" s="460"/>
      <c r="F72" s="409"/>
      <c r="G72" s="126"/>
      <c r="H72" s="126"/>
      <c r="I72" s="126"/>
    </row>
    <row r="73" spans="2:9" s="410" customFormat="1" ht="16.5" customHeight="1">
      <c r="B73" s="130" t="s">
        <v>291</v>
      </c>
      <c r="C73" s="131">
        <v>922.47575</v>
      </c>
      <c r="D73" s="132">
        <f t="shared" si="2"/>
        <v>2944.542594</v>
      </c>
      <c r="E73" s="126"/>
      <c r="F73" s="409"/>
      <c r="G73" s="126"/>
      <c r="H73" s="126"/>
      <c r="I73" s="126"/>
    </row>
    <row r="74" spans="2:9" s="410" customFormat="1" ht="16.5" customHeight="1">
      <c r="B74" s="130" t="s">
        <v>266</v>
      </c>
      <c r="C74" s="131">
        <v>972.60053</v>
      </c>
      <c r="D74" s="132">
        <f t="shared" si="2"/>
        <v>3104.5408917600002</v>
      </c>
      <c r="E74" s="126"/>
      <c r="F74" s="409"/>
      <c r="G74" s="126"/>
      <c r="H74" s="126"/>
      <c r="I74" s="126"/>
    </row>
    <row r="75" spans="2:9" s="410" customFormat="1" ht="16.5" customHeight="1">
      <c r="B75" s="130" t="s">
        <v>247</v>
      </c>
      <c r="C75" s="131">
        <v>952.94318</v>
      </c>
      <c r="D75" s="132">
        <f t="shared" si="2"/>
        <v>3041.7946305600003</v>
      </c>
      <c r="E75" s="126"/>
      <c r="F75" s="409"/>
      <c r="G75" s="126"/>
      <c r="H75" s="126"/>
      <c r="I75" s="126"/>
    </row>
    <row r="76" spans="2:9" s="410" customFormat="1" ht="16.5" customHeight="1">
      <c r="B76" s="130" t="s">
        <v>245</v>
      </c>
      <c r="C76" s="131">
        <v>785.96015</v>
      </c>
      <c r="D76" s="132">
        <f t="shared" si="2"/>
        <v>2508.7847988000003</v>
      </c>
      <c r="E76" s="126"/>
      <c r="F76" s="409"/>
      <c r="G76" s="126"/>
      <c r="H76" s="126"/>
      <c r="I76" s="126"/>
    </row>
    <row r="77" spans="2:9" s="410" customFormat="1" ht="16.5" customHeight="1">
      <c r="B77" s="130" t="s">
        <v>246</v>
      </c>
      <c r="C77" s="131">
        <v>784.49234</v>
      </c>
      <c r="D77" s="132">
        <f t="shared" si="2"/>
        <v>2504.0995492800002</v>
      </c>
      <c r="E77" s="126"/>
      <c r="F77" s="409"/>
      <c r="G77" s="126"/>
      <c r="H77" s="126"/>
      <c r="I77" s="126"/>
    </row>
    <row r="78" spans="2:9" s="410" customFormat="1" ht="16.5" customHeight="1">
      <c r="B78" s="130" t="s">
        <v>269</v>
      </c>
      <c r="C78" s="131">
        <v>665.9474399999999</v>
      </c>
      <c r="D78" s="132">
        <f t="shared" si="2"/>
        <v>2125.70422848</v>
      </c>
      <c r="E78" s="126"/>
      <c r="F78" s="409"/>
      <c r="G78" s="126"/>
      <c r="H78" s="126"/>
      <c r="I78" s="126"/>
    </row>
    <row r="79" spans="2:9" s="410" customFormat="1" ht="16.5" customHeight="1">
      <c r="B79" s="130" t="s">
        <v>197</v>
      </c>
      <c r="C79" s="131">
        <v>691.7779200000001</v>
      </c>
      <c r="D79" s="132">
        <f t="shared" si="2"/>
        <v>2208.1551206400004</v>
      </c>
      <c r="E79" s="126"/>
      <c r="F79" s="409"/>
      <c r="G79" s="126"/>
      <c r="H79" s="126"/>
      <c r="I79" s="126"/>
    </row>
    <row r="80" spans="2:9" s="410" customFormat="1" ht="16.5" customHeight="1">
      <c r="B80" s="130" t="s">
        <v>242</v>
      </c>
      <c r="C80" s="131">
        <v>667.5789100000001</v>
      </c>
      <c r="D80" s="132">
        <f t="shared" si="2"/>
        <v>2130.91188072</v>
      </c>
      <c r="E80" s="126"/>
      <c r="F80" s="409"/>
      <c r="G80" s="126"/>
      <c r="H80" s="126"/>
      <c r="I80" s="126"/>
    </row>
    <row r="81" spans="2:9" s="410" customFormat="1" ht="16.5" customHeight="1">
      <c r="B81" s="130" t="s">
        <v>286</v>
      </c>
      <c r="C81" s="131">
        <v>654.42512</v>
      </c>
      <c r="D81" s="132">
        <f t="shared" si="2"/>
        <v>2088.92498304</v>
      </c>
      <c r="E81" s="126"/>
      <c r="F81" s="409"/>
      <c r="G81" s="126"/>
      <c r="H81" s="126"/>
      <c r="I81" s="126"/>
    </row>
    <row r="82" spans="2:9" s="410" customFormat="1" ht="16.5" customHeight="1">
      <c r="B82" s="130" t="s">
        <v>227</v>
      </c>
      <c r="C82" s="131">
        <v>631.04185</v>
      </c>
      <c r="D82" s="132">
        <f t="shared" si="2"/>
        <v>2014.2855852</v>
      </c>
      <c r="E82" s="126"/>
      <c r="F82" s="409"/>
      <c r="G82" s="126"/>
      <c r="H82" s="126"/>
      <c r="I82" s="126"/>
    </row>
    <row r="83" spans="2:9" s="410" customFormat="1" ht="16.5" customHeight="1">
      <c r="B83" s="130" t="s">
        <v>252</v>
      </c>
      <c r="C83" s="131">
        <v>513.96515</v>
      </c>
      <c r="D83" s="132">
        <f t="shared" si="2"/>
        <v>1640.5767588</v>
      </c>
      <c r="E83" s="126"/>
      <c r="F83" s="409"/>
      <c r="G83" s="126"/>
      <c r="H83" s="126"/>
      <c r="I83" s="126"/>
    </row>
    <row r="84" spans="2:9" s="410" customFormat="1" ht="16.5" customHeight="1">
      <c r="B84" s="130" t="s">
        <v>162</v>
      </c>
      <c r="C84" s="131">
        <v>616.30458</v>
      </c>
      <c r="D84" s="132">
        <f t="shared" si="2"/>
        <v>1967.24421936</v>
      </c>
      <c r="E84" s="126"/>
      <c r="F84" s="409"/>
      <c r="G84" s="126"/>
      <c r="H84" s="126"/>
      <c r="I84" s="126"/>
    </row>
    <row r="85" spans="2:9" s="410" customFormat="1" ht="16.5" customHeight="1">
      <c r="B85" s="130" t="s">
        <v>295</v>
      </c>
      <c r="C85" s="131">
        <v>598.07241</v>
      </c>
      <c r="D85" s="132">
        <f t="shared" si="2"/>
        <v>1909.04713272</v>
      </c>
      <c r="E85" s="126"/>
      <c r="F85" s="409"/>
      <c r="G85" s="126"/>
      <c r="H85" s="126"/>
      <c r="I85" s="126"/>
    </row>
    <row r="86" spans="2:9" s="410" customFormat="1" ht="16.5" customHeight="1">
      <c r="B86" s="130" t="s">
        <v>165</v>
      </c>
      <c r="C86" s="131">
        <v>592.19836</v>
      </c>
      <c r="D86" s="132">
        <f t="shared" si="2"/>
        <v>1890.29716512</v>
      </c>
      <c r="E86" s="126"/>
      <c r="F86" s="409"/>
      <c r="G86" s="126"/>
      <c r="H86" s="126"/>
      <c r="I86" s="126"/>
    </row>
    <row r="87" spans="2:9" s="410" customFormat="1" ht="16.5" customHeight="1">
      <c r="B87" s="130" t="s">
        <v>309</v>
      </c>
      <c r="C87" s="131">
        <v>588.54891</v>
      </c>
      <c r="D87" s="132">
        <f t="shared" si="2"/>
        <v>1878.64812072</v>
      </c>
      <c r="E87" s="126"/>
      <c r="F87" s="409"/>
      <c r="G87" s="126"/>
      <c r="H87" s="126"/>
      <c r="I87" s="126"/>
    </row>
    <row r="88" spans="2:9" s="410" customFormat="1" ht="16.5" customHeight="1">
      <c r="B88" s="130" t="s">
        <v>202</v>
      </c>
      <c r="C88" s="131">
        <v>585.91752</v>
      </c>
      <c r="D88" s="132">
        <f t="shared" si="2"/>
        <v>1870.24872384</v>
      </c>
      <c r="E88" s="126"/>
      <c r="F88" s="409"/>
      <c r="G88" s="126"/>
      <c r="H88" s="126"/>
      <c r="I88" s="126"/>
    </row>
    <row r="89" spans="2:9" s="410" customFormat="1" ht="16.5" customHeight="1">
      <c r="B89" s="130" t="s">
        <v>281</v>
      </c>
      <c r="C89" s="131">
        <v>549.33816</v>
      </c>
      <c r="D89" s="132">
        <f t="shared" si="2"/>
        <v>1753.48740672</v>
      </c>
      <c r="E89" s="126"/>
      <c r="F89" s="409"/>
      <c r="G89" s="126"/>
      <c r="H89" s="126"/>
      <c r="I89" s="126"/>
    </row>
    <row r="90" spans="2:9" s="410" customFormat="1" ht="16.5" customHeight="1">
      <c r="B90" s="130" t="s">
        <v>253</v>
      </c>
      <c r="C90" s="131">
        <v>426.08082</v>
      </c>
      <c r="D90" s="132">
        <f t="shared" si="2"/>
        <v>1360.04997744</v>
      </c>
      <c r="E90" s="126"/>
      <c r="F90" s="409"/>
      <c r="G90" s="126"/>
      <c r="H90" s="126"/>
      <c r="I90" s="126"/>
    </row>
    <row r="91" spans="2:9" s="410" customFormat="1" ht="16.5" customHeight="1">
      <c r="B91" s="130" t="s">
        <v>220</v>
      </c>
      <c r="C91" s="131">
        <v>437.97384999999997</v>
      </c>
      <c r="D91" s="132">
        <f t="shared" si="2"/>
        <v>1398.0125292</v>
      </c>
      <c r="E91" s="126"/>
      <c r="F91" s="409"/>
      <c r="G91" s="126"/>
      <c r="H91" s="126"/>
      <c r="I91" s="126"/>
    </row>
    <row r="92" spans="2:9" s="410" customFormat="1" ht="16.5" customHeight="1">
      <c r="B92" s="130" t="s">
        <v>285</v>
      </c>
      <c r="C92" s="131">
        <v>451.45227</v>
      </c>
      <c r="D92" s="132">
        <f t="shared" si="2"/>
        <v>1441.0356458400001</v>
      </c>
      <c r="E92" s="126"/>
      <c r="F92" s="409"/>
      <c r="G92" s="126"/>
      <c r="H92" s="126"/>
      <c r="I92" s="126"/>
    </row>
    <row r="93" spans="2:9" s="410" customFormat="1" ht="16.5" customHeight="1">
      <c r="B93" s="130" t="s">
        <v>203</v>
      </c>
      <c r="C93" s="131">
        <v>425.82358</v>
      </c>
      <c r="D93" s="132">
        <f t="shared" si="2"/>
        <v>1359.22886736</v>
      </c>
      <c r="E93" s="126"/>
      <c r="F93" s="409"/>
      <c r="G93" s="126"/>
      <c r="H93" s="126"/>
      <c r="I93" s="126"/>
    </row>
    <row r="94" spans="2:9" s="410" customFormat="1" ht="16.5" customHeight="1">
      <c r="B94" s="130" t="s">
        <v>264</v>
      </c>
      <c r="C94" s="131">
        <v>422.21986</v>
      </c>
      <c r="D94" s="132">
        <f t="shared" si="2"/>
        <v>1347.72579312</v>
      </c>
      <c r="E94" s="126"/>
      <c r="F94" s="409"/>
      <c r="G94" s="126"/>
      <c r="H94" s="126"/>
      <c r="I94" s="126"/>
    </row>
    <row r="95" spans="2:6" ht="16.5" customHeight="1">
      <c r="B95" s="130" t="s">
        <v>147</v>
      </c>
      <c r="C95" s="131">
        <v>11497.691069999997</v>
      </c>
      <c r="D95" s="132">
        <f t="shared" si="2"/>
        <v>36700.62989543999</v>
      </c>
      <c r="F95" s="129"/>
    </row>
    <row r="96" spans="2:4" ht="7.5" customHeight="1">
      <c r="B96" s="154"/>
      <c r="C96" s="131"/>
      <c r="D96" s="132"/>
    </row>
    <row r="97" spans="2:4" ht="15" customHeight="1">
      <c r="B97" s="602" t="s">
        <v>16</v>
      </c>
      <c r="C97" s="600">
        <f>+C32+C15</f>
        <v>793214.17973</v>
      </c>
      <c r="D97" s="600">
        <f>+D32+D15</f>
        <v>2531939.6616981598</v>
      </c>
    </row>
    <row r="98" spans="2:4" s="127" customFormat="1" ht="15" customHeight="1">
      <c r="B98" s="603"/>
      <c r="C98" s="601"/>
      <c r="D98" s="601"/>
    </row>
    <row r="99" spans="2:4" ht="7.5" customHeight="1">
      <c r="B99" s="155"/>
      <c r="C99" s="156"/>
      <c r="D99" s="156"/>
    </row>
    <row r="100" spans="2:29" s="124" customFormat="1" ht="15">
      <c r="B100" s="151" t="s">
        <v>209</v>
      </c>
      <c r="C100" s="476"/>
      <c r="D100" s="475"/>
      <c r="E100" s="418"/>
      <c r="F100" s="418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</row>
    <row r="101" spans="2:29" s="124" customFormat="1" ht="15">
      <c r="B101" s="151" t="s">
        <v>217</v>
      </c>
      <c r="C101" s="464"/>
      <c r="D101" s="465"/>
      <c r="E101" s="418"/>
      <c r="F101" s="418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</row>
    <row r="102" spans="2:29" s="124" customFormat="1" ht="15" customHeight="1">
      <c r="B102" s="157" t="s">
        <v>215</v>
      </c>
      <c r="C102" s="401"/>
      <c r="D102" s="212"/>
      <c r="E102" s="212"/>
      <c r="F102" s="212"/>
      <c r="G102" s="212"/>
      <c r="H102" s="212"/>
      <c r="I102" s="212"/>
      <c r="J102" s="212"/>
      <c r="K102" s="212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</row>
    <row r="103" spans="2:29" s="124" customFormat="1" ht="15" customHeight="1">
      <c r="B103" s="590" t="s">
        <v>216</v>
      </c>
      <c r="C103" s="590"/>
      <c r="D103" s="590"/>
      <c r="E103" s="212"/>
      <c r="F103" s="212"/>
      <c r="G103" s="487"/>
      <c r="H103" s="487"/>
      <c r="I103" s="487"/>
      <c r="J103" s="487"/>
      <c r="K103" s="487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</row>
    <row r="104" spans="2:29" s="124" customFormat="1" ht="15">
      <c r="B104" s="590" t="s">
        <v>310</v>
      </c>
      <c r="C104" s="590"/>
      <c r="D104" s="590"/>
      <c r="E104" s="418"/>
      <c r="F104" s="418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</row>
    <row r="105" spans="2:4" ht="15" customHeight="1">
      <c r="B105" s="152"/>
      <c r="C105" s="440"/>
      <c r="D105" s="440"/>
    </row>
    <row r="106" spans="2:4" ht="15" customHeight="1">
      <c r="B106" s="152"/>
      <c r="C106" s="372"/>
      <c r="D106" s="372"/>
    </row>
    <row r="107" spans="2:4" ht="15" customHeight="1">
      <c r="B107" s="152"/>
      <c r="C107" s="153"/>
      <c r="D107" s="153"/>
    </row>
    <row r="108" spans="3:4" ht="15" customHeight="1">
      <c r="C108" s="150"/>
      <c r="D108" s="150"/>
    </row>
    <row r="109" spans="2:5" ht="15.75" customHeight="1">
      <c r="B109" s="165" t="s">
        <v>180</v>
      </c>
      <c r="C109" s="177"/>
      <c r="D109" s="177"/>
      <c r="E109" s="129"/>
    </row>
    <row r="110" spans="2:4" ht="15.75" customHeight="1">
      <c r="B110" s="198" t="s">
        <v>167</v>
      </c>
      <c r="C110" s="178"/>
      <c r="D110" s="178"/>
    </row>
    <row r="111" spans="2:4" ht="15.75" customHeight="1">
      <c r="B111" s="454" t="s">
        <v>92</v>
      </c>
      <c r="C111" s="178"/>
      <c r="D111" s="178"/>
    </row>
    <row r="112" spans="2:4" ht="15.75" customHeight="1">
      <c r="B112" s="454" t="s">
        <v>169</v>
      </c>
      <c r="C112" s="178"/>
      <c r="D112" s="178"/>
    </row>
    <row r="113" spans="2:4" ht="15" customHeight="1">
      <c r="B113" s="561" t="str">
        <f>+B9</f>
        <v>Al 31 de julio de 2015</v>
      </c>
      <c r="C113" s="561"/>
      <c r="D113" s="177"/>
    </row>
    <row r="114" spans="2:4" ht="9" customHeight="1">
      <c r="B114" s="455"/>
      <c r="C114" s="455"/>
      <c r="D114" s="486"/>
    </row>
    <row r="115" spans="2:4" ht="12" customHeight="1">
      <c r="B115" s="608" t="s">
        <v>166</v>
      </c>
      <c r="C115" s="594" t="s">
        <v>68</v>
      </c>
      <c r="D115" s="597" t="s">
        <v>69</v>
      </c>
    </row>
    <row r="116" spans="2:4" ht="12" customHeight="1">
      <c r="B116" s="609"/>
      <c r="C116" s="595"/>
      <c r="D116" s="598"/>
    </row>
    <row r="117" spans="2:4" ht="12" customHeight="1">
      <c r="B117" s="610"/>
      <c r="C117" s="596"/>
      <c r="D117" s="599"/>
    </row>
    <row r="118" spans="2:4" ht="7.5" customHeight="1">
      <c r="B118" s="457"/>
      <c r="C118" s="456"/>
      <c r="D118" s="489"/>
    </row>
    <row r="119" spans="2:4" ht="7.5" customHeight="1">
      <c r="B119" s="188"/>
      <c r="C119" s="179"/>
      <c r="D119" s="195"/>
    </row>
    <row r="120" spans="2:4" ht="16.5" customHeight="1">
      <c r="B120" s="190" t="s">
        <v>260</v>
      </c>
      <c r="C120" s="182">
        <f>SUM(C122:C122)</f>
        <v>2865.62263</v>
      </c>
      <c r="D120" s="191">
        <f>SUM(D122:D122)</f>
        <v>9147.06743496</v>
      </c>
    </row>
    <row r="121" spans="2:4" ht="7.5" customHeight="1">
      <c r="B121" s="192"/>
      <c r="C121" s="182"/>
      <c r="D121" s="191"/>
    </row>
    <row r="122" spans="2:4" ht="16.5" customHeight="1">
      <c r="B122" s="130" t="s">
        <v>151</v>
      </c>
      <c r="C122" s="183">
        <v>2865.62263</v>
      </c>
      <c r="D122" s="132">
        <f>+C122*$G$13</f>
        <v>9147.06743496</v>
      </c>
    </row>
    <row r="123" spans="2:4" ht="16.5" customHeight="1">
      <c r="B123" s="130"/>
      <c r="C123" s="183"/>
      <c r="D123" s="132"/>
    </row>
    <row r="124" spans="2:4" ht="16.5" customHeight="1">
      <c r="B124" s="193" t="s">
        <v>208</v>
      </c>
      <c r="C124" s="182">
        <f>SUM(C126:C133)</f>
        <v>9459.95752</v>
      </c>
      <c r="D124" s="191">
        <f>SUM(D126:D133)</f>
        <v>30196.18440384</v>
      </c>
    </row>
    <row r="125" spans="2:4" ht="6" customHeight="1">
      <c r="B125" s="194"/>
      <c r="C125" s="182"/>
      <c r="D125" s="132"/>
    </row>
    <row r="126" spans="2:7" ht="16.5" customHeight="1">
      <c r="B126" s="130" t="s">
        <v>258</v>
      </c>
      <c r="C126" s="183">
        <v>3544.74548</v>
      </c>
      <c r="D126" s="132">
        <f aca="true" t="shared" si="3" ref="D126:D133">+C126*$G$13</f>
        <v>11314.82757216</v>
      </c>
      <c r="G126" s="409"/>
    </row>
    <row r="127" spans="2:7" ht="16.5" customHeight="1">
      <c r="B127" s="130" t="s">
        <v>311</v>
      </c>
      <c r="C127" s="183">
        <v>1233.4178700000002</v>
      </c>
      <c r="D127" s="132">
        <f t="shared" si="3"/>
        <v>3937.069841040001</v>
      </c>
      <c r="G127" s="409"/>
    </row>
    <row r="128" spans="2:7" ht="16.5" customHeight="1">
      <c r="B128" s="130" t="s">
        <v>312</v>
      </c>
      <c r="C128" s="183">
        <v>939.84962</v>
      </c>
      <c r="D128" s="132">
        <f t="shared" si="3"/>
        <v>2999.99998704</v>
      </c>
      <c r="G128" s="409"/>
    </row>
    <row r="129" spans="2:7" ht="16.5" customHeight="1">
      <c r="B129" s="130" t="s">
        <v>313</v>
      </c>
      <c r="C129" s="183">
        <v>720.55138</v>
      </c>
      <c r="D129" s="132">
        <f t="shared" si="3"/>
        <v>2300.0000049600003</v>
      </c>
      <c r="G129" s="409"/>
    </row>
    <row r="130" spans="2:7" ht="16.5" customHeight="1">
      <c r="B130" s="130" t="s">
        <v>314</v>
      </c>
      <c r="C130" s="183">
        <v>626.56642</v>
      </c>
      <c r="D130" s="132">
        <f t="shared" si="3"/>
        <v>2000.00001264</v>
      </c>
      <c r="G130" s="409"/>
    </row>
    <row r="131" spans="2:7" ht="16.5" customHeight="1">
      <c r="B131" s="130" t="s">
        <v>296</v>
      </c>
      <c r="C131" s="183">
        <v>339.66302</v>
      </c>
      <c r="D131" s="132">
        <f t="shared" si="3"/>
        <v>1084.20435984</v>
      </c>
      <c r="G131" s="409"/>
    </row>
    <row r="132" spans="2:7" ht="16.5" customHeight="1">
      <c r="B132" s="130" t="s">
        <v>243</v>
      </c>
      <c r="C132" s="183">
        <v>328.21818</v>
      </c>
      <c r="D132" s="132">
        <f t="shared" si="3"/>
        <v>1047.67243056</v>
      </c>
      <c r="G132" s="409"/>
    </row>
    <row r="133" spans="2:4" ht="16.5" customHeight="1">
      <c r="B133" s="130" t="s">
        <v>147</v>
      </c>
      <c r="C133" s="183">
        <v>1726.9455500000001</v>
      </c>
      <c r="D133" s="132">
        <f t="shared" si="3"/>
        <v>5512.4101956</v>
      </c>
    </row>
    <row r="134" spans="2:4" ht="9" customHeight="1">
      <c r="B134" s="154"/>
      <c r="C134" s="183"/>
      <c r="D134" s="132"/>
    </row>
    <row r="135" spans="2:4" ht="15" customHeight="1">
      <c r="B135" s="602" t="s">
        <v>16</v>
      </c>
      <c r="C135" s="604">
        <f>+C120+C124</f>
        <v>12325.58015</v>
      </c>
      <c r="D135" s="606">
        <f>+D120+D124</f>
        <v>39343.2518388</v>
      </c>
    </row>
    <row r="136" spans="2:4" s="128" customFormat="1" ht="15" customHeight="1">
      <c r="B136" s="603"/>
      <c r="C136" s="605"/>
      <c r="D136" s="607"/>
    </row>
    <row r="137" spans="2:4" ht="5.25" customHeight="1">
      <c r="B137" s="196"/>
      <c r="C137" s="156"/>
      <c r="D137" s="156"/>
    </row>
    <row r="138" spans="2:29" s="124" customFormat="1" ht="15">
      <c r="B138" s="157" t="s">
        <v>315</v>
      </c>
      <c r="C138" s="170"/>
      <c r="D138" s="17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</row>
    <row r="139" spans="2:4" ht="7.5" customHeight="1">
      <c r="B139" s="197"/>
      <c r="C139" s="477"/>
      <c r="D139" s="477"/>
    </row>
    <row r="140" spans="2:3" ht="12.75" customHeight="1">
      <c r="B140" s="151" t="s">
        <v>210</v>
      </c>
      <c r="C140" s="129"/>
    </row>
    <row r="141" spans="2:4" ht="12.75" customHeight="1">
      <c r="B141" s="151"/>
      <c r="C141" s="433"/>
      <c r="D141" s="180"/>
    </row>
    <row r="142" spans="3:4" ht="15">
      <c r="C142" s="373"/>
      <c r="D142" s="373"/>
    </row>
    <row r="143" spans="3:4" ht="15">
      <c r="C143" s="373"/>
      <c r="D143" s="373"/>
    </row>
    <row r="144" spans="3:4" ht="15">
      <c r="C144" s="180"/>
      <c r="D144" s="180"/>
    </row>
    <row r="145" spans="3:4" ht="15">
      <c r="C145" s="129"/>
      <c r="D145" s="129"/>
    </row>
    <row r="147" ht="15">
      <c r="D147" s="129"/>
    </row>
    <row r="148" ht="15">
      <c r="C148" s="181"/>
    </row>
    <row r="149" ht="15">
      <c r="D149" s="150"/>
    </row>
  </sheetData>
  <sheetProtection/>
  <mergeCells count="19">
    <mergeCell ref="C97:C98"/>
    <mergeCell ref="B135:B136"/>
    <mergeCell ref="C135:C136"/>
    <mergeCell ref="D135:D136"/>
    <mergeCell ref="B104:D104"/>
    <mergeCell ref="B113:C113"/>
    <mergeCell ref="B115:B117"/>
    <mergeCell ref="C115:C117"/>
    <mergeCell ref="D115:D117"/>
    <mergeCell ref="B7:D7"/>
    <mergeCell ref="B9:C9"/>
    <mergeCell ref="B103:D103"/>
    <mergeCell ref="B6:D6"/>
    <mergeCell ref="B8:D8"/>
    <mergeCell ref="B11:B13"/>
    <mergeCell ref="C11:C13"/>
    <mergeCell ref="D11:D13"/>
    <mergeCell ref="D97:D98"/>
    <mergeCell ref="B97:B98"/>
  </mergeCells>
  <printOptions/>
  <pageMargins left="1.62" right="0.1968503937007874" top="0.74" bottom="0.4724409448818898" header="0.31496062992125984" footer="0.31496062992125984"/>
  <pageSetup fitToHeight="1" fitToWidth="1" horizontalDpi="600" verticalDpi="600" orientation="portrait" paperSize="9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102"/>
  <sheetViews>
    <sheetView zoomScale="70" zoomScaleNormal="70" zoomScalePageLayoutView="0" workbookViewId="0" topLeftCell="A1">
      <selection activeCell="A1" sqref="A1"/>
    </sheetView>
  </sheetViews>
  <sheetFormatPr defaultColWidth="10.8515625" defaultRowHeight="15"/>
  <cols>
    <col min="1" max="1" width="2.140625" style="295" customWidth="1"/>
    <col min="2" max="2" width="14.28125" style="295" customWidth="1"/>
    <col min="3" max="3" width="2.7109375" style="295" hidden="1" customWidth="1"/>
    <col min="4" max="4" width="3.28125" style="295" customWidth="1"/>
    <col min="5" max="5" width="13.7109375" style="298" customWidth="1"/>
    <col min="6" max="6" width="15.57421875" style="295" customWidth="1"/>
    <col min="7" max="7" width="15.57421875" style="298" customWidth="1"/>
    <col min="8" max="8" width="14.421875" style="298" customWidth="1"/>
    <col min="9" max="9" width="15.421875" style="302" customWidth="1"/>
    <col min="10" max="10" width="15.57421875" style="298" customWidth="1"/>
    <col min="11" max="11" width="14.421875" style="298" customWidth="1"/>
    <col min="12" max="12" width="14.57421875" style="298" customWidth="1"/>
    <col min="13" max="13" width="16.00390625" style="298" customWidth="1"/>
    <col min="14" max="14" width="10.8515625" style="295" customWidth="1"/>
    <col min="15" max="15" width="15.57421875" style="295" customWidth="1"/>
    <col min="16" max="16" width="11.7109375" style="295" bestFit="1" customWidth="1"/>
    <col min="17" max="17" width="10.7109375" style="295" customWidth="1"/>
    <col min="18" max="23" width="10.8515625" style="295" customWidth="1"/>
    <col min="24" max="24" width="19.28125" style="295" customWidth="1"/>
    <col min="25" max="16384" width="10.8515625" style="295" customWidth="1"/>
  </cols>
  <sheetData>
    <row r="1" ht="15"/>
    <row r="2" ht="15"/>
    <row r="3" ht="15"/>
    <row r="5" spans="2:9" ht="18.75">
      <c r="B5" s="296" t="s">
        <v>168</v>
      </c>
      <c r="C5" s="297"/>
      <c r="D5" s="297"/>
      <c r="I5" s="299"/>
    </row>
    <row r="6" spans="2:12" ht="19.5">
      <c r="B6" s="300" t="s">
        <v>90</v>
      </c>
      <c r="C6" s="301"/>
      <c r="D6" s="301"/>
      <c r="L6" s="303" t="s">
        <v>104</v>
      </c>
    </row>
    <row r="7" spans="2:4" ht="16.5">
      <c r="B7" s="304" t="s">
        <v>108</v>
      </c>
      <c r="C7" s="299"/>
      <c r="D7" s="299"/>
    </row>
    <row r="8" spans="2:4" ht="16.5">
      <c r="B8" s="304" t="s">
        <v>277</v>
      </c>
      <c r="C8" s="299"/>
      <c r="D8" s="299"/>
    </row>
    <row r="9" spans="2:12" ht="16.5">
      <c r="B9" s="304" t="s">
        <v>303</v>
      </c>
      <c r="C9" s="299"/>
      <c r="D9" s="299"/>
      <c r="L9" s="305"/>
    </row>
    <row r="10" spans="2:13" s="306" customFormat="1" ht="16.5">
      <c r="B10" s="307" t="s">
        <v>105</v>
      </c>
      <c r="C10" s="308"/>
      <c r="D10" s="308"/>
      <c r="E10" s="309"/>
      <c r="G10" s="309"/>
      <c r="H10" s="309"/>
      <c r="I10" s="310"/>
      <c r="J10" s="309"/>
      <c r="K10" s="309"/>
      <c r="L10" s="309"/>
      <c r="M10" s="309"/>
    </row>
    <row r="11" ht="12" customHeight="1"/>
    <row r="12" spans="2:13" s="311" customFormat="1" ht="19.5" customHeight="1">
      <c r="B12" s="611" t="s">
        <v>144</v>
      </c>
      <c r="C12" s="612"/>
      <c r="D12" s="365"/>
      <c r="E12" s="619" t="s">
        <v>142</v>
      </c>
      <c r="F12" s="620"/>
      <c r="G12" s="621"/>
      <c r="H12" s="619" t="s">
        <v>143</v>
      </c>
      <c r="I12" s="620"/>
      <c r="J12" s="621"/>
      <c r="K12" s="619" t="s">
        <v>38</v>
      </c>
      <c r="L12" s="620"/>
      <c r="M12" s="621"/>
    </row>
    <row r="13" spans="2:13" ht="19.5" customHeight="1">
      <c r="B13" s="613"/>
      <c r="C13" s="614"/>
      <c r="D13" s="366"/>
      <c r="E13" s="312" t="s">
        <v>106</v>
      </c>
      <c r="F13" s="313" t="s">
        <v>107</v>
      </c>
      <c r="G13" s="314" t="s">
        <v>38</v>
      </c>
      <c r="H13" s="315" t="s">
        <v>106</v>
      </c>
      <c r="I13" s="313" t="s">
        <v>107</v>
      </c>
      <c r="J13" s="314" t="s">
        <v>38</v>
      </c>
      <c r="K13" s="315" t="s">
        <v>106</v>
      </c>
      <c r="L13" s="313" t="s">
        <v>107</v>
      </c>
      <c r="M13" s="314" t="s">
        <v>38</v>
      </c>
    </row>
    <row r="14" spans="2:13" ht="9.75" customHeight="1">
      <c r="B14" s="316"/>
      <c r="C14" s="317"/>
      <c r="D14" s="320"/>
      <c r="E14" s="316"/>
      <c r="F14" s="318"/>
      <c r="G14" s="319"/>
      <c r="H14" s="316"/>
      <c r="I14" s="318"/>
      <c r="J14" s="319"/>
      <c r="K14" s="316"/>
      <c r="L14" s="320"/>
      <c r="M14" s="319"/>
    </row>
    <row r="15" spans="1:24" ht="15" customHeight="1" hidden="1">
      <c r="A15" s="321"/>
      <c r="B15" s="322">
        <v>2013</v>
      </c>
      <c r="C15" s="323"/>
      <c r="D15" s="367"/>
      <c r="E15" s="324">
        <v>0</v>
      </c>
      <c r="F15" s="325">
        <v>0</v>
      </c>
      <c r="G15" s="326">
        <f aca="true" t="shared" si="0" ref="G15:G41">+F15+E15</f>
        <v>0</v>
      </c>
      <c r="H15" s="327">
        <v>0</v>
      </c>
      <c r="I15" s="328">
        <v>0</v>
      </c>
      <c r="J15" s="329">
        <f aca="true" t="shared" si="1" ref="J15:J41">+H15+I15</f>
        <v>0</v>
      </c>
      <c r="K15" s="327">
        <f>+E15+H15</f>
        <v>0</v>
      </c>
      <c r="L15" s="328">
        <f>+F15+I15</f>
        <v>0</v>
      </c>
      <c r="M15" s="329">
        <f>+K15+L15</f>
        <v>0</v>
      </c>
      <c r="P15" s="330"/>
      <c r="X15" s="331"/>
    </row>
    <row r="16" spans="2:24" ht="15" customHeight="1">
      <c r="B16" s="322">
        <v>2015</v>
      </c>
      <c r="C16" s="323"/>
      <c r="D16" s="368" t="s">
        <v>254</v>
      </c>
      <c r="E16" s="332">
        <v>2880.41805</v>
      </c>
      <c r="F16" s="328">
        <v>257.38399</v>
      </c>
      <c r="G16" s="329">
        <f t="shared" si="0"/>
        <v>3137.80204</v>
      </c>
      <c r="H16" s="327">
        <v>47821.37680999996</v>
      </c>
      <c r="I16" s="328">
        <v>8997.575750000009</v>
      </c>
      <c r="J16" s="329">
        <f t="shared" si="1"/>
        <v>56818.95255999997</v>
      </c>
      <c r="K16" s="327">
        <f aca="true" t="shared" si="2" ref="K16:L41">+E16+H16</f>
        <v>50701.79485999996</v>
      </c>
      <c r="L16" s="328">
        <f t="shared" si="2"/>
        <v>9254.95974000001</v>
      </c>
      <c r="M16" s="329">
        <f aca="true" t="shared" si="3" ref="M16:M41">+K16+L16</f>
        <v>59956.75459999997</v>
      </c>
      <c r="P16" s="330"/>
      <c r="X16" s="331"/>
    </row>
    <row r="17" spans="2:24" ht="15" customHeight="1">
      <c r="B17" s="322">
        <v>2016</v>
      </c>
      <c r="C17" s="323"/>
      <c r="D17" s="367"/>
      <c r="E17" s="332">
        <v>5437.274359999999</v>
      </c>
      <c r="F17" s="328">
        <v>777.5264000000001</v>
      </c>
      <c r="G17" s="329">
        <f t="shared" si="0"/>
        <v>6214.800759999999</v>
      </c>
      <c r="H17" s="327">
        <v>118405.01305000013</v>
      </c>
      <c r="I17" s="328">
        <v>16633.90099000002</v>
      </c>
      <c r="J17" s="329">
        <f t="shared" si="1"/>
        <v>135038.91404000015</v>
      </c>
      <c r="K17" s="327">
        <f t="shared" si="2"/>
        <v>123842.28741000012</v>
      </c>
      <c r="L17" s="328">
        <f t="shared" si="2"/>
        <v>17411.42739000002</v>
      </c>
      <c r="M17" s="329">
        <f t="shared" si="3"/>
        <v>141253.71480000013</v>
      </c>
      <c r="P17" s="330"/>
      <c r="X17" s="331"/>
    </row>
    <row r="18" spans="2:24" ht="15" customHeight="1">
      <c r="B18" s="322">
        <v>2017</v>
      </c>
      <c r="C18" s="323"/>
      <c r="D18" s="367"/>
      <c r="E18" s="332">
        <v>5026.60552</v>
      </c>
      <c r="F18" s="328">
        <v>1000.0930699999999</v>
      </c>
      <c r="G18" s="329">
        <f t="shared" si="0"/>
        <v>6026.69859</v>
      </c>
      <c r="H18" s="327">
        <v>88212.95046000004</v>
      </c>
      <c r="I18" s="328">
        <v>12725.604210000001</v>
      </c>
      <c r="J18" s="329">
        <f t="shared" si="1"/>
        <v>100938.55467000004</v>
      </c>
      <c r="K18" s="327">
        <f t="shared" si="2"/>
        <v>93239.55598000003</v>
      </c>
      <c r="L18" s="328">
        <f t="shared" si="2"/>
        <v>13725.69728</v>
      </c>
      <c r="M18" s="329">
        <f t="shared" si="3"/>
        <v>106965.25326000003</v>
      </c>
      <c r="P18" s="330"/>
      <c r="X18" s="331"/>
    </row>
    <row r="19" spans="2:24" ht="15" customHeight="1">
      <c r="B19" s="322">
        <v>2018</v>
      </c>
      <c r="C19" s="323"/>
      <c r="D19" s="367"/>
      <c r="E19" s="332">
        <v>4614.5552099999995</v>
      </c>
      <c r="F19" s="328">
        <v>1029.63314</v>
      </c>
      <c r="G19" s="329">
        <f t="shared" si="0"/>
        <v>5644.188349999999</v>
      </c>
      <c r="H19" s="327">
        <v>78949.24916000004</v>
      </c>
      <c r="I19" s="328">
        <v>9558.441750000015</v>
      </c>
      <c r="J19" s="329">
        <f t="shared" si="1"/>
        <v>88507.69091000005</v>
      </c>
      <c r="K19" s="327">
        <f t="shared" si="2"/>
        <v>83563.80437000004</v>
      </c>
      <c r="L19" s="328">
        <f t="shared" si="2"/>
        <v>10588.074890000014</v>
      </c>
      <c r="M19" s="329">
        <f t="shared" si="3"/>
        <v>94151.87926000006</v>
      </c>
      <c r="P19" s="330"/>
      <c r="X19" s="331"/>
    </row>
    <row r="20" spans="2:24" ht="15" customHeight="1">
      <c r="B20" s="322">
        <v>2019</v>
      </c>
      <c r="C20" s="323"/>
      <c r="D20" s="367"/>
      <c r="E20" s="332">
        <v>4208.66845</v>
      </c>
      <c r="F20" s="328">
        <v>910.4650899999999</v>
      </c>
      <c r="G20" s="329">
        <f t="shared" si="0"/>
        <v>5119.13354</v>
      </c>
      <c r="H20" s="327">
        <v>48289.40187000005</v>
      </c>
      <c r="I20" s="328">
        <v>7463.948730000001</v>
      </c>
      <c r="J20" s="329">
        <f t="shared" si="1"/>
        <v>55753.350600000056</v>
      </c>
      <c r="K20" s="327">
        <f t="shared" si="2"/>
        <v>52498.07032000005</v>
      </c>
      <c r="L20" s="328">
        <f t="shared" si="2"/>
        <v>8374.413820000002</v>
      </c>
      <c r="M20" s="329">
        <f t="shared" si="3"/>
        <v>60872.48414000005</v>
      </c>
      <c r="P20" s="330"/>
      <c r="X20" s="331"/>
    </row>
    <row r="21" spans="2:24" ht="15" customHeight="1">
      <c r="B21" s="322">
        <v>2020</v>
      </c>
      <c r="C21" s="323"/>
      <c r="D21" s="367"/>
      <c r="E21" s="332">
        <v>3793.49961</v>
      </c>
      <c r="F21" s="328">
        <v>780.71722</v>
      </c>
      <c r="G21" s="329">
        <f t="shared" si="0"/>
        <v>4574.216829999999</v>
      </c>
      <c r="H21" s="327">
        <v>48887.99840000007</v>
      </c>
      <c r="I21" s="328">
        <v>6409.998120000003</v>
      </c>
      <c r="J21" s="329">
        <f t="shared" si="1"/>
        <v>55297.99652000007</v>
      </c>
      <c r="K21" s="327">
        <f t="shared" si="2"/>
        <v>52681.49801000007</v>
      </c>
      <c r="L21" s="328">
        <f t="shared" si="2"/>
        <v>7190.7153400000025</v>
      </c>
      <c r="M21" s="329">
        <f t="shared" si="3"/>
        <v>59872.21335000007</v>
      </c>
      <c r="P21" s="330"/>
      <c r="X21" s="331"/>
    </row>
    <row r="22" spans="2:24" ht="15" customHeight="1">
      <c r="B22" s="322">
        <v>2021</v>
      </c>
      <c r="C22" s="323"/>
      <c r="D22" s="367"/>
      <c r="E22" s="332">
        <v>3383.11281</v>
      </c>
      <c r="F22" s="328">
        <v>661.19508</v>
      </c>
      <c r="G22" s="329">
        <f t="shared" si="0"/>
        <v>4044.30789</v>
      </c>
      <c r="H22" s="327">
        <v>47985.061520000076</v>
      </c>
      <c r="I22" s="328">
        <v>5339.893970000002</v>
      </c>
      <c r="J22" s="329">
        <f t="shared" si="1"/>
        <v>53324.95549000008</v>
      </c>
      <c r="K22" s="327">
        <f t="shared" si="2"/>
        <v>51368.174330000074</v>
      </c>
      <c r="L22" s="328">
        <f t="shared" si="2"/>
        <v>6001.089050000002</v>
      </c>
      <c r="M22" s="329">
        <f t="shared" si="3"/>
        <v>57369.26338000008</v>
      </c>
      <c r="P22" s="330"/>
      <c r="X22" s="331"/>
    </row>
    <row r="23" spans="2:24" ht="15" customHeight="1">
      <c r="B23" s="322">
        <v>2022</v>
      </c>
      <c r="C23" s="323"/>
      <c r="D23" s="367"/>
      <c r="E23" s="332">
        <v>2976.2532</v>
      </c>
      <c r="F23" s="328">
        <v>556.59224</v>
      </c>
      <c r="G23" s="329">
        <f t="shared" si="0"/>
        <v>3532.84544</v>
      </c>
      <c r="H23" s="327">
        <v>46064.836940000074</v>
      </c>
      <c r="I23" s="328">
        <v>4273.4409399999995</v>
      </c>
      <c r="J23" s="329">
        <f t="shared" si="1"/>
        <v>50338.277880000074</v>
      </c>
      <c r="K23" s="327">
        <f t="shared" si="2"/>
        <v>49041.09014000007</v>
      </c>
      <c r="L23" s="328">
        <f t="shared" si="2"/>
        <v>4830.033179999999</v>
      </c>
      <c r="M23" s="329">
        <f t="shared" si="3"/>
        <v>53871.12332000007</v>
      </c>
      <c r="P23" s="330"/>
      <c r="X23" s="331"/>
    </row>
    <row r="24" spans="2:24" ht="15" customHeight="1">
      <c r="B24" s="322">
        <v>2023</v>
      </c>
      <c r="C24" s="323"/>
      <c r="D24" s="367"/>
      <c r="E24" s="332">
        <v>2560.6538899999996</v>
      </c>
      <c r="F24" s="328">
        <v>464.27497</v>
      </c>
      <c r="G24" s="329">
        <f t="shared" si="0"/>
        <v>3024.9288599999995</v>
      </c>
      <c r="H24" s="327">
        <v>45814.49633000012</v>
      </c>
      <c r="I24" s="328">
        <v>3184.4180200000014</v>
      </c>
      <c r="J24" s="329">
        <f t="shared" si="1"/>
        <v>48998.91435000012</v>
      </c>
      <c r="K24" s="327">
        <f t="shared" si="2"/>
        <v>48375.15022000012</v>
      </c>
      <c r="L24" s="328">
        <f t="shared" si="2"/>
        <v>3648.6929900000014</v>
      </c>
      <c r="M24" s="329">
        <f t="shared" si="3"/>
        <v>52023.84321000012</v>
      </c>
      <c r="P24" s="330"/>
      <c r="X24" s="331"/>
    </row>
    <row r="25" spans="2:24" ht="15" customHeight="1">
      <c r="B25" s="322">
        <v>2024</v>
      </c>
      <c r="C25" s="323"/>
      <c r="D25" s="367"/>
      <c r="E25" s="332">
        <v>2254.97532</v>
      </c>
      <c r="F25" s="328">
        <v>385.00744</v>
      </c>
      <c r="G25" s="329">
        <f t="shared" si="0"/>
        <v>2639.98276</v>
      </c>
      <c r="H25" s="327">
        <v>28464.497550000026</v>
      </c>
      <c r="I25" s="328">
        <v>2088.2873300000006</v>
      </c>
      <c r="J25" s="329">
        <f t="shared" si="1"/>
        <v>30552.784880000025</v>
      </c>
      <c r="K25" s="327">
        <f t="shared" si="2"/>
        <v>30719.472870000027</v>
      </c>
      <c r="L25" s="328">
        <f t="shared" si="2"/>
        <v>2473.2947700000004</v>
      </c>
      <c r="M25" s="329">
        <f t="shared" si="3"/>
        <v>33192.76764000003</v>
      </c>
      <c r="P25" s="330"/>
      <c r="X25" s="331"/>
    </row>
    <row r="26" spans="2:24" ht="15" customHeight="1">
      <c r="B26" s="322">
        <v>2025</v>
      </c>
      <c r="C26" s="323"/>
      <c r="D26" s="367"/>
      <c r="E26" s="332">
        <v>2254.97532</v>
      </c>
      <c r="F26" s="328">
        <v>311.10902999999996</v>
      </c>
      <c r="G26" s="329">
        <f t="shared" si="0"/>
        <v>2566.08435</v>
      </c>
      <c r="H26" s="327">
        <v>15534.249679999997</v>
      </c>
      <c r="I26" s="328">
        <v>1133.2670200000002</v>
      </c>
      <c r="J26" s="329">
        <f t="shared" si="1"/>
        <v>16667.516699999996</v>
      </c>
      <c r="K26" s="327">
        <f t="shared" si="2"/>
        <v>17789.225</v>
      </c>
      <c r="L26" s="328">
        <f t="shared" si="2"/>
        <v>1444.3760500000003</v>
      </c>
      <c r="M26" s="329">
        <f t="shared" si="3"/>
        <v>19233.601049999997</v>
      </c>
      <c r="P26" s="330"/>
      <c r="X26" s="331"/>
    </row>
    <row r="27" spans="2:24" ht="15" customHeight="1">
      <c r="B27" s="322">
        <v>2026</v>
      </c>
      <c r="C27" s="323"/>
      <c r="D27" s="367"/>
      <c r="E27" s="332">
        <v>2254.97532</v>
      </c>
      <c r="F27" s="328">
        <v>238.1857</v>
      </c>
      <c r="G27" s="329">
        <f t="shared" si="0"/>
        <v>2493.16102</v>
      </c>
      <c r="H27" s="327">
        <v>5904.991379999997</v>
      </c>
      <c r="I27" s="328">
        <v>775.3046299999999</v>
      </c>
      <c r="J27" s="329">
        <f t="shared" si="1"/>
        <v>6680.296009999996</v>
      </c>
      <c r="K27" s="327">
        <f t="shared" si="2"/>
        <v>8159.966699999997</v>
      </c>
      <c r="L27" s="328">
        <f t="shared" si="2"/>
        <v>1013.4903299999999</v>
      </c>
      <c r="M27" s="329">
        <f t="shared" si="3"/>
        <v>9173.457029999998</v>
      </c>
      <c r="P27" s="330"/>
      <c r="X27" s="331"/>
    </row>
    <row r="28" spans="2:24" ht="15" customHeight="1">
      <c r="B28" s="322">
        <v>2027</v>
      </c>
      <c r="C28" s="323"/>
      <c r="D28" s="367"/>
      <c r="E28" s="332">
        <v>2254.97532</v>
      </c>
      <c r="F28" s="328">
        <v>164.94409000000002</v>
      </c>
      <c r="G28" s="329">
        <f t="shared" si="0"/>
        <v>2419.91941</v>
      </c>
      <c r="H28" s="327">
        <v>3549.338470000003</v>
      </c>
      <c r="I28" s="328">
        <v>648.0198800000002</v>
      </c>
      <c r="J28" s="329">
        <f t="shared" si="1"/>
        <v>4197.358350000003</v>
      </c>
      <c r="K28" s="327">
        <f t="shared" si="2"/>
        <v>5804.313790000003</v>
      </c>
      <c r="L28" s="328">
        <f t="shared" si="2"/>
        <v>812.9639700000002</v>
      </c>
      <c r="M28" s="329">
        <f t="shared" si="3"/>
        <v>6617.277760000003</v>
      </c>
      <c r="P28" s="330"/>
      <c r="X28" s="331"/>
    </row>
    <row r="29" spans="2:24" ht="15" customHeight="1">
      <c r="B29" s="322">
        <v>2028</v>
      </c>
      <c r="C29" s="323"/>
      <c r="D29" s="367"/>
      <c r="E29" s="332">
        <v>2254.97532</v>
      </c>
      <c r="F29" s="328">
        <v>91.75815</v>
      </c>
      <c r="G29" s="329">
        <f t="shared" si="0"/>
        <v>2346.73347</v>
      </c>
      <c r="H29" s="327">
        <v>3368.2769399999993</v>
      </c>
      <c r="I29" s="328">
        <v>565.14131</v>
      </c>
      <c r="J29" s="329">
        <f t="shared" si="1"/>
        <v>3933.4182499999993</v>
      </c>
      <c r="K29" s="327">
        <f t="shared" si="2"/>
        <v>5623.252259999999</v>
      </c>
      <c r="L29" s="328">
        <f t="shared" si="2"/>
        <v>656.89946</v>
      </c>
      <c r="M29" s="329">
        <f t="shared" si="3"/>
        <v>6280.151719999999</v>
      </c>
      <c r="P29" s="330"/>
      <c r="X29" s="331"/>
    </row>
    <row r="30" spans="2:24" ht="15" customHeight="1">
      <c r="B30" s="322">
        <v>2029</v>
      </c>
      <c r="C30" s="323"/>
      <c r="D30" s="367"/>
      <c r="E30" s="332">
        <v>1127.48776</v>
      </c>
      <c r="F30" s="328">
        <v>18.42553</v>
      </c>
      <c r="G30" s="329">
        <f>+F30+E30</f>
        <v>1145.91329</v>
      </c>
      <c r="H30" s="327">
        <v>3573.44936</v>
      </c>
      <c r="I30" s="328">
        <v>479.73016000000007</v>
      </c>
      <c r="J30" s="329">
        <f t="shared" si="1"/>
        <v>4053.17952</v>
      </c>
      <c r="K30" s="327">
        <f t="shared" si="2"/>
        <v>4700.9371200000005</v>
      </c>
      <c r="L30" s="328">
        <f t="shared" si="2"/>
        <v>498.15569000000005</v>
      </c>
      <c r="M30" s="329">
        <f t="shared" si="3"/>
        <v>5199.09281</v>
      </c>
      <c r="P30" s="330"/>
      <c r="X30" s="331"/>
    </row>
    <row r="31" spans="2:24" ht="15" customHeight="1">
      <c r="B31" s="322">
        <v>2030</v>
      </c>
      <c r="C31" s="323"/>
      <c r="D31" s="367"/>
      <c r="E31" s="324">
        <v>0</v>
      </c>
      <c r="F31" s="325">
        <v>0</v>
      </c>
      <c r="G31" s="326">
        <f t="shared" si="0"/>
        <v>0</v>
      </c>
      <c r="H31" s="327">
        <v>3188.506269999998</v>
      </c>
      <c r="I31" s="328">
        <v>386.11998000000017</v>
      </c>
      <c r="J31" s="329">
        <f t="shared" si="1"/>
        <v>3574.6262499999984</v>
      </c>
      <c r="K31" s="327">
        <f t="shared" si="2"/>
        <v>3188.506269999998</v>
      </c>
      <c r="L31" s="328">
        <f t="shared" si="2"/>
        <v>386.11998000000017</v>
      </c>
      <c r="M31" s="329">
        <f t="shared" si="3"/>
        <v>3574.6262499999984</v>
      </c>
      <c r="P31" s="330"/>
      <c r="X31" s="331"/>
    </row>
    <row r="32" spans="2:24" ht="15" customHeight="1">
      <c r="B32" s="322">
        <v>2031</v>
      </c>
      <c r="C32" s="323"/>
      <c r="D32" s="367"/>
      <c r="E32" s="324">
        <v>0</v>
      </c>
      <c r="F32" s="325">
        <v>0</v>
      </c>
      <c r="G32" s="326">
        <f t="shared" si="0"/>
        <v>0</v>
      </c>
      <c r="H32" s="327">
        <v>2782.01068</v>
      </c>
      <c r="I32" s="328">
        <v>282.1458500000001</v>
      </c>
      <c r="J32" s="329">
        <f t="shared" si="1"/>
        <v>3064.15653</v>
      </c>
      <c r="K32" s="327">
        <f t="shared" si="2"/>
        <v>2782.01068</v>
      </c>
      <c r="L32" s="328">
        <f t="shared" si="2"/>
        <v>282.1458500000001</v>
      </c>
      <c r="M32" s="329">
        <f t="shared" si="3"/>
        <v>3064.15653</v>
      </c>
      <c r="P32" s="330"/>
      <c r="X32" s="331"/>
    </row>
    <row r="33" spans="2:24" ht="15" customHeight="1">
      <c r="B33" s="322">
        <v>2032</v>
      </c>
      <c r="C33" s="323"/>
      <c r="D33" s="367"/>
      <c r="E33" s="324">
        <v>0</v>
      </c>
      <c r="F33" s="325">
        <v>0</v>
      </c>
      <c r="G33" s="326">
        <f t="shared" si="0"/>
        <v>0</v>
      </c>
      <c r="H33" s="327">
        <v>2680.81845</v>
      </c>
      <c r="I33" s="328">
        <v>208.45447</v>
      </c>
      <c r="J33" s="329">
        <f t="shared" si="1"/>
        <v>2889.2729200000003</v>
      </c>
      <c r="K33" s="327">
        <f t="shared" si="2"/>
        <v>2680.81845</v>
      </c>
      <c r="L33" s="328">
        <f t="shared" si="2"/>
        <v>208.45447</v>
      </c>
      <c r="M33" s="329">
        <f t="shared" si="3"/>
        <v>2889.2729200000003</v>
      </c>
      <c r="P33" s="330"/>
      <c r="X33" s="331"/>
    </row>
    <row r="34" spans="2:24" ht="15" customHeight="1">
      <c r="B34" s="322">
        <v>2033</v>
      </c>
      <c r="C34" s="323"/>
      <c r="D34" s="367"/>
      <c r="E34" s="324">
        <v>0</v>
      </c>
      <c r="F34" s="325">
        <v>0</v>
      </c>
      <c r="G34" s="326">
        <f t="shared" si="0"/>
        <v>0</v>
      </c>
      <c r="H34" s="327">
        <v>1579.4797199999998</v>
      </c>
      <c r="I34" s="328">
        <v>87.42173999999999</v>
      </c>
      <c r="J34" s="329">
        <f t="shared" si="1"/>
        <v>1666.9014599999998</v>
      </c>
      <c r="K34" s="327">
        <f t="shared" si="2"/>
        <v>1579.4797199999998</v>
      </c>
      <c r="L34" s="328">
        <f t="shared" si="2"/>
        <v>87.42173999999999</v>
      </c>
      <c r="M34" s="329">
        <f t="shared" si="3"/>
        <v>1666.9014599999998</v>
      </c>
      <c r="P34" s="330"/>
      <c r="X34" s="331"/>
    </row>
    <row r="35" spans="2:24" ht="15" customHeight="1">
      <c r="B35" s="322">
        <v>2034</v>
      </c>
      <c r="C35" s="323"/>
      <c r="D35" s="367"/>
      <c r="E35" s="324">
        <v>0</v>
      </c>
      <c r="F35" s="325">
        <v>0</v>
      </c>
      <c r="G35" s="326">
        <f t="shared" si="0"/>
        <v>0</v>
      </c>
      <c r="H35" s="327">
        <v>602.72126</v>
      </c>
      <c r="I35" s="328">
        <v>60.28845</v>
      </c>
      <c r="J35" s="329">
        <f t="shared" si="1"/>
        <v>663.00971</v>
      </c>
      <c r="K35" s="327">
        <f t="shared" si="2"/>
        <v>602.72126</v>
      </c>
      <c r="L35" s="328">
        <f t="shared" si="2"/>
        <v>60.28845</v>
      </c>
      <c r="M35" s="329">
        <f t="shared" si="3"/>
        <v>663.00971</v>
      </c>
      <c r="P35" s="330"/>
      <c r="X35" s="331"/>
    </row>
    <row r="36" spans="2:24" ht="15" customHeight="1">
      <c r="B36" s="322">
        <v>2035</v>
      </c>
      <c r="C36" s="323"/>
      <c r="D36" s="367"/>
      <c r="E36" s="324">
        <v>0</v>
      </c>
      <c r="F36" s="325">
        <v>0</v>
      </c>
      <c r="G36" s="326">
        <f t="shared" si="0"/>
        <v>0</v>
      </c>
      <c r="H36" s="327">
        <v>602.72126</v>
      </c>
      <c r="I36" s="328">
        <v>45.11123</v>
      </c>
      <c r="J36" s="329">
        <f t="shared" si="1"/>
        <v>647.83249</v>
      </c>
      <c r="K36" s="327">
        <f t="shared" si="2"/>
        <v>602.72126</v>
      </c>
      <c r="L36" s="328">
        <f t="shared" si="2"/>
        <v>45.11123</v>
      </c>
      <c r="M36" s="329">
        <f t="shared" si="3"/>
        <v>647.83249</v>
      </c>
      <c r="P36" s="330"/>
      <c r="X36" s="331"/>
    </row>
    <row r="37" spans="2:24" ht="15" customHeight="1">
      <c r="B37" s="322">
        <v>2036</v>
      </c>
      <c r="C37" s="323"/>
      <c r="D37" s="367"/>
      <c r="E37" s="324">
        <v>0</v>
      </c>
      <c r="F37" s="325">
        <v>0</v>
      </c>
      <c r="G37" s="326">
        <f t="shared" si="0"/>
        <v>0</v>
      </c>
      <c r="H37" s="327">
        <v>446.5813099999999</v>
      </c>
      <c r="I37" s="328">
        <v>29.93399</v>
      </c>
      <c r="J37" s="329">
        <f t="shared" si="1"/>
        <v>476.5152999999999</v>
      </c>
      <c r="K37" s="327">
        <f t="shared" si="2"/>
        <v>446.5813099999999</v>
      </c>
      <c r="L37" s="328">
        <f t="shared" si="2"/>
        <v>29.93399</v>
      </c>
      <c r="M37" s="329">
        <f t="shared" si="3"/>
        <v>476.5152999999999</v>
      </c>
      <c r="P37" s="330"/>
      <c r="X37" s="331"/>
    </row>
    <row r="38" spans="2:24" ht="15" customHeight="1">
      <c r="B38" s="322">
        <v>2037</v>
      </c>
      <c r="C38" s="323"/>
      <c r="D38" s="367"/>
      <c r="E38" s="324">
        <v>0</v>
      </c>
      <c r="F38" s="325">
        <v>0</v>
      </c>
      <c r="G38" s="326">
        <f t="shared" si="0"/>
        <v>0</v>
      </c>
      <c r="H38" s="327">
        <v>290.44104</v>
      </c>
      <c r="I38" s="328">
        <v>21.783079999999998</v>
      </c>
      <c r="J38" s="329">
        <f t="shared" si="1"/>
        <v>312.22411999999997</v>
      </c>
      <c r="K38" s="327">
        <f t="shared" si="2"/>
        <v>290.44104</v>
      </c>
      <c r="L38" s="328">
        <f t="shared" si="2"/>
        <v>21.783079999999998</v>
      </c>
      <c r="M38" s="329">
        <f t="shared" si="3"/>
        <v>312.22411999999997</v>
      </c>
      <c r="P38" s="330"/>
      <c r="X38" s="331"/>
    </row>
    <row r="39" spans="2:24" ht="15" customHeight="1">
      <c r="B39" s="322">
        <v>2038</v>
      </c>
      <c r="C39" s="323"/>
      <c r="D39" s="367"/>
      <c r="E39" s="324">
        <v>0</v>
      </c>
      <c r="F39" s="325">
        <v>0</v>
      </c>
      <c r="G39" s="326">
        <f t="shared" si="0"/>
        <v>0</v>
      </c>
      <c r="H39" s="327">
        <v>290.44104</v>
      </c>
      <c r="I39" s="328">
        <v>15.97426</v>
      </c>
      <c r="J39" s="329">
        <f t="shared" si="1"/>
        <v>306.4153</v>
      </c>
      <c r="K39" s="327">
        <f t="shared" si="2"/>
        <v>290.44104</v>
      </c>
      <c r="L39" s="328">
        <f t="shared" si="2"/>
        <v>15.97426</v>
      </c>
      <c r="M39" s="329">
        <f t="shared" si="3"/>
        <v>306.4153</v>
      </c>
      <c r="P39" s="330"/>
      <c r="X39" s="331"/>
    </row>
    <row r="40" spans="2:24" ht="15" customHeight="1">
      <c r="B40" s="322">
        <v>2039</v>
      </c>
      <c r="C40" s="323"/>
      <c r="D40" s="367"/>
      <c r="E40" s="324">
        <v>0</v>
      </c>
      <c r="F40" s="325">
        <v>0</v>
      </c>
      <c r="G40" s="326">
        <f t="shared" si="0"/>
        <v>0</v>
      </c>
      <c r="H40" s="327">
        <v>290.44104</v>
      </c>
      <c r="I40" s="328">
        <v>10.16543</v>
      </c>
      <c r="J40" s="329">
        <f t="shared" si="1"/>
        <v>300.60647</v>
      </c>
      <c r="K40" s="327">
        <f t="shared" si="2"/>
        <v>290.44104</v>
      </c>
      <c r="L40" s="328">
        <f t="shared" si="2"/>
        <v>10.16543</v>
      </c>
      <c r="M40" s="329">
        <f t="shared" si="3"/>
        <v>300.60647</v>
      </c>
      <c r="P40" s="330"/>
      <c r="X40" s="331"/>
    </row>
    <row r="41" spans="2:24" ht="15" customHeight="1">
      <c r="B41" s="322">
        <v>2040</v>
      </c>
      <c r="C41" s="323"/>
      <c r="D41" s="367"/>
      <c r="E41" s="324">
        <v>0</v>
      </c>
      <c r="F41" s="325">
        <v>0</v>
      </c>
      <c r="G41" s="326">
        <f t="shared" si="0"/>
        <v>0</v>
      </c>
      <c r="H41" s="327">
        <v>290.44108</v>
      </c>
      <c r="I41" s="328">
        <v>4.3566199999999995</v>
      </c>
      <c r="J41" s="329">
        <f t="shared" si="1"/>
        <v>294.7977</v>
      </c>
      <c r="K41" s="327">
        <f t="shared" si="2"/>
        <v>290.44108</v>
      </c>
      <c r="L41" s="328">
        <f t="shared" si="2"/>
        <v>4.3566199999999995</v>
      </c>
      <c r="M41" s="329">
        <f t="shared" si="3"/>
        <v>294.7977</v>
      </c>
      <c r="P41" s="330"/>
      <c r="X41" s="331"/>
    </row>
    <row r="42" spans="2:13" ht="9.75" customHeight="1">
      <c r="B42" s="333"/>
      <c r="C42" s="334"/>
      <c r="D42" s="369"/>
      <c r="E42" s="335"/>
      <c r="F42" s="336"/>
      <c r="G42" s="337"/>
      <c r="H42" s="338"/>
      <c r="I42" s="336"/>
      <c r="J42" s="337"/>
      <c r="K42" s="339"/>
      <c r="L42" s="340"/>
      <c r="M42" s="337"/>
    </row>
    <row r="43" spans="2:13" ht="15" customHeight="1">
      <c r="B43" s="622" t="s">
        <v>16</v>
      </c>
      <c r="C43" s="615"/>
      <c r="D43" s="467"/>
      <c r="E43" s="624">
        <f aca="true" t="shared" si="4" ref="E43:L43">SUM(E15:E41)</f>
        <v>47283.40545999998</v>
      </c>
      <c r="F43" s="626">
        <f t="shared" si="4"/>
        <v>7647.31114</v>
      </c>
      <c r="G43" s="615">
        <f t="shared" si="4"/>
        <v>54930.71659999999</v>
      </c>
      <c r="H43" s="628">
        <f>SUM(H15:H41)</f>
        <v>643869.7910700004</v>
      </c>
      <c r="I43" s="630">
        <f t="shared" si="4"/>
        <v>81428.72791000007</v>
      </c>
      <c r="J43" s="617">
        <f t="shared" si="4"/>
        <v>725298.5189800006</v>
      </c>
      <c r="K43" s="632">
        <f>SUM(K15:K41)</f>
        <v>691153.1965300004</v>
      </c>
      <c r="L43" s="630">
        <f t="shared" si="4"/>
        <v>89076.03905000004</v>
      </c>
      <c r="M43" s="617">
        <f>SUM(M15:M41)</f>
        <v>780229.2355800004</v>
      </c>
    </row>
    <row r="44" spans="2:13" ht="15" customHeight="1">
      <c r="B44" s="623"/>
      <c r="C44" s="616"/>
      <c r="D44" s="468"/>
      <c r="E44" s="625"/>
      <c r="F44" s="627"/>
      <c r="G44" s="616"/>
      <c r="H44" s="629"/>
      <c r="I44" s="631"/>
      <c r="J44" s="618"/>
      <c r="K44" s="633"/>
      <c r="L44" s="631"/>
      <c r="M44" s="618"/>
    </row>
    <row r="45" ht="6.75" customHeight="1"/>
    <row r="46" spans="2:13" s="306" customFormat="1" ht="15" customHeight="1">
      <c r="B46" s="341" t="s">
        <v>196</v>
      </c>
      <c r="C46" s="342"/>
      <c r="D46" s="342"/>
      <c r="E46" s="309"/>
      <c r="G46" s="309"/>
      <c r="H46" s="343"/>
      <c r="I46" s="344"/>
      <c r="J46" s="343"/>
      <c r="K46" s="309"/>
      <c r="L46" s="309"/>
      <c r="M46" s="309"/>
    </row>
    <row r="47" spans="2:13" s="306" customFormat="1" ht="15" customHeight="1">
      <c r="B47" s="341" t="s">
        <v>304</v>
      </c>
      <c r="C47" s="342"/>
      <c r="D47" s="342"/>
      <c r="E47" s="309"/>
      <c r="G47" s="309"/>
      <c r="H47" s="343"/>
      <c r="I47" s="344"/>
      <c r="J47" s="343"/>
      <c r="K47" s="442"/>
      <c r="L47" s="441"/>
      <c r="M47" s="309"/>
    </row>
    <row r="48" spans="2:13" s="306" customFormat="1" ht="15" customHeight="1">
      <c r="B48" s="341" t="s">
        <v>305</v>
      </c>
      <c r="C48" s="342"/>
      <c r="D48" s="342"/>
      <c r="E48" s="309"/>
      <c r="G48" s="309"/>
      <c r="H48" s="370"/>
      <c r="I48" s="344"/>
      <c r="J48" s="343"/>
      <c r="K48" s="309"/>
      <c r="L48" s="309"/>
      <c r="M48" s="309"/>
    </row>
    <row r="49" spans="2:13" ht="15.75" customHeight="1">
      <c r="B49" s="345"/>
      <c r="C49" s="345"/>
      <c r="D49" s="345"/>
      <c r="E49" s="346"/>
      <c r="F49" s="346"/>
      <c r="G49" s="346"/>
      <c r="H49" s="346"/>
      <c r="I49" s="346"/>
      <c r="J49" s="346"/>
      <c r="K49" s="346"/>
      <c r="L49" s="346"/>
      <c r="M49" s="346"/>
    </row>
    <row r="50" spans="2:24" ht="15.75" customHeight="1">
      <c r="B50" s="345"/>
      <c r="C50" s="345"/>
      <c r="D50" s="345"/>
      <c r="E50" s="390"/>
      <c r="F50" s="503"/>
      <c r="G50" s="390"/>
      <c r="H50" s="466"/>
      <c r="I50" s="390"/>
      <c r="J50" s="390"/>
      <c r="K50" s="390"/>
      <c r="L50" s="390"/>
      <c r="M50" s="390"/>
      <c r="X50" s="356"/>
    </row>
    <row r="51" spans="2:24" ht="15.75" customHeight="1">
      <c r="B51" s="345"/>
      <c r="C51" s="345"/>
      <c r="D51" s="345"/>
      <c r="E51" s="347"/>
      <c r="F51" s="350"/>
      <c r="G51" s="349"/>
      <c r="H51" s="348"/>
      <c r="I51" s="348"/>
      <c r="J51" s="348"/>
      <c r="K51" s="347"/>
      <c r="L51" s="347"/>
      <c r="M51" s="419"/>
      <c r="X51" s="356"/>
    </row>
    <row r="52" spans="2:15" ht="15.75" customHeight="1">
      <c r="B52" s="345"/>
      <c r="C52" s="345"/>
      <c r="D52" s="345"/>
      <c r="E52" s="347"/>
      <c r="F52" s="350"/>
      <c r="G52" s="347"/>
      <c r="H52" s="348"/>
      <c r="I52" s="348"/>
      <c r="J52" s="348"/>
      <c r="K52" s="347"/>
      <c r="L52" s="349"/>
      <c r="M52" s="419"/>
      <c r="O52" s="391"/>
    </row>
    <row r="53" spans="2:16" ht="15.75" customHeight="1">
      <c r="B53" s="345"/>
      <c r="C53" s="345"/>
      <c r="D53" s="345"/>
      <c r="E53" s="347"/>
      <c r="F53" s="350"/>
      <c r="G53" s="347"/>
      <c r="H53" s="347"/>
      <c r="I53" s="351"/>
      <c r="J53" s="347"/>
      <c r="K53" s="347"/>
      <c r="L53" s="347"/>
      <c r="M53" s="280">
        <v>3.192</v>
      </c>
      <c r="O53" s="384"/>
      <c r="P53" s="384"/>
    </row>
    <row r="54" spans="2:13" ht="18.75">
      <c r="B54" s="296" t="s">
        <v>181</v>
      </c>
      <c r="C54" s="297"/>
      <c r="D54" s="297"/>
      <c r="M54" s="419"/>
    </row>
    <row r="55" spans="2:13" ht="19.5">
      <c r="B55" s="300" t="s">
        <v>90</v>
      </c>
      <c r="C55" s="301"/>
      <c r="D55" s="301"/>
      <c r="L55" s="126"/>
      <c r="M55" s="419"/>
    </row>
    <row r="56" spans="2:13" ht="16.5">
      <c r="B56" s="304" t="s">
        <v>108</v>
      </c>
      <c r="C56" s="299"/>
      <c r="D56" s="299"/>
      <c r="M56" s="420"/>
    </row>
    <row r="57" spans="2:15" ht="16.5">
      <c r="B57" s="304" t="s">
        <v>277</v>
      </c>
      <c r="C57" s="299"/>
      <c r="D57" s="299"/>
      <c r="L57" s="352"/>
      <c r="O57" s="353"/>
    </row>
    <row r="58" spans="2:4" ht="16.5">
      <c r="B58" s="304" t="str">
        <f>+B9</f>
        <v>Período: De agosto 2015 al 2040</v>
      </c>
      <c r="C58" s="299"/>
      <c r="D58" s="299"/>
    </row>
    <row r="59" spans="2:13" ht="16.5">
      <c r="B59" s="307" t="s">
        <v>109</v>
      </c>
      <c r="C59" s="308"/>
      <c r="D59" s="308"/>
      <c r="E59" s="309"/>
      <c r="F59" s="306"/>
      <c r="G59" s="309"/>
      <c r="H59" s="309"/>
      <c r="I59" s="310"/>
      <c r="J59" s="309"/>
      <c r="K59" s="309"/>
      <c r="L59" s="309"/>
      <c r="M59" s="309"/>
    </row>
    <row r="60" ht="8.25" customHeight="1"/>
    <row r="61" spans="2:13" ht="16.5">
      <c r="B61" s="611" t="s">
        <v>144</v>
      </c>
      <c r="C61" s="612"/>
      <c r="D61" s="365"/>
      <c r="E61" s="619" t="s">
        <v>142</v>
      </c>
      <c r="F61" s="620"/>
      <c r="G61" s="621"/>
      <c r="H61" s="619" t="s">
        <v>143</v>
      </c>
      <c r="I61" s="620"/>
      <c r="J61" s="621"/>
      <c r="K61" s="619" t="s">
        <v>38</v>
      </c>
      <c r="L61" s="620"/>
      <c r="M61" s="621"/>
    </row>
    <row r="62" spans="2:13" ht="16.5">
      <c r="B62" s="613"/>
      <c r="C62" s="614"/>
      <c r="D62" s="366"/>
      <c r="E62" s="312" t="s">
        <v>106</v>
      </c>
      <c r="F62" s="313" t="s">
        <v>107</v>
      </c>
      <c r="G62" s="314" t="s">
        <v>38</v>
      </c>
      <c r="H62" s="315" t="s">
        <v>106</v>
      </c>
      <c r="I62" s="313" t="s">
        <v>107</v>
      </c>
      <c r="J62" s="314" t="s">
        <v>38</v>
      </c>
      <c r="K62" s="315" t="s">
        <v>106</v>
      </c>
      <c r="L62" s="313" t="s">
        <v>107</v>
      </c>
      <c r="M62" s="314" t="s">
        <v>38</v>
      </c>
    </row>
    <row r="63" spans="2:13" ht="9.75" customHeight="1">
      <c r="B63" s="316"/>
      <c r="C63" s="317"/>
      <c r="D63" s="320"/>
      <c r="E63" s="354"/>
      <c r="F63" s="318"/>
      <c r="G63" s="319"/>
      <c r="H63" s="316"/>
      <c r="I63" s="318"/>
      <c r="J63" s="319"/>
      <c r="K63" s="316"/>
      <c r="L63" s="320"/>
      <c r="M63" s="319"/>
    </row>
    <row r="64" spans="2:16" ht="15.75" hidden="1">
      <c r="B64" s="322">
        <v>2013</v>
      </c>
      <c r="C64" s="323"/>
      <c r="D64" s="367"/>
      <c r="E64" s="324">
        <f aca="true" t="shared" si="5" ref="E64:F90">+E15*$M$53</f>
        <v>0</v>
      </c>
      <c r="F64" s="325">
        <f t="shared" si="5"/>
        <v>0</v>
      </c>
      <c r="G64" s="326">
        <f aca="true" t="shared" si="6" ref="G64:G89">+F64+E64</f>
        <v>0</v>
      </c>
      <c r="H64" s="327">
        <f aca="true" t="shared" si="7" ref="H64:I90">+H15*$M$53</f>
        <v>0</v>
      </c>
      <c r="I64" s="328">
        <f t="shared" si="7"/>
        <v>0</v>
      </c>
      <c r="J64" s="329">
        <f>+H64+I64</f>
        <v>0</v>
      </c>
      <c r="K64" s="327">
        <f>+E64+H64</f>
        <v>0</v>
      </c>
      <c r="L64" s="328">
        <f>+F64+I64</f>
        <v>0</v>
      </c>
      <c r="M64" s="329">
        <f>+K64+L64</f>
        <v>0</v>
      </c>
      <c r="P64" s="331"/>
    </row>
    <row r="65" spans="2:16" ht="15.75">
      <c r="B65" s="322">
        <v>2015</v>
      </c>
      <c r="C65" s="323"/>
      <c r="D65" s="367" t="str">
        <f>+D16</f>
        <v>a/</v>
      </c>
      <c r="E65" s="332">
        <f t="shared" si="5"/>
        <v>9194.294415600001</v>
      </c>
      <c r="F65" s="328">
        <f t="shared" si="5"/>
        <v>821.56969608</v>
      </c>
      <c r="G65" s="329">
        <f>+F65+E65</f>
        <v>10015.86411168</v>
      </c>
      <c r="H65" s="327">
        <f t="shared" si="7"/>
        <v>152645.83477751986</v>
      </c>
      <c r="I65" s="328">
        <f t="shared" si="7"/>
        <v>28720.26179400003</v>
      </c>
      <c r="J65" s="329">
        <f aca="true" t="shared" si="8" ref="J65:J89">+H65+I65</f>
        <v>181366.09657151988</v>
      </c>
      <c r="K65" s="327">
        <f aca="true" t="shared" si="9" ref="K65:L90">+E65+H65</f>
        <v>161840.12919311988</v>
      </c>
      <c r="L65" s="328">
        <f t="shared" si="9"/>
        <v>29541.831490080032</v>
      </c>
      <c r="M65" s="329">
        <f aca="true" t="shared" si="10" ref="M65:M89">+K65+L65</f>
        <v>191381.96068319993</v>
      </c>
      <c r="P65" s="331"/>
    </row>
    <row r="66" spans="2:16" ht="15.75">
      <c r="B66" s="322">
        <v>2016</v>
      </c>
      <c r="C66" s="323"/>
      <c r="D66" s="367"/>
      <c r="E66" s="332">
        <f t="shared" si="5"/>
        <v>17355.77975712</v>
      </c>
      <c r="F66" s="328">
        <f t="shared" si="5"/>
        <v>2481.8642688000004</v>
      </c>
      <c r="G66" s="329">
        <f>+F66+E66</f>
        <v>19837.64402592</v>
      </c>
      <c r="H66" s="327">
        <f t="shared" si="7"/>
        <v>377948.80165560043</v>
      </c>
      <c r="I66" s="328">
        <f t="shared" si="7"/>
        <v>53095.41196008007</v>
      </c>
      <c r="J66" s="329">
        <f t="shared" si="8"/>
        <v>431044.2136156805</v>
      </c>
      <c r="K66" s="327">
        <f t="shared" si="9"/>
        <v>395304.58141272044</v>
      </c>
      <c r="L66" s="328">
        <f t="shared" si="9"/>
        <v>55577.27622888007</v>
      </c>
      <c r="M66" s="329">
        <f t="shared" si="10"/>
        <v>450881.85764160054</v>
      </c>
      <c r="P66" s="331"/>
    </row>
    <row r="67" spans="2:16" ht="15.75">
      <c r="B67" s="322">
        <v>2017</v>
      </c>
      <c r="C67" s="323"/>
      <c r="D67" s="367"/>
      <c r="E67" s="332">
        <f t="shared" si="5"/>
        <v>16044.924819840002</v>
      </c>
      <c r="F67" s="328">
        <f t="shared" si="5"/>
        <v>3192.29707944</v>
      </c>
      <c r="G67" s="329">
        <f t="shared" si="6"/>
        <v>19237.22189928</v>
      </c>
      <c r="H67" s="327">
        <f t="shared" si="7"/>
        <v>281575.73786832014</v>
      </c>
      <c r="I67" s="328">
        <f t="shared" si="7"/>
        <v>40620.128638320006</v>
      </c>
      <c r="J67" s="329">
        <f t="shared" si="8"/>
        <v>322195.86650664016</v>
      </c>
      <c r="K67" s="327">
        <f t="shared" si="9"/>
        <v>297620.66268816014</v>
      </c>
      <c r="L67" s="328">
        <f t="shared" si="9"/>
        <v>43812.42571776001</v>
      </c>
      <c r="M67" s="329">
        <f t="shared" si="10"/>
        <v>341433.08840592013</v>
      </c>
      <c r="P67" s="331"/>
    </row>
    <row r="68" spans="2:16" ht="15.75">
      <c r="B68" s="322">
        <v>2018</v>
      </c>
      <c r="C68" s="323"/>
      <c r="D68" s="367"/>
      <c r="E68" s="332">
        <f t="shared" si="5"/>
        <v>14729.66023032</v>
      </c>
      <c r="F68" s="328">
        <f t="shared" si="5"/>
        <v>3286.58898288</v>
      </c>
      <c r="G68" s="329">
        <f t="shared" si="6"/>
        <v>18016.2492132</v>
      </c>
      <c r="H68" s="327">
        <f t="shared" si="7"/>
        <v>252006.00331872012</v>
      </c>
      <c r="I68" s="328">
        <f t="shared" si="7"/>
        <v>30510.546066000046</v>
      </c>
      <c r="J68" s="329">
        <f t="shared" si="8"/>
        <v>282516.54938472016</v>
      </c>
      <c r="K68" s="327">
        <f t="shared" si="9"/>
        <v>266735.6635490401</v>
      </c>
      <c r="L68" s="328">
        <f t="shared" si="9"/>
        <v>33797.135048880045</v>
      </c>
      <c r="M68" s="329">
        <f t="shared" si="10"/>
        <v>300532.79859792016</v>
      </c>
      <c r="P68" s="331"/>
    </row>
    <row r="69" spans="2:16" ht="15.75">
      <c r="B69" s="322">
        <v>2019</v>
      </c>
      <c r="C69" s="323"/>
      <c r="D69" s="367"/>
      <c r="E69" s="332">
        <f t="shared" si="5"/>
        <v>13434.0696924</v>
      </c>
      <c r="F69" s="328">
        <f t="shared" si="5"/>
        <v>2906.20456728</v>
      </c>
      <c r="G69" s="329">
        <f t="shared" si="6"/>
        <v>16340.27425968</v>
      </c>
      <c r="H69" s="327">
        <f t="shared" si="7"/>
        <v>154139.7707690402</v>
      </c>
      <c r="I69" s="328">
        <f t="shared" si="7"/>
        <v>23824.924346160005</v>
      </c>
      <c r="J69" s="329">
        <f t="shared" si="8"/>
        <v>177964.6951152002</v>
      </c>
      <c r="K69" s="327">
        <f t="shared" si="9"/>
        <v>167573.84046144018</v>
      </c>
      <c r="L69" s="328">
        <f t="shared" si="9"/>
        <v>26731.128913440007</v>
      </c>
      <c r="M69" s="329">
        <f t="shared" si="10"/>
        <v>194304.9693748802</v>
      </c>
      <c r="P69" s="331"/>
    </row>
    <row r="70" spans="2:16" ht="15.75">
      <c r="B70" s="322">
        <v>2020</v>
      </c>
      <c r="C70" s="323"/>
      <c r="D70" s="367"/>
      <c r="E70" s="332">
        <f t="shared" si="5"/>
        <v>12108.85075512</v>
      </c>
      <c r="F70" s="328">
        <f t="shared" si="5"/>
        <v>2492.04936624</v>
      </c>
      <c r="G70" s="329">
        <f t="shared" si="6"/>
        <v>14600.90012136</v>
      </c>
      <c r="H70" s="327">
        <f t="shared" si="7"/>
        <v>156050.49089280024</v>
      </c>
      <c r="I70" s="328">
        <f t="shared" si="7"/>
        <v>20460.71399904001</v>
      </c>
      <c r="J70" s="329">
        <f t="shared" si="8"/>
        <v>176511.20489184026</v>
      </c>
      <c r="K70" s="327">
        <f t="shared" si="9"/>
        <v>168159.34164792023</v>
      </c>
      <c r="L70" s="328">
        <f t="shared" si="9"/>
        <v>22952.76336528001</v>
      </c>
      <c r="M70" s="329">
        <f t="shared" si="10"/>
        <v>191112.10501320023</v>
      </c>
      <c r="P70" s="331"/>
    </row>
    <row r="71" spans="2:16" ht="15.75">
      <c r="B71" s="322">
        <v>2021</v>
      </c>
      <c r="C71" s="323"/>
      <c r="D71" s="367"/>
      <c r="E71" s="332">
        <f t="shared" si="5"/>
        <v>10798.896089520002</v>
      </c>
      <c r="F71" s="328">
        <f t="shared" si="5"/>
        <v>2110.53469536</v>
      </c>
      <c r="G71" s="329">
        <f t="shared" si="6"/>
        <v>12909.430784880002</v>
      </c>
      <c r="H71" s="327">
        <f t="shared" si="7"/>
        <v>153168.31637184025</v>
      </c>
      <c r="I71" s="328">
        <f t="shared" si="7"/>
        <v>17044.94155224001</v>
      </c>
      <c r="J71" s="329">
        <f t="shared" si="8"/>
        <v>170213.25792408024</v>
      </c>
      <c r="K71" s="327">
        <f t="shared" si="9"/>
        <v>163967.21246136026</v>
      </c>
      <c r="L71" s="328">
        <f t="shared" si="9"/>
        <v>19155.47624760001</v>
      </c>
      <c r="M71" s="329">
        <f t="shared" si="10"/>
        <v>183122.68870896028</v>
      </c>
      <c r="P71" s="331"/>
    </row>
    <row r="72" spans="2:16" ht="15.75">
      <c r="B72" s="322">
        <v>2022</v>
      </c>
      <c r="C72" s="323"/>
      <c r="D72" s="367"/>
      <c r="E72" s="332">
        <f t="shared" si="5"/>
        <v>9500.200214400002</v>
      </c>
      <c r="F72" s="328">
        <f t="shared" si="5"/>
        <v>1776.64243008</v>
      </c>
      <c r="G72" s="329">
        <f t="shared" si="6"/>
        <v>11276.842644480002</v>
      </c>
      <c r="H72" s="327">
        <f t="shared" si="7"/>
        <v>147038.95951248024</v>
      </c>
      <c r="I72" s="328">
        <f t="shared" si="7"/>
        <v>13640.82348048</v>
      </c>
      <c r="J72" s="329">
        <f t="shared" si="8"/>
        <v>160679.78299296024</v>
      </c>
      <c r="K72" s="327">
        <f t="shared" si="9"/>
        <v>156539.15972688026</v>
      </c>
      <c r="L72" s="328">
        <f t="shared" si="9"/>
        <v>15417.46591056</v>
      </c>
      <c r="M72" s="329">
        <f t="shared" si="10"/>
        <v>171956.62563744024</v>
      </c>
      <c r="P72" s="331"/>
    </row>
    <row r="73" spans="2:16" ht="15.75">
      <c r="B73" s="322">
        <v>2023</v>
      </c>
      <c r="C73" s="323"/>
      <c r="D73" s="367"/>
      <c r="E73" s="332">
        <f t="shared" si="5"/>
        <v>8173.607216879999</v>
      </c>
      <c r="F73" s="328">
        <f t="shared" si="5"/>
        <v>1481.9657042400002</v>
      </c>
      <c r="G73" s="329">
        <f t="shared" si="6"/>
        <v>9655.57292112</v>
      </c>
      <c r="H73" s="327">
        <f t="shared" si="7"/>
        <v>146239.87228536038</v>
      </c>
      <c r="I73" s="328">
        <f t="shared" si="7"/>
        <v>10164.662319840005</v>
      </c>
      <c r="J73" s="329">
        <f t="shared" si="8"/>
        <v>156404.5346052004</v>
      </c>
      <c r="K73" s="327">
        <f t="shared" si="9"/>
        <v>154413.47950224037</v>
      </c>
      <c r="L73" s="328">
        <f t="shared" si="9"/>
        <v>11646.628024080004</v>
      </c>
      <c r="M73" s="329">
        <f t="shared" si="10"/>
        <v>166060.10752632038</v>
      </c>
      <c r="P73" s="331"/>
    </row>
    <row r="74" spans="2:16" ht="15.75">
      <c r="B74" s="322">
        <v>2024</v>
      </c>
      <c r="C74" s="323"/>
      <c r="D74" s="367"/>
      <c r="E74" s="332">
        <f t="shared" si="5"/>
        <v>7197.88122144</v>
      </c>
      <c r="F74" s="328">
        <f t="shared" si="5"/>
        <v>1228.94374848</v>
      </c>
      <c r="G74" s="329">
        <f t="shared" si="6"/>
        <v>8426.82496992</v>
      </c>
      <c r="H74" s="327">
        <f t="shared" si="7"/>
        <v>90858.67617960008</v>
      </c>
      <c r="I74" s="328">
        <f t="shared" si="7"/>
        <v>6665.813157360002</v>
      </c>
      <c r="J74" s="329">
        <f t="shared" si="8"/>
        <v>97524.48933696008</v>
      </c>
      <c r="K74" s="327">
        <f t="shared" si="9"/>
        <v>98056.55740104007</v>
      </c>
      <c r="L74" s="328">
        <f t="shared" si="9"/>
        <v>7894.756905840002</v>
      </c>
      <c r="M74" s="329">
        <f t="shared" si="10"/>
        <v>105951.31430688007</v>
      </c>
      <c r="P74" s="331"/>
    </row>
    <row r="75" spans="2:16" ht="15.75">
      <c r="B75" s="322">
        <v>2025</v>
      </c>
      <c r="C75" s="323"/>
      <c r="D75" s="367"/>
      <c r="E75" s="332">
        <f t="shared" si="5"/>
        <v>7197.88122144</v>
      </c>
      <c r="F75" s="328">
        <f t="shared" si="5"/>
        <v>993.0600237599999</v>
      </c>
      <c r="G75" s="329">
        <f t="shared" si="6"/>
        <v>8190.941245200001</v>
      </c>
      <c r="H75" s="327">
        <f t="shared" si="7"/>
        <v>49585.32497855999</v>
      </c>
      <c r="I75" s="328">
        <f t="shared" si="7"/>
        <v>3617.388327840001</v>
      </c>
      <c r="J75" s="329">
        <f t="shared" si="8"/>
        <v>53202.71330639999</v>
      </c>
      <c r="K75" s="327">
        <f t="shared" si="9"/>
        <v>56783.20619999999</v>
      </c>
      <c r="L75" s="328">
        <f t="shared" si="9"/>
        <v>4610.448351600001</v>
      </c>
      <c r="M75" s="329">
        <f t="shared" si="10"/>
        <v>61393.6545516</v>
      </c>
      <c r="P75" s="331"/>
    </row>
    <row r="76" spans="2:16" ht="15.75">
      <c r="B76" s="322">
        <v>2026</v>
      </c>
      <c r="C76" s="323"/>
      <c r="D76" s="367"/>
      <c r="E76" s="332">
        <f t="shared" si="5"/>
        <v>7197.88122144</v>
      </c>
      <c r="F76" s="328">
        <f t="shared" si="5"/>
        <v>760.2887544</v>
      </c>
      <c r="G76" s="329">
        <f t="shared" si="6"/>
        <v>7958.169975840001</v>
      </c>
      <c r="H76" s="327">
        <f t="shared" si="7"/>
        <v>18848.73248495999</v>
      </c>
      <c r="I76" s="328">
        <f t="shared" si="7"/>
        <v>2474.7723789599995</v>
      </c>
      <c r="J76" s="329">
        <f t="shared" si="8"/>
        <v>21323.50486391999</v>
      </c>
      <c r="K76" s="327">
        <f t="shared" si="9"/>
        <v>26046.613706399992</v>
      </c>
      <c r="L76" s="328">
        <f t="shared" si="9"/>
        <v>3235.0611333599995</v>
      </c>
      <c r="M76" s="329">
        <f t="shared" si="10"/>
        <v>29281.67483975999</v>
      </c>
      <c r="P76" s="331"/>
    </row>
    <row r="77" spans="2:16" ht="15.75">
      <c r="B77" s="322">
        <v>2027</v>
      </c>
      <c r="C77" s="323"/>
      <c r="D77" s="367"/>
      <c r="E77" s="332">
        <f t="shared" si="5"/>
        <v>7197.88122144</v>
      </c>
      <c r="F77" s="328">
        <f t="shared" si="5"/>
        <v>526.5015352800001</v>
      </c>
      <c r="G77" s="329">
        <f t="shared" si="6"/>
        <v>7724.3827567200005</v>
      </c>
      <c r="H77" s="327">
        <f t="shared" si="7"/>
        <v>11329.488396240009</v>
      </c>
      <c r="I77" s="328">
        <f t="shared" si="7"/>
        <v>2068.479456960001</v>
      </c>
      <c r="J77" s="329">
        <f t="shared" si="8"/>
        <v>13397.96785320001</v>
      </c>
      <c r="K77" s="327">
        <f t="shared" si="9"/>
        <v>18527.369617680008</v>
      </c>
      <c r="L77" s="328">
        <f t="shared" si="9"/>
        <v>2594.980992240001</v>
      </c>
      <c r="M77" s="329">
        <f t="shared" si="10"/>
        <v>21122.35060992001</v>
      </c>
      <c r="P77" s="331"/>
    </row>
    <row r="78" spans="2:16" ht="15.75">
      <c r="B78" s="322">
        <v>2028</v>
      </c>
      <c r="C78" s="323"/>
      <c r="D78" s="367"/>
      <c r="E78" s="332">
        <f t="shared" si="5"/>
        <v>7197.88122144</v>
      </c>
      <c r="F78" s="328">
        <f t="shared" si="5"/>
        <v>292.8920148</v>
      </c>
      <c r="G78" s="329">
        <f t="shared" si="6"/>
        <v>7490.77323624</v>
      </c>
      <c r="H78" s="327">
        <f t="shared" si="7"/>
        <v>10751.539992479999</v>
      </c>
      <c r="I78" s="328">
        <f t="shared" si="7"/>
        <v>1803.93106152</v>
      </c>
      <c r="J78" s="329">
        <f t="shared" si="8"/>
        <v>12555.471053999998</v>
      </c>
      <c r="K78" s="327">
        <f t="shared" si="9"/>
        <v>17949.42121392</v>
      </c>
      <c r="L78" s="328">
        <f t="shared" si="9"/>
        <v>2096.82307632</v>
      </c>
      <c r="M78" s="329">
        <f t="shared" si="10"/>
        <v>20046.24429024</v>
      </c>
      <c r="P78" s="331"/>
    </row>
    <row r="79" spans="2:16" ht="15.75">
      <c r="B79" s="322">
        <v>2029</v>
      </c>
      <c r="C79" s="323"/>
      <c r="D79" s="367"/>
      <c r="E79" s="332">
        <f t="shared" si="5"/>
        <v>3598.94092992</v>
      </c>
      <c r="F79" s="328">
        <f t="shared" si="5"/>
        <v>58.814291759999996</v>
      </c>
      <c r="G79" s="329">
        <f>+F79+E79</f>
        <v>3657.75522168</v>
      </c>
      <c r="H79" s="327">
        <f t="shared" si="7"/>
        <v>11406.45035712</v>
      </c>
      <c r="I79" s="328">
        <f t="shared" si="7"/>
        <v>1531.2986707200002</v>
      </c>
      <c r="J79" s="329">
        <f t="shared" si="8"/>
        <v>12937.74902784</v>
      </c>
      <c r="K79" s="327">
        <f t="shared" si="9"/>
        <v>15005.39128704</v>
      </c>
      <c r="L79" s="328">
        <f t="shared" si="9"/>
        <v>1590.1129624800003</v>
      </c>
      <c r="M79" s="329">
        <f t="shared" si="10"/>
        <v>16595.50424952</v>
      </c>
      <c r="P79" s="331"/>
    </row>
    <row r="80" spans="2:16" ht="15.75">
      <c r="B80" s="322">
        <v>2030</v>
      </c>
      <c r="C80" s="323"/>
      <c r="D80" s="367"/>
      <c r="E80" s="324">
        <f t="shared" si="5"/>
        <v>0</v>
      </c>
      <c r="F80" s="325">
        <f t="shared" si="5"/>
        <v>0</v>
      </c>
      <c r="G80" s="326">
        <f t="shared" si="6"/>
        <v>0</v>
      </c>
      <c r="H80" s="327">
        <f t="shared" si="7"/>
        <v>10177.712013839995</v>
      </c>
      <c r="I80" s="328">
        <f t="shared" si="7"/>
        <v>1232.4949761600005</v>
      </c>
      <c r="J80" s="329">
        <f t="shared" si="8"/>
        <v>11410.206989999995</v>
      </c>
      <c r="K80" s="327">
        <f t="shared" si="9"/>
        <v>10177.712013839995</v>
      </c>
      <c r="L80" s="328">
        <f t="shared" si="9"/>
        <v>1232.4949761600005</v>
      </c>
      <c r="M80" s="329">
        <f t="shared" si="10"/>
        <v>11410.206989999995</v>
      </c>
      <c r="P80" s="331"/>
    </row>
    <row r="81" spans="2:16" ht="15.75">
      <c r="B81" s="322">
        <v>2031</v>
      </c>
      <c r="C81" s="323"/>
      <c r="D81" s="367"/>
      <c r="E81" s="324">
        <f t="shared" si="5"/>
        <v>0</v>
      </c>
      <c r="F81" s="325">
        <f t="shared" si="5"/>
        <v>0</v>
      </c>
      <c r="G81" s="326">
        <f t="shared" si="6"/>
        <v>0</v>
      </c>
      <c r="H81" s="327">
        <f t="shared" si="7"/>
        <v>8880.17809056</v>
      </c>
      <c r="I81" s="328">
        <f t="shared" si="7"/>
        <v>900.6095532000004</v>
      </c>
      <c r="J81" s="329">
        <f t="shared" si="8"/>
        <v>9780.78764376</v>
      </c>
      <c r="K81" s="327">
        <f t="shared" si="9"/>
        <v>8880.17809056</v>
      </c>
      <c r="L81" s="328">
        <f t="shared" si="9"/>
        <v>900.6095532000004</v>
      </c>
      <c r="M81" s="329">
        <f t="shared" si="10"/>
        <v>9780.78764376</v>
      </c>
      <c r="P81" s="331"/>
    </row>
    <row r="82" spans="2:16" ht="15.75">
      <c r="B82" s="322">
        <v>2032</v>
      </c>
      <c r="C82" s="323"/>
      <c r="D82" s="367"/>
      <c r="E82" s="324">
        <f t="shared" si="5"/>
        <v>0</v>
      </c>
      <c r="F82" s="325">
        <f t="shared" si="5"/>
        <v>0</v>
      </c>
      <c r="G82" s="326">
        <f t="shared" si="6"/>
        <v>0</v>
      </c>
      <c r="H82" s="327">
        <f t="shared" si="7"/>
        <v>8557.172492400001</v>
      </c>
      <c r="I82" s="328">
        <f t="shared" si="7"/>
        <v>665.38666824</v>
      </c>
      <c r="J82" s="329">
        <f t="shared" si="8"/>
        <v>9222.559160640001</v>
      </c>
      <c r="K82" s="327">
        <f t="shared" si="9"/>
        <v>8557.172492400001</v>
      </c>
      <c r="L82" s="328">
        <f t="shared" si="9"/>
        <v>665.38666824</v>
      </c>
      <c r="M82" s="329">
        <f t="shared" si="10"/>
        <v>9222.559160640001</v>
      </c>
      <c r="P82" s="331"/>
    </row>
    <row r="83" spans="2:16" ht="15.75">
      <c r="B83" s="322">
        <v>2033</v>
      </c>
      <c r="C83" s="323"/>
      <c r="D83" s="367"/>
      <c r="E83" s="324">
        <f t="shared" si="5"/>
        <v>0</v>
      </c>
      <c r="F83" s="325">
        <f t="shared" si="5"/>
        <v>0</v>
      </c>
      <c r="G83" s="326">
        <f t="shared" si="6"/>
        <v>0</v>
      </c>
      <c r="H83" s="327">
        <f t="shared" si="7"/>
        <v>5041.69926624</v>
      </c>
      <c r="I83" s="328">
        <f t="shared" si="7"/>
        <v>279.05019408</v>
      </c>
      <c r="J83" s="329">
        <f t="shared" si="8"/>
        <v>5320.749460319999</v>
      </c>
      <c r="K83" s="327">
        <f t="shared" si="9"/>
        <v>5041.69926624</v>
      </c>
      <c r="L83" s="328">
        <f t="shared" si="9"/>
        <v>279.05019408</v>
      </c>
      <c r="M83" s="329">
        <f t="shared" si="10"/>
        <v>5320.749460319999</v>
      </c>
      <c r="P83" s="331"/>
    </row>
    <row r="84" spans="2:16" ht="15.75">
      <c r="B84" s="322">
        <v>2034</v>
      </c>
      <c r="C84" s="323"/>
      <c r="D84" s="367"/>
      <c r="E84" s="324">
        <f t="shared" si="5"/>
        <v>0</v>
      </c>
      <c r="F84" s="325">
        <f t="shared" si="5"/>
        <v>0</v>
      </c>
      <c r="G84" s="326">
        <f t="shared" si="6"/>
        <v>0</v>
      </c>
      <c r="H84" s="327">
        <f t="shared" si="7"/>
        <v>1923.8862619200002</v>
      </c>
      <c r="I84" s="328">
        <f t="shared" si="7"/>
        <v>192.4407324</v>
      </c>
      <c r="J84" s="329">
        <f t="shared" si="8"/>
        <v>2116.3269943200003</v>
      </c>
      <c r="K84" s="327">
        <f t="shared" si="9"/>
        <v>1923.8862619200002</v>
      </c>
      <c r="L84" s="328">
        <f t="shared" si="9"/>
        <v>192.4407324</v>
      </c>
      <c r="M84" s="329">
        <f t="shared" si="10"/>
        <v>2116.3269943200003</v>
      </c>
      <c r="P84" s="331"/>
    </row>
    <row r="85" spans="2:16" ht="15.75">
      <c r="B85" s="322">
        <v>2035</v>
      </c>
      <c r="C85" s="323"/>
      <c r="D85" s="367"/>
      <c r="E85" s="324">
        <f t="shared" si="5"/>
        <v>0</v>
      </c>
      <c r="F85" s="325">
        <f t="shared" si="5"/>
        <v>0</v>
      </c>
      <c r="G85" s="326">
        <f t="shared" si="6"/>
        <v>0</v>
      </c>
      <c r="H85" s="327">
        <f t="shared" si="7"/>
        <v>1923.8862619200002</v>
      </c>
      <c r="I85" s="328">
        <f t="shared" si="7"/>
        <v>143.99504616000002</v>
      </c>
      <c r="J85" s="329">
        <f t="shared" si="8"/>
        <v>2067.88130808</v>
      </c>
      <c r="K85" s="327">
        <f t="shared" si="9"/>
        <v>1923.8862619200002</v>
      </c>
      <c r="L85" s="328">
        <f t="shared" si="9"/>
        <v>143.99504616000002</v>
      </c>
      <c r="M85" s="329">
        <f t="shared" si="10"/>
        <v>2067.88130808</v>
      </c>
      <c r="P85" s="331"/>
    </row>
    <row r="86" spans="2:16" ht="15.75">
      <c r="B86" s="322">
        <v>2036</v>
      </c>
      <c r="C86" s="323"/>
      <c r="D86" s="367"/>
      <c r="E86" s="324">
        <f t="shared" si="5"/>
        <v>0</v>
      </c>
      <c r="F86" s="325">
        <f t="shared" si="5"/>
        <v>0</v>
      </c>
      <c r="G86" s="326">
        <f t="shared" si="6"/>
        <v>0</v>
      </c>
      <c r="H86" s="327">
        <f t="shared" si="7"/>
        <v>1425.48754152</v>
      </c>
      <c r="I86" s="328">
        <f t="shared" si="7"/>
        <v>95.54929608</v>
      </c>
      <c r="J86" s="329">
        <f t="shared" si="8"/>
        <v>1521.0368376</v>
      </c>
      <c r="K86" s="327">
        <f t="shared" si="9"/>
        <v>1425.48754152</v>
      </c>
      <c r="L86" s="328">
        <f t="shared" si="9"/>
        <v>95.54929608</v>
      </c>
      <c r="M86" s="329">
        <f t="shared" si="10"/>
        <v>1521.0368376</v>
      </c>
      <c r="P86" s="331"/>
    </row>
    <row r="87" spans="2:16" ht="15.75">
      <c r="B87" s="322">
        <v>2037</v>
      </c>
      <c r="C87" s="323"/>
      <c r="D87" s="367"/>
      <c r="E87" s="324">
        <f t="shared" si="5"/>
        <v>0</v>
      </c>
      <c r="F87" s="325">
        <f t="shared" si="5"/>
        <v>0</v>
      </c>
      <c r="G87" s="326">
        <f t="shared" si="6"/>
        <v>0</v>
      </c>
      <c r="H87" s="327">
        <f t="shared" si="7"/>
        <v>927.08779968</v>
      </c>
      <c r="I87" s="328">
        <f t="shared" si="7"/>
        <v>69.53159136</v>
      </c>
      <c r="J87" s="329">
        <f t="shared" si="8"/>
        <v>996.61939104</v>
      </c>
      <c r="K87" s="327">
        <f t="shared" si="9"/>
        <v>927.08779968</v>
      </c>
      <c r="L87" s="328">
        <f t="shared" si="9"/>
        <v>69.53159136</v>
      </c>
      <c r="M87" s="329">
        <f t="shared" si="10"/>
        <v>996.61939104</v>
      </c>
      <c r="P87" s="331"/>
    </row>
    <row r="88" spans="2:16" ht="15.75">
      <c r="B88" s="322">
        <v>2038</v>
      </c>
      <c r="C88" s="323"/>
      <c r="D88" s="367"/>
      <c r="E88" s="324">
        <f t="shared" si="5"/>
        <v>0</v>
      </c>
      <c r="F88" s="325">
        <f t="shared" si="5"/>
        <v>0</v>
      </c>
      <c r="G88" s="326">
        <f t="shared" si="6"/>
        <v>0</v>
      </c>
      <c r="H88" s="327">
        <f t="shared" si="7"/>
        <v>927.08779968</v>
      </c>
      <c r="I88" s="328">
        <f t="shared" si="7"/>
        <v>50.98983792</v>
      </c>
      <c r="J88" s="329">
        <f t="shared" si="8"/>
        <v>978.0776376</v>
      </c>
      <c r="K88" s="327">
        <f t="shared" si="9"/>
        <v>927.08779968</v>
      </c>
      <c r="L88" s="328">
        <f t="shared" si="9"/>
        <v>50.98983792</v>
      </c>
      <c r="M88" s="329">
        <f t="shared" si="10"/>
        <v>978.0776376</v>
      </c>
      <c r="P88" s="331"/>
    </row>
    <row r="89" spans="2:16" ht="15.75">
      <c r="B89" s="322">
        <v>2039</v>
      </c>
      <c r="C89" s="323"/>
      <c r="D89" s="367"/>
      <c r="E89" s="324">
        <f t="shared" si="5"/>
        <v>0</v>
      </c>
      <c r="F89" s="325">
        <f t="shared" si="5"/>
        <v>0</v>
      </c>
      <c r="G89" s="326">
        <f t="shared" si="6"/>
        <v>0</v>
      </c>
      <c r="H89" s="327">
        <f t="shared" si="7"/>
        <v>927.08779968</v>
      </c>
      <c r="I89" s="328">
        <f t="shared" si="7"/>
        <v>32.44805256</v>
      </c>
      <c r="J89" s="329">
        <f t="shared" si="8"/>
        <v>959.5358522399999</v>
      </c>
      <c r="K89" s="327">
        <f t="shared" si="9"/>
        <v>927.08779968</v>
      </c>
      <c r="L89" s="328">
        <f t="shared" si="9"/>
        <v>32.44805256</v>
      </c>
      <c r="M89" s="329">
        <f t="shared" si="10"/>
        <v>959.5358522399999</v>
      </c>
      <c r="P89" s="331"/>
    </row>
    <row r="90" spans="2:16" ht="15.75">
      <c r="B90" s="322">
        <v>2040</v>
      </c>
      <c r="C90" s="323"/>
      <c r="D90" s="367"/>
      <c r="E90" s="324">
        <f t="shared" si="5"/>
        <v>0</v>
      </c>
      <c r="F90" s="325">
        <f t="shared" si="5"/>
        <v>0</v>
      </c>
      <c r="G90" s="326">
        <f>+F90+E90</f>
        <v>0</v>
      </c>
      <c r="H90" s="327">
        <f t="shared" si="7"/>
        <v>927.0879273600001</v>
      </c>
      <c r="I90" s="328">
        <f t="shared" si="7"/>
        <v>13.90633104</v>
      </c>
      <c r="J90" s="329">
        <f>+H90+I90</f>
        <v>940.9942584000001</v>
      </c>
      <c r="K90" s="327">
        <f t="shared" si="9"/>
        <v>927.0879273600001</v>
      </c>
      <c r="L90" s="328">
        <f t="shared" si="9"/>
        <v>13.90633104</v>
      </c>
      <c r="M90" s="329">
        <f>+K90+L90</f>
        <v>940.9942584000001</v>
      </c>
      <c r="P90" s="331"/>
    </row>
    <row r="91" spans="2:16" ht="8.25" customHeight="1">
      <c r="B91" s="333"/>
      <c r="C91" s="334"/>
      <c r="D91" s="369"/>
      <c r="E91" s="335"/>
      <c r="F91" s="336"/>
      <c r="G91" s="337"/>
      <c r="H91" s="339"/>
      <c r="I91" s="336"/>
      <c r="J91" s="337"/>
      <c r="K91" s="339"/>
      <c r="L91" s="340"/>
      <c r="M91" s="337"/>
      <c r="P91" s="331"/>
    </row>
    <row r="92" spans="2:16" ht="15" customHeight="1">
      <c r="B92" s="622" t="s">
        <v>16</v>
      </c>
      <c r="C92" s="615"/>
      <c r="D92" s="359"/>
      <c r="E92" s="624">
        <f>SUM(E64:E90)</f>
        <v>150928.63022832002</v>
      </c>
      <c r="F92" s="634">
        <f>SUM(F64:F90)</f>
        <v>24410.21715888</v>
      </c>
      <c r="G92" s="617">
        <f aca="true" t="shared" si="11" ref="G92:L92">SUM(G64:G90)</f>
        <v>175338.84738720002</v>
      </c>
      <c r="H92" s="622">
        <f>SUM(H64:H90)</f>
        <v>2055232.373095442</v>
      </c>
      <c r="I92" s="630">
        <f t="shared" si="11"/>
        <v>259920.49948872012</v>
      </c>
      <c r="J92" s="617">
        <f t="shared" si="11"/>
        <v>2315152.8725841623</v>
      </c>
      <c r="K92" s="622">
        <f>SUM(K64:K90)</f>
        <v>2206161.0033237617</v>
      </c>
      <c r="L92" s="630">
        <f t="shared" si="11"/>
        <v>284330.71664760023</v>
      </c>
      <c r="M92" s="617">
        <f>SUM(M64:M90)</f>
        <v>2490491.7199713625</v>
      </c>
      <c r="P92" s="331"/>
    </row>
    <row r="93" spans="2:16" ht="15" customHeight="1">
      <c r="B93" s="623"/>
      <c r="C93" s="616"/>
      <c r="D93" s="360"/>
      <c r="E93" s="625"/>
      <c r="F93" s="635"/>
      <c r="G93" s="618"/>
      <c r="H93" s="623"/>
      <c r="I93" s="631"/>
      <c r="J93" s="618"/>
      <c r="K93" s="623"/>
      <c r="L93" s="631"/>
      <c r="M93" s="618"/>
      <c r="P93" s="331"/>
    </row>
    <row r="94" ht="6.75" customHeight="1"/>
    <row r="95" spans="2:13" ht="15.75">
      <c r="B95" s="341" t="s">
        <v>196</v>
      </c>
      <c r="C95" s="342"/>
      <c r="D95" s="342"/>
      <c r="E95" s="309"/>
      <c r="F95" s="306"/>
      <c r="G95" s="309"/>
      <c r="H95" s="309"/>
      <c r="I95" s="310"/>
      <c r="J95" s="309"/>
      <c r="K95" s="309"/>
      <c r="L95" s="309"/>
      <c r="M95" s="309"/>
    </row>
    <row r="96" spans="2:13" ht="15">
      <c r="B96" s="341" t="s">
        <v>304</v>
      </c>
      <c r="C96" s="342"/>
      <c r="D96" s="342"/>
      <c r="E96" s="309"/>
      <c r="F96" s="306"/>
      <c r="G96" s="309"/>
      <c r="H96" s="309"/>
      <c r="I96" s="310"/>
      <c r="J96" s="309"/>
      <c r="K96" s="309"/>
      <c r="L96" s="309"/>
      <c r="M96" s="309"/>
    </row>
    <row r="97" spans="2:7" ht="15">
      <c r="B97" s="341" t="s">
        <v>305</v>
      </c>
      <c r="C97" s="342"/>
      <c r="D97" s="342"/>
      <c r="E97" s="309"/>
      <c r="F97" s="306"/>
      <c r="G97" s="309"/>
    </row>
    <row r="98" spans="6:9" ht="15">
      <c r="F98" s="298"/>
      <c r="I98" s="298"/>
    </row>
    <row r="99" spans="5:13" ht="15">
      <c r="E99" s="478"/>
      <c r="F99" s="402"/>
      <c r="G99" s="402"/>
      <c r="H99" s="402"/>
      <c r="I99" s="402"/>
      <c r="J99" s="402"/>
      <c r="K99" s="402"/>
      <c r="L99" s="402"/>
      <c r="M99" s="402"/>
    </row>
    <row r="100" spans="5:9" ht="15">
      <c r="E100" s="355"/>
      <c r="F100" s="298"/>
      <c r="I100" s="298"/>
    </row>
    <row r="101" ht="15">
      <c r="E101" s="504"/>
    </row>
    <row r="102" spans="5:13" ht="15">
      <c r="E102" s="355"/>
      <c r="F102" s="355"/>
      <c r="G102" s="355"/>
      <c r="H102" s="355"/>
      <c r="I102" s="355"/>
      <c r="J102" s="355"/>
      <c r="K102" s="355"/>
      <c r="L102" s="355"/>
      <c r="M102" s="355"/>
    </row>
  </sheetData>
  <sheetProtection/>
  <mergeCells count="28">
    <mergeCell ref="K92:K93"/>
    <mergeCell ref="L92:L93"/>
    <mergeCell ref="M92:M93"/>
    <mergeCell ref="B92:C93"/>
    <mergeCell ref="E92:E93"/>
    <mergeCell ref="F92:F93"/>
    <mergeCell ref="G92:G93"/>
    <mergeCell ref="H92:H93"/>
    <mergeCell ref="I92:I93"/>
    <mergeCell ref="K12:M12"/>
    <mergeCell ref="H43:H44"/>
    <mergeCell ref="E61:G61"/>
    <mergeCell ref="H61:J61"/>
    <mergeCell ref="K61:M61"/>
    <mergeCell ref="I43:I44"/>
    <mergeCell ref="J43:J44"/>
    <mergeCell ref="K43:K44"/>
    <mergeCell ref="L43:L44"/>
    <mergeCell ref="M43:M44"/>
    <mergeCell ref="B61:C62"/>
    <mergeCell ref="G43:G44"/>
    <mergeCell ref="J92:J93"/>
    <mergeCell ref="E12:G12"/>
    <mergeCell ref="H12:J12"/>
    <mergeCell ref="B12:C13"/>
    <mergeCell ref="B43:C44"/>
    <mergeCell ref="E43:E44"/>
    <mergeCell ref="F43:F44"/>
  </mergeCells>
  <hyperlinks>
    <hyperlink ref="L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4" r:id="rId2"/>
  <ignoredErrors>
    <ignoredError sqref="G64 G67:G79 G65:G66 G80:G9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13" customFormat="1" ht="12.75"/>
    <row r="2" s="13" customFormat="1" ht="12.75">
      <c r="D2" s="14"/>
    </row>
    <row r="3" s="13" customFormat="1" ht="12.75">
      <c r="D3" s="14"/>
    </row>
    <row r="4" spans="1:7" ht="15">
      <c r="A4" s="13"/>
      <c r="B4" s="13"/>
      <c r="C4" s="13"/>
      <c r="D4" s="14"/>
      <c r="E4" s="13"/>
      <c r="F4" s="13"/>
      <c r="G4" s="13"/>
    </row>
    <row r="5" spans="1:7" ht="15">
      <c r="A5" s="13"/>
      <c r="B5" s="13"/>
      <c r="C5" s="13"/>
      <c r="D5" s="13"/>
      <c r="E5" s="13"/>
      <c r="F5" s="13"/>
      <c r="G5" s="13"/>
    </row>
    <row r="6" spans="1:7" ht="18">
      <c r="A6" s="13"/>
      <c r="B6" s="525" t="s">
        <v>12</v>
      </c>
      <c r="C6" s="525"/>
      <c r="D6" s="525"/>
      <c r="E6" s="525"/>
      <c r="F6" s="525"/>
      <c r="G6" s="525"/>
    </row>
    <row r="7" spans="1:7" ht="15.75">
      <c r="A7" s="13"/>
      <c r="B7" s="526" t="str">
        <f>+Indice!B7</f>
        <v>AL 31 DE JULIO DE 2015</v>
      </c>
      <c r="C7" s="526"/>
      <c r="D7" s="526"/>
      <c r="E7" s="526"/>
      <c r="F7" s="526"/>
      <c r="G7" s="526"/>
    </row>
    <row r="8" spans="1:7" ht="18.75" customHeight="1">
      <c r="A8" s="15"/>
      <c r="B8" s="15"/>
      <c r="C8" s="15"/>
      <c r="D8" s="15"/>
      <c r="E8" s="15"/>
      <c r="F8" s="15"/>
      <c r="G8" s="15"/>
    </row>
    <row r="9" spans="1:7" ht="21" customHeight="1">
      <c r="A9" s="15"/>
      <c r="B9" s="16" t="s">
        <v>0</v>
      </c>
      <c r="C9" s="16" t="s">
        <v>1</v>
      </c>
      <c r="D9" s="527" t="s">
        <v>183</v>
      </c>
      <c r="E9" s="527"/>
      <c r="F9" s="527"/>
      <c r="G9" s="527"/>
    </row>
    <row r="10" spans="1:7" ht="58.5" customHeight="1">
      <c r="A10" s="15"/>
      <c r="B10" s="16"/>
      <c r="C10" s="16"/>
      <c r="D10" s="527" t="s">
        <v>222</v>
      </c>
      <c r="E10" s="527"/>
      <c r="F10" s="527"/>
      <c r="G10" s="527"/>
    </row>
    <row r="11" spans="1:7" ht="105" customHeight="1">
      <c r="A11" s="15"/>
      <c r="B11" s="16"/>
      <c r="C11" s="16"/>
      <c r="D11" s="528" t="s">
        <v>223</v>
      </c>
      <c r="E11" s="528"/>
      <c r="F11" s="528"/>
      <c r="G11" s="528"/>
    </row>
    <row r="12" spans="1:7" ht="9" customHeight="1">
      <c r="A12" s="15"/>
      <c r="B12" s="16"/>
      <c r="C12" s="16"/>
      <c r="D12" s="17"/>
      <c r="E12" s="17"/>
      <c r="F12" s="17"/>
      <c r="G12" s="17"/>
    </row>
    <row r="13" spans="1:7" ht="23.25" customHeight="1">
      <c r="A13" s="15"/>
      <c r="B13" s="18" t="s">
        <v>8</v>
      </c>
      <c r="C13" s="19" t="s">
        <v>1</v>
      </c>
      <c r="D13" s="530" t="s">
        <v>221</v>
      </c>
      <c r="E13" s="530"/>
      <c r="F13" s="530"/>
      <c r="G13" s="530"/>
    </row>
    <row r="14" spans="1:7" ht="9" customHeight="1">
      <c r="A14" s="15"/>
      <c r="B14" s="18"/>
      <c r="C14" s="19"/>
      <c r="D14" s="20"/>
      <c r="E14" s="20"/>
      <c r="F14" s="20"/>
      <c r="G14" s="20"/>
    </row>
    <row r="15" spans="1:7" ht="23.25" customHeight="1">
      <c r="A15" s="15"/>
      <c r="B15" s="19" t="s">
        <v>2</v>
      </c>
      <c r="C15" s="19" t="s">
        <v>1</v>
      </c>
      <c r="D15" s="21">
        <v>42216</v>
      </c>
      <c r="E15" s="15"/>
      <c r="F15" s="15"/>
      <c r="G15" s="15"/>
    </row>
    <row r="16" spans="1:7" ht="8.25" customHeight="1">
      <c r="A16" s="15"/>
      <c r="B16" s="19"/>
      <c r="C16" s="19"/>
      <c r="D16" s="21"/>
      <c r="E16" s="15"/>
      <c r="F16" s="15"/>
      <c r="G16" s="15"/>
    </row>
    <row r="17" spans="1:7" ht="24.75" customHeight="1">
      <c r="A17" s="15"/>
      <c r="B17" s="19" t="s">
        <v>9</v>
      </c>
      <c r="C17" s="19" t="s">
        <v>1</v>
      </c>
      <c r="D17" s="15" t="s">
        <v>3</v>
      </c>
      <c r="E17" s="15"/>
      <c r="F17" s="15"/>
      <c r="G17" s="15"/>
    </row>
    <row r="18" spans="1:7" ht="6.75" customHeight="1">
      <c r="A18" s="15"/>
      <c r="B18" s="19"/>
      <c r="C18" s="19"/>
      <c r="D18" s="15"/>
      <c r="E18" s="15"/>
      <c r="F18" s="15"/>
      <c r="G18" s="15"/>
    </row>
    <row r="19" spans="1:7" ht="14.25" customHeight="1">
      <c r="A19" s="15"/>
      <c r="B19" s="16" t="s">
        <v>4</v>
      </c>
      <c r="C19" s="16" t="s">
        <v>1</v>
      </c>
      <c r="D19" s="22" t="s">
        <v>82</v>
      </c>
      <c r="E19" s="22"/>
      <c r="F19" s="22"/>
      <c r="G19" s="22"/>
    </row>
    <row r="20" spans="1:7" ht="27.75" customHeight="1">
      <c r="A20" s="15"/>
      <c r="B20" s="16"/>
      <c r="C20" s="16"/>
      <c r="D20" s="529" t="s">
        <v>102</v>
      </c>
      <c r="E20" s="529"/>
      <c r="F20" s="529"/>
      <c r="G20" s="529"/>
    </row>
    <row r="21" spans="1:7" ht="15.75" customHeight="1">
      <c r="A21" s="15"/>
      <c r="B21" s="16"/>
      <c r="C21" s="16"/>
      <c r="D21" s="22" t="s">
        <v>98</v>
      </c>
      <c r="E21" s="22"/>
      <c r="F21" s="22"/>
      <c r="G21" s="22"/>
    </row>
    <row r="22" spans="1:7" ht="6.75" customHeight="1">
      <c r="A22" s="15"/>
      <c r="B22" s="16"/>
      <c r="C22" s="16"/>
      <c r="D22" s="22"/>
      <c r="E22" s="22"/>
      <c r="F22" s="22"/>
      <c r="G22" s="22"/>
    </row>
    <row r="23" spans="1:7" ht="15">
      <c r="A23" s="15"/>
      <c r="B23" s="19" t="s">
        <v>5</v>
      </c>
      <c r="C23" s="19" t="s">
        <v>1</v>
      </c>
      <c r="D23" s="15" t="s">
        <v>284</v>
      </c>
      <c r="E23" s="15"/>
      <c r="F23" s="15"/>
      <c r="G23" s="15"/>
    </row>
    <row r="24" spans="1:7" ht="16.5" customHeight="1">
      <c r="A24" s="15"/>
      <c r="B24" s="19"/>
      <c r="C24" s="19"/>
      <c r="D24" s="15" t="s">
        <v>77</v>
      </c>
      <c r="E24" s="15"/>
      <c r="F24" s="15"/>
      <c r="G24" s="15"/>
    </row>
    <row r="25" spans="1:7" ht="6" customHeight="1">
      <c r="A25" s="15"/>
      <c r="B25" s="19"/>
      <c r="C25" s="19"/>
      <c r="D25" s="15"/>
      <c r="E25" s="15"/>
      <c r="F25" s="15"/>
      <c r="G25" s="15"/>
    </row>
    <row r="26" spans="1:10" ht="15.75">
      <c r="A26" s="15"/>
      <c r="B26" s="19" t="s">
        <v>6</v>
      </c>
      <c r="C26" s="19" t="s">
        <v>1</v>
      </c>
      <c r="D26" s="184" t="s">
        <v>13</v>
      </c>
      <c r="E26" s="23"/>
      <c r="F26" s="23"/>
      <c r="G26" s="23"/>
      <c r="H26" s="23"/>
      <c r="I26" s="23"/>
      <c r="J26" s="6"/>
    </row>
    <row r="27" spans="1:7" ht="7.5" customHeight="1">
      <c r="A27" s="15"/>
      <c r="B27" s="19"/>
      <c r="C27" s="19"/>
      <c r="D27" s="15"/>
      <c r="E27" s="15"/>
      <c r="F27" s="15"/>
      <c r="G27" s="15"/>
    </row>
    <row r="28" spans="1:7" ht="20.25" customHeight="1">
      <c r="A28" s="15"/>
      <c r="B28" s="19" t="s">
        <v>7</v>
      </c>
      <c r="C28" s="19" t="s">
        <v>1</v>
      </c>
      <c r="D28" s="21">
        <v>42247</v>
      </c>
      <c r="E28" s="15"/>
      <c r="F28" s="15"/>
      <c r="G28" s="15"/>
    </row>
    <row r="29" spans="1:7" ht="7.5" customHeight="1">
      <c r="A29" s="15"/>
      <c r="B29" s="19"/>
      <c r="C29" s="19"/>
      <c r="D29" s="21"/>
      <c r="E29" s="15"/>
      <c r="F29" s="15"/>
      <c r="G29" s="15"/>
    </row>
    <row r="30" spans="2:7" ht="18" customHeight="1">
      <c r="B30" s="24" t="s">
        <v>10</v>
      </c>
      <c r="C30" s="25" t="s">
        <v>1</v>
      </c>
      <c r="D30" s="528" t="s">
        <v>100</v>
      </c>
      <c r="E30" s="528"/>
      <c r="F30" s="528"/>
      <c r="G30" s="528"/>
    </row>
    <row r="31" spans="2:7" ht="6" customHeight="1">
      <c r="B31" s="24"/>
      <c r="C31" s="25"/>
      <c r="D31" s="17"/>
      <c r="E31" s="17"/>
      <c r="F31" s="17"/>
      <c r="G31" s="17"/>
    </row>
    <row r="32" spans="2:7" ht="27.75" customHeight="1">
      <c r="B32" s="16" t="s">
        <v>29</v>
      </c>
      <c r="C32" s="16" t="s">
        <v>1</v>
      </c>
      <c r="D32" s="531" t="s">
        <v>99</v>
      </c>
      <c r="E32" s="531"/>
      <c r="F32" s="531"/>
      <c r="G32" s="531"/>
    </row>
    <row r="33" spans="4:7" ht="7.5" customHeight="1">
      <c r="D33" s="527"/>
      <c r="E33" s="527"/>
      <c r="F33" s="527"/>
      <c r="G33" s="527"/>
    </row>
    <row r="34" spans="2:7" ht="28.5" customHeight="1">
      <c r="B34" s="16" t="s">
        <v>11</v>
      </c>
      <c r="C34" s="16" t="s">
        <v>1</v>
      </c>
      <c r="D34" s="528" t="s">
        <v>301</v>
      </c>
      <c r="E34" s="528"/>
      <c r="F34" s="528"/>
      <c r="G34" s="528"/>
    </row>
    <row r="35" spans="4:7" ht="15.75" customHeight="1">
      <c r="D35" s="527"/>
      <c r="E35" s="527"/>
      <c r="F35" s="527"/>
      <c r="G35" s="527"/>
    </row>
    <row r="36" spans="2:7" ht="15">
      <c r="B36" s="16" t="s">
        <v>78</v>
      </c>
      <c r="C36" s="16" t="s">
        <v>1</v>
      </c>
      <c r="D36" s="15" t="s">
        <v>79</v>
      </c>
      <c r="E36" s="15"/>
      <c r="F36" s="15"/>
      <c r="G36" s="15"/>
    </row>
    <row r="37" spans="4:7" ht="15">
      <c r="D37" s="527"/>
      <c r="E37" s="527"/>
      <c r="F37" s="527"/>
      <c r="G37" s="527"/>
    </row>
    <row r="38" spans="4:7" ht="15">
      <c r="D38" s="527"/>
      <c r="E38" s="527"/>
      <c r="F38" s="527"/>
      <c r="G38" s="527"/>
    </row>
    <row r="39" spans="4:7" ht="15">
      <c r="D39" s="527"/>
      <c r="E39" s="527"/>
      <c r="F39" s="527"/>
      <c r="G39" s="527"/>
    </row>
    <row r="40" spans="4:7" ht="15">
      <c r="D40" s="527"/>
      <c r="E40" s="527"/>
      <c r="F40" s="527"/>
      <c r="G40" s="527"/>
    </row>
    <row r="41" spans="4:7" ht="15">
      <c r="D41" s="527"/>
      <c r="E41" s="527"/>
      <c r="F41" s="527"/>
      <c r="G41" s="527"/>
    </row>
  </sheetData>
  <sheetProtection/>
  <mergeCells count="17"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  <mergeCell ref="D40:G40"/>
    <mergeCell ref="D34:G34"/>
    <mergeCell ref="D20:G20"/>
    <mergeCell ref="D41:G41"/>
    <mergeCell ref="D33:G33"/>
    <mergeCell ref="D35:G35"/>
    <mergeCell ref="D37:G37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zoomScale="85" zoomScaleNormal="85" zoomScalePageLayoutView="0" workbookViewId="0" topLeftCell="A1">
      <selection activeCell="A1" sqref="A1"/>
    </sheetView>
  </sheetViews>
  <sheetFormatPr defaultColWidth="15.7109375" defaultRowHeight="19.5" customHeight="1"/>
  <cols>
    <col min="1" max="1" width="1.8515625" style="88" customWidth="1"/>
    <col min="2" max="2" width="28.00390625" style="88" customWidth="1"/>
    <col min="3" max="4" width="17.7109375" style="88" customWidth="1"/>
    <col min="5" max="5" width="19.421875" style="88" customWidth="1"/>
    <col min="6" max="6" width="8.140625" style="88" customWidth="1"/>
    <col min="7" max="7" width="3.8515625" style="88" customWidth="1"/>
    <col min="8" max="8" width="33.00390625" style="88" customWidth="1"/>
    <col min="9" max="10" width="17.7109375" style="88" customWidth="1"/>
    <col min="11" max="11" width="16.140625" style="88" customWidth="1"/>
    <col min="12" max="12" width="0.71875" style="88" customWidth="1"/>
    <col min="13" max="13" width="4.421875" style="88" customWidth="1"/>
    <col min="14" max="14" width="13.8515625" style="88" customWidth="1"/>
    <col min="15" max="16" width="15.7109375" style="89" customWidth="1"/>
    <col min="17" max="16384" width="15.7109375" style="88" customWidth="1"/>
  </cols>
  <sheetData>
    <row r="1" spans="15:16" s="13" customFormat="1" ht="12.75">
      <c r="O1" s="87"/>
      <c r="P1" s="87"/>
    </row>
    <row r="2" spans="4:16" s="13" customFormat="1" ht="12.75">
      <c r="D2" s="14"/>
      <c r="O2" s="87"/>
      <c r="P2" s="87"/>
    </row>
    <row r="3" spans="4:16" s="13" customFormat="1" ht="12.75">
      <c r="D3" s="14"/>
      <c r="O3" s="87"/>
      <c r="P3" s="87"/>
    </row>
    <row r="4" spans="1:16" s="1" customFormat="1" ht="15">
      <c r="A4" s="13"/>
      <c r="B4" s="294"/>
      <c r="C4" s="294"/>
      <c r="D4" s="294"/>
      <c r="E4" s="294"/>
      <c r="F4" s="294"/>
      <c r="G4" s="294"/>
      <c r="H4" s="294"/>
      <c r="I4" s="220"/>
      <c r="J4" s="220"/>
      <c r="K4" s="220"/>
      <c r="O4" s="45"/>
      <c r="P4" s="45"/>
    </row>
    <row r="5" spans="1:16" s="1" customFormat="1" ht="18">
      <c r="A5" s="13"/>
      <c r="B5" s="542" t="s">
        <v>60</v>
      </c>
      <c r="C5" s="542"/>
      <c r="D5" s="542"/>
      <c r="E5" s="542"/>
      <c r="F5" s="542"/>
      <c r="G5" s="542"/>
      <c r="H5" s="542"/>
      <c r="I5" s="542"/>
      <c r="J5" s="542"/>
      <c r="K5" s="542"/>
      <c r="O5" s="45"/>
      <c r="P5" s="45"/>
    </row>
    <row r="6" spans="1:16" s="1" customFormat="1" ht="24.75" customHeight="1">
      <c r="A6" s="13"/>
      <c r="B6" s="526" t="s">
        <v>12</v>
      </c>
      <c r="C6" s="526"/>
      <c r="D6" s="526"/>
      <c r="E6" s="526"/>
      <c r="F6" s="526"/>
      <c r="G6" s="526"/>
      <c r="H6" s="526"/>
      <c r="I6" s="526"/>
      <c r="J6" s="526"/>
      <c r="K6" s="526"/>
      <c r="O6" s="45"/>
      <c r="P6" s="45"/>
    </row>
    <row r="7" spans="1:16" s="1" customFormat="1" ht="15.75" customHeight="1">
      <c r="A7" s="13"/>
      <c r="B7" s="526" t="str">
        <f>+Portada!B7</f>
        <v>AL 31 DE JULIO DE 2015</v>
      </c>
      <c r="C7" s="526"/>
      <c r="D7" s="526"/>
      <c r="E7" s="526"/>
      <c r="F7" s="526"/>
      <c r="G7" s="526"/>
      <c r="H7" s="526"/>
      <c r="I7" s="526"/>
      <c r="J7" s="526"/>
      <c r="K7" s="526"/>
      <c r="O7" s="45"/>
      <c r="P7" s="45"/>
    </row>
    <row r="8" spans="1:16" s="1" customFormat="1" ht="15.75" customHeight="1">
      <c r="A8" s="13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220"/>
      <c r="M8" s="220"/>
      <c r="O8" s="45"/>
      <c r="P8" s="45"/>
    </row>
    <row r="9" spans="1:16" s="1" customFormat="1" ht="12" customHeight="1">
      <c r="A9" s="13"/>
      <c r="B9" s="535"/>
      <c r="C9" s="535"/>
      <c r="D9" s="535"/>
      <c r="E9" s="535"/>
      <c r="F9" s="535"/>
      <c r="G9" s="535"/>
      <c r="H9" s="471"/>
      <c r="I9" s="471"/>
      <c r="J9" s="471"/>
      <c r="K9" s="471"/>
      <c r="L9" s="220"/>
      <c r="M9" s="220"/>
      <c r="O9" s="45"/>
      <c r="P9" s="45"/>
    </row>
    <row r="10" spans="1:16" s="1" customFormat="1" ht="19.5" customHeight="1">
      <c r="A10" s="13"/>
      <c r="B10" s="535" t="s">
        <v>182</v>
      </c>
      <c r="C10" s="535"/>
      <c r="D10" s="535"/>
      <c r="E10" s="535"/>
      <c r="F10" s="535"/>
      <c r="G10" s="535"/>
      <c r="H10" s="535"/>
      <c r="I10" s="535"/>
      <c r="J10" s="535"/>
      <c r="K10" s="535"/>
      <c r="L10" s="220"/>
      <c r="M10" s="220"/>
      <c r="O10" s="45"/>
      <c r="P10" s="45"/>
    </row>
    <row r="11" spans="1:16" s="1" customFormat="1" ht="12.75" customHeight="1">
      <c r="A11" s="15"/>
      <c r="B11" s="110"/>
      <c r="C11" s="170"/>
      <c r="D11" s="170"/>
      <c r="E11" s="170"/>
      <c r="F11" s="170"/>
      <c r="G11" s="170"/>
      <c r="H11" s="170"/>
      <c r="I11" s="110"/>
      <c r="J11" s="110"/>
      <c r="K11" s="110"/>
      <c r="L11" s="220"/>
      <c r="M11" s="220"/>
      <c r="O11" s="45"/>
      <c r="P11" s="45"/>
    </row>
    <row r="12" spans="2:13" ht="19.5" customHeight="1">
      <c r="B12" s="539" t="s">
        <v>30</v>
      </c>
      <c r="C12" s="540"/>
      <c r="D12" s="540"/>
      <c r="E12" s="541"/>
      <c r="F12" s="221"/>
      <c r="G12" s="222"/>
      <c r="H12" s="539" t="s">
        <v>31</v>
      </c>
      <c r="I12" s="540"/>
      <c r="J12" s="540"/>
      <c r="K12" s="541"/>
      <c r="L12" s="133"/>
      <c r="M12" s="133"/>
    </row>
    <row r="13" spans="2:14" ht="19.5" customHeight="1">
      <c r="B13" s="223"/>
      <c r="C13" s="224" t="s">
        <v>14</v>
      </c>
      <c r="D13" s="224" t="s">
        <v>32</v>
      </c>
      <c r="E13" s="225" t="s">
        <v>33</v>
      </c>
      <c r="F13" s="226"/>
      <c r="G13" s="222"/>
      <c r="H13" s="227"/>
      <c r="I13" s="224" t="s">
        <v>14</v>
      </c>
      <c r="J13" s="224" t="s">
        <v>32</v>
      </c>
      <c r="K13" s="225" t="s">
        <v>33</v>
      </c>
      <c r="L13" s="133"/>
      <c r="M13" s="133"/>
      <c r="N13" s="280">
        <v>2.822</v>
      </c>
    </row>
    <row r="14" spans="2:13" ht="19.5" customHeight="1">
      <c r="B14" s="228" t="s">
        <v>36</v>
      </c>
      <c r="C14" s="229">
        <f>(+'Residencia Acreedor'!C18+'Residencia Acreedor'!C46)/1000</f>
        <v>758.2563544200002</v>
      </c>
      <c r="D14" s="229">
        <f>(+'Residencia Acreedor'!D18+'Residencia Acreedor'!D46)/1000</f>
        <v>2420.354283308641</v>
      </c>
      <c r="E14" s="230">
        <f>+D14/$D$16</f>
        <v>0.9413022077680638</v>
      </c>
      <c r="F14" s="231"/>
      <c r="G14" s="222"/>
      <c r="H14" s="228" t="s">
        <v>37</v>
      </c>
      <c r="I14" s="229">
        <f>(+'Tipo Instrum.'!C19+'Tipo Instrum.'!C45)/1000</f>
        <v>805.5397598799998</v>
      </c>
      <c r="J14" s="229">
        <f>(+'Tipo Instrum.'!D19+'Tipo Instrum.'!D45)/1000</f>
        <v>2571.2829135369593</v>
      </c>
      <c r="K14" s="232">
        <f>+J14/$J$16</f>
        <v>1</v>
      </c>
      <c r="L14" s="133"/>
      <c r="M14" s="133"/>
    </row>
    <row r="15" spans="2:15" ht="19.5" customHeight="1">
      <c r="B15" s="228" t="s">
        <v>34</v>
      </c>
      <c r="C15" s="229">
        <f>(+'Residencia Acreedor'!C15)/1000</f>
        <v>47.283405460000004</v>
      </c>
      <c r="D15" s="229">
        <f>(+'Residencia Acreedor'!D15)/1000</f>
        <v>150.92863022832003</v>
      </c>
      <c r="E15" s="230">
        <f>+D15/$D$16</f>
        <v>0.05869779223193618</v>
      </c>
      <c r="F15" s="231"/>
      <c r="G15" s="222"/>
      <c r="H15" s="228" t="s">
        <v>35</v>
      </c>
      <c r="I15" s="229">
        <f>(+'Tipo Instrum.'!C15)/1000</f>
        <v>0</v>
      </c>
      <c r="J15" s="229">
        <f>(+'Tipo Instrum.'!D15)/1000</f>
        <v>0</v>
      </c>
      <c r="K15" s="232">
        <f>+J15/$J$16</f>
        <v>0</v>
      </c>
      <c r="L15" s="133"/>
      <c r="M15" s="133"/>
      <c r="O15" s="277"/>
    </row>
    <row r="16" spans="2:13" ht="24" customHeight="1">
      <c r="B16" s="233" t="s">
        <v>38</v>
      </c>
      <c r="C16" s="234">
        <f>+C15+C14</f>
        <v>805.5397598800002</v>
      </c>
      <c r="D16" s="234">
        <f>+D15+D14</f>
        <v>2571.2829135369607</v>
      </c>
      <c r="E16" s="235">
        <f>SUM(E14:E15)</f>
        <v>1</v>
      </c>
      <c r="F16" s="236"/>
      <c r="G16" s="222"/>
      <c r="H16" s="233" t="s">
        <v>38</v>
      </c>
      <c r="I16" s="234">
        <f>+I15+I14</f>
        <v>805.5397598799998</v>
      </c>
      <c r="J16" s="234">
        <f>+J15+J14</f>
        <v>2571.2829135369593</v>
      </c>
      <c r="K16" s="237">
        <f>SUM(K14:K15)</f>
        <v>1</v>
      </c>
      <c r="L16" s="133"/>
      <c r="M16" s="133"/>
    </row>
    <row r="17" spans="2:13" ht="24" customHeight="1">
      <c r="B17" s="387"/>
      <c r="C17" s="421"/>
      <c r="D17" s="278"/>
      <c r="E17" s="236"/>
      <c r="F17" s="236"/>
      <c r="G17" s="222"/>
      <c r="H17" s="387"/>
      <c r="I17" s="450"/>
      <c r="J17" s="279"/>
      <c r="K17" s="236"/>
      <c r="L17" s="133"/>
      <c r="M17" s="133"/>
    </row>
    <row r="18" spans="2:13" ht="19.5" customHeight="1">
      <c r="B18" s="133"/>
      <c r="C18" s="238"/>
      <c r="D18" s="276"/>
      <c r="E18" s="133"/>
      <c r="F18" s="133"/>
      <c r="G18" s="133"/>
      <c r="H18" s="133"/>
      <c r="I18" s="133"/>
      <c r="J18" s="133"/>
      <c r="K18" s="133"/>
      <c r="L18" s="133"/>
      <c r="M18" s="133"/>
    </row>
    <row r="19" spans="2:14" ht="19.5" customHeight="1">
      <c r="B19" s="532" t="s">
        <v>39</v>
      </c>
      <c r="C19" s="533"/>
      <c r="D19" s="533"/>
      <c r="E19" s="534"/>
      <c r="F19" s="219"/>
      <c r="G19" s="133"/>
      <c r="H19" s="532" t="s">
        <v>97</v>
      </c>
      <c r="I19" s="533"/>
      <c r="J19" s="533"/>
      <c r="K19" s="534"/>
      <c r="L19" s="133"/>
      <c r="M19" s="133"/>
      <c r="N19" s="133"/>
    </row>
    <row r="20" spans="2:16" ht="19.5" customHeight="1">
      <c r="B20" s="239"/>
      <c r="C20" s="240" t="s">
        <v>14</v>
      </c>
      <c r="D20" s="240" t="s">
        <v>32</v>
      </c>
      <c r="E20" s="241" t="s">
        <v>33</v>
      </c>
      <c r="F20" s="242"/>
      <c r="G20" s="133"/>
      <c r="H20" s="243"/>
      <c r="I20" s="244" t="s">
        <v>14</v>
      </c>
      <c r="J20" s="244" t="s">
        <v>32</v>
      </c>
      <c r="K20" s="245" t="s">
        <v>33</v>
      </c>
      <c r="L20" s="133"/>
      <c r="M20" s="133"/>
      <c r="N20" s="134"/>
      <c r="O20" s="90"/>
      <c r="P20" s="90"/>
    </row>
    <row r="21" spans="2:16" ht="19.5" customHeight="1">
      <c r="B21" s="246" t="s">
        <v>131</v>
      </c>
      <c r="C21" s="247">
        <f>(+Plazo!C16+Plazo!C21)/1000</f>
        <v>506.2995525</v>
      </c>
      <c r="D21" s="247">
        <f>(+Plazo!D16+Plazo!D21)/1000</f>
        <v>1616.10817158</v>
      </c>
      <c r="E21" s="248">
        <f>+D21/$D$23</f>
        <v>0.6285221136389628</v>
      </c>
      <c r="F21" s="249"/>
      <c r="G21" s="133"/>
      <c r="H21" s="250" t="s">
        <v>103</v>
      </c>
      <c r="I21" s="251">
        <f>(+Acreedor!C19+Acreedor!C52+Acreedor!C109)/1000</f>
        <v>639.2994643000001</v>
      </c>
      <c r="J21" s="251">
        <f>(+Acreedor!D19+Acreedor!D52+Acreedor!D109)/1000</f>
        <v>2040.6438900456</v>
      </c>
      <c r="K21" s="252">
        <f>+J21/$J$35</f>
        <v>0.7936286899050585</v>
      </c>
      <c r="L21" s="133"/>
      <c r="M21" s="435"/>
      <c r="N21" s="134"/>
      <c r="O21" s="90"/>
      <c r="P21" s="90"/>
    </row>
    <row r="22" spans="2:16" ht="29.25" customHeight="1">
      <c r="B22" s="246" t="s">
        <v>130</v>
      </c>
      <c r="C22" s="247">
        <f>(+Plazo!C17+Plazo!C22)/1000</f>
        <v>299.24020737999973</v>
      </c>
      <c r="D22" s="247">
        <f>(+Plazo!D17+Plazo!D22)/1000</f>
        <v>955.1747419569592</v>
      </c>
      <c r="E22" s="248">
        <f>+D22/$D$23</f>
        <v>0.3714778863610372</v>
      </c>
      <c r="F22" s="249"/>
      <c r="G22" s="133"/>
      <c r="H22" s="403" t="s">
        <v>282</v>
      </c>
      <c r="I22" s="251">
        <f>+Acreedor!C40/1000</f>
        <v>92.48120342</v>
      </c>
      <c r="J22" s="251">
        <f>+Acreedor!D40/1000</f>
        <v>295.20000131664005</v>
      </c>
      <c r="K22" s="252">
        <f>+J22/$J$35</f>
        <v>0.11480650369607674</v>
      </c>
      <c r="L22" s="133"/>
      <c r="M22" s="435"/>
      <c r="N22" s="382"/>
      <c r="O22" s="217"/>
      <c r="P22" s="90"/>
    </row>
    <row r="23" spans="2:16" ht="18.75" customHeight="1">
      <c r="B23" s="253" t="s">
        <v>38</v>
      </c>
      <c r="C23" s="254">
        <f>+C22+C21</f>
        <v>805.5397598799998</v>
      </c>
      <c r="D23" s="254">
        <f>+D22+D21</f>
        <v>2571.2829135369593</v>
      </c>
      <c r="E23" s="255">
        <f>+E22+E21</f>
        <v>1</v>
      </c>
      <c r="F23" s="256"/>
      <c r="G23" s="133"/>
      <c r="H23" s="403" t="s">
        <v>283</v>
      </c>
      <c r="I23" s="251">
        <f>+Acreedor!C32/1000</f>
        <v>31.569654579999998</v>
      </c>
      <c r="J23" s="251">
        <f>+Acreedor!D32/1000</f>
        <v>100.77033741936</v>
      </c>
      <c r="K23" s="252">
        <f>+J23/$J$35</f>
        <v>0.03919068449793574</v>
      </c>
      <c r="L23" s="133"/>
      <c r="M23" s="133"/>
      <c r="N23" s="215"/>
      <c r="O23" s="90"/>
      <c r="P23" s="90"/>
    </row>
    <row r="24" spans="2:16" ht="24.75" customHeight="1">
      <c r="B24" s="242"/>
      <c r="C24" s="436"/>
      <c r="D24" s="443"/>
      <c r="E24" s="256"/>
      <c r="F24" s="256"/>
      <c r="G24" s="133"/>
      <c r="H24" s="257" t="s">
        <v>86</v>
      </c>
      <c r="I24" s="259">
        <f>+Acreedor!C33/1000</f>
        <v>15.713750880000001</v>
      </c>
      <c r="J24" s="259">
        <f>+Acreedor!D33/1000</f>
        <v>50.15829280896001</v>
      </c>
      <c r="K24" s="260">
        <f>+J24/$J$35</f>
        <v>0.019507107734000433</v>
      </c>
      <c r="L24" s="133"/>
      <c r="M24" s="133"/>
      <c r="N24" s="134"/>
      <c r="O24" s="90"/>
      <c r="P24" s="90"/>
    </row>
    <row r="25" spans="2:16" ht="22.5" customHeight="1">
      <c r="B25" s="242"/>
      <c r="C25" s="461"/>
      <c r="D25" s="461"/>
      <c r="E25" s="256"/>
      <c r="F25" s="256"/>
      <c r="G25" s="133"/>
      <c r="H25" s="258" t="s">
        <v>214</v>
      </c>
      <c r="I25" s="251">
        <f>(+Acreedor!C41+Acreedor!C103)/1000</f>
        <v>7.154820379999999</v>
      </c>
      <c r="J25" s="251">
        <f>(+Acreedor!D41+Acreedor!D103)/1000</f>
        <v>22.838186652959998</v>
      </c>
      <c r="K25" s="252">
        <f aca="true" t="shared" si="0" ref="K25:K34">+J25/$J$35</f>
        <v>0.00888202015138997</v>
      </c>
      <c r="L25" s="133"/>
      <c r="M25" s="435"/>
      <c r="N25" s="134"/>
      <c r="O25" s="90"/>
      <c r="P25" s="90"/>
    </row>
    <row r="26" spans="2:17" ht="26.25" customHeight="1">
      <c r="B26" s="532" t="s">
        <v>40</v>
      </c>
      <c r="C26" s="533"/>
      <c r="D26" s="533"/>
      <c r="E26" s="534"/>
      <c r="F26" s="219"/>
      <c r="G26" s="133"/>
      <c r="H26" s="258" t="s">
        <v>172</v>
      </c>
      <c r="I26" s="251">
        <f>(+Acreedor!C49+Acreedor!C106)/1000</f>
        <v>6.22811388</v>
      </c>
      <c r="J26" s="251">
        <f>(+Acreedor!D49+Acreedor!D106)/1000</f>
        <v>19.880139504960006</v>
      </c>
      <c r="K26" s="252">
        <f t="shared" si="0"/>
        <v>0.0077316033176659</v>
      </c>
      <c r="L26" s="133"/>
      <c r="M26" s="434"/>
      <c r="N26" s="383"/>
      <c r="O26" s="90"/>
      <c r="P26" s="90"/>
      <c r="Q26" s="91"/>
    </row>
    <row r="27" spans="2:17" ht="19.5" customHeight="1">
      <c r="B27" s="239"/>
      <c r="C27" s="244" t="s">
        <v>14</v>
      </c>
      <c r="D27" s="244" t="s">
        <v>32</v>
      </c>
      <c r="E27" s="241" t="s">
        <v>33</v>
      </c>
      <c r="F27" s="242"/>
      <c r="G27" s="133"/>
      <c r="H27" s="258" t="s">
        <v>259</v>
      </c>
      <c r="I27" s="251">
        <f>(+Acreedor!C43+Acreedor!C102)/1000</f>
        <v>4.39560109</v>
      </c>
      <c r="J27" s="251">
        <f>(+Acreedor!D43+Acreedor!D102)/1000</f>
        <v>14.03075867928</v>
      </c>
      <c r="K27" s="252">
        <f t="shared" si="0"/>
        <v>0.005456715247245902</v>
      </c>
      <c r="L27" s="133"/>
      <c r="M27" s="434"/>
      <c r="N27" s="134"/>
      <c r="O27" s="186"/>
      <c r="P27" s="187"/>
      <c r="Q27" s="91"/>
    </row>
    <row r="28" spans="2:17" ht="19.5" customHeight="1">
      <c r="B28" s="246" t="s">
        <v>76</v>
      </c>
      <c r="C28" s="247">
        <f>(+Acreedor!C19+Acreedor!C52+Acreedor!C109)/1000</f>
        <v>639.2994643000001</v>
      </c>
      <c r="D28" s="247">
        <f>(+Acreedor!D19+Acreedor!D52+Acreedor!D109)/1000</f>
        <v>2040.6438900456</v>
      </c>
      <c r="E28" s="248">
        <f>+C28/$C$32</f>
        <v>0.7936286899050589</v>
      </c>
      <c r="F28" s="249"/>
      <c r="G28" s="133"/>
      <c r="H28" s="258" t="s">
        <v>55</v>
      </c>
      <c r="I28" s="263">
        <f>(+Acreedor!C24+Acreedor!C42)/1000</f>
        <v>2.85115382</v>
      </c>
      <c r="J28" s="263">
        <f>(+Acreedor!D24+Acreedor!D42)/1000</f>
        <v>9.10088299344</v>
      </c>
      <c r="K28" s="252">
        <f t="shared" si="0"/>
        <v>0.003539432765459934</v>
      </c>
      <c r="L28" s="133"/>
      <c r="M28" s="434"/>
      <c r="N28" s="381"/>
      <c r="O28" s="92"/>
      <c r="P28" s="90"/>
      <c r="Q28" s="91"/>
    </row>
    <row r="29" spans="2:17" ht="19.5" customHeight="1">
      <c r="B29" s="246" t="s">
        <v>87</v>
      </c>
      <c r="C29" s="247">
        <f>(+Acreedor!C39+Acreedor!C48+Acreedor!C57+Acreedor!C94+Acreedor!C101+Acreedor!C105+Acreedor!C112+Acreedor!C23)/1000</f>
        <v>118.95689011999998</v>
      </c>
      <c r="D29" s="247">
        <f>(+Acreedor!D39+Acreedor!D48+Acreedor!D57+Acreedor!D94+Acreedor!D101+Acreedor!D105+Acreedor!D112+Acreedor!D23)/1000</f>
        <v>379.71039326304003</v>
      </c>
      <c r="E29" s="248">
        <f>+C29/$C$32</f>
        <v>0.14767351786300506</v>
      </c>
      <c r="F29" s="249"/>
      <c r="G29" s="133"/>
      <c r="H29" s="258" t="s">
        <v>53</v>
      </c>
      <c r="I29" s="263">
        <f>+Acreedor!C44/1000</f>
        <v>0.31854984999999997</v>
      </c>
      <c r="J29" s="263">
        <f>+Acreedor!D44/1000</f>
        <v>1.0168111212</v>
      </c>
      <c r="K29" s="252">
        <f t="shared" si="0"/>
        <v>0.0003954489472344031</v>
      </c>
      <c r="L29" s="133"/>
      <c r="M29" s="434"/>
      <c r="N29" s="135"/>
      <c r="O29" s="90"/>
      <c r="P29" s="90"/>
      <c r="Q29" s="91"/>
    </row>
    <row r="30" spans="2:17" ht="19.5" customHeight="1">
      <c r="B30" s="246" t="s">
        <v>66</v>
      </c>
      <c r="C30" s="247">
        <f>(+Acreedor!C31)/1000</f>
        <v>47.283405460000004</v>
      </c>
      <c r="D30" s="247">
        <f>(+Acreedor!D31)/1000</f>
        <v>150.92863022832003</v>
      </c>
      <c r="E30" s="248">
        <f>+C30/$C$32</f>
        <v>0.058697792231936184</v>
      </c>
      <c r="F30" s="249"/>
      <c r="G30" s="133"/>
      <c r="H30" s="258" t="s">
        <v>198</v>
      </c>
      <c r="I30" s="251">
        <f>+Acreedor!C112/1000</f>
        <v>0.84123356</v>
      </c>
      <c r="J30" s="251">
        <f>+Acreedor!D112/1000</f>
        <v>2.6852175235200004</v>
      </c>
      <c r="K30" s="252">
        <f t="shared" si="0"/>
        <v>0.0010443104138339705</v>
      </c>
      <c r="L30" s="133"/>
      <c r="M30" s="434"/>
      <c r="N30" s="91"/>
      <c r="O30" s="90"/>
      <c r="P30" s="90"/>
      <c r="Q30" s="91"/>
    </row>
    <row r="31" spans="2:17" ht="15.75" customHeight="1">
      <c r="B31" s="246"/>
      <c r="C31" s="261"/>
      <c r="D31" s="261"/>
      <c r="E31" s="248"/>
      <c r="F31" s="249"/>
      <c r="G31" s="133"/>
      <c r="H31" s="250" t="s">
        <v>54</v>
      </c>
      <c r="I31" s="263">
        <f>+Acreedor!C45/1000</f>
        <v>0.20685483</v>
      </c>
      <c r="J31" s="263">
        <f>+Acreedor!D45/1000</f>
        <v>0.6602806173600001</v>
      </c>
      <c r="K31" s="252">
        <f t="shared" si="0"/>
        <v>0.00025679034146100353</v>
      </c>
      <c r="L31" s="435"/>
      <c r="M31" s="434"/>
      <c r="N31" s="91"/>
      <c r="O31" s="90"/>
      <c r="P31" s="90"/>
      <c r="Q31" s="91"/>
    </row>
    <row r="32" spans="2:17" ht="19.5" customHeight="1">
      <c r="B32" s="253" t="s">
        <v>38</v>
      </c>
      <c r="C32" s="254">
        <f>+C31+C30+C29+C28</f>
        <v>805.53975988</v>
      </c>
      <c r="D32" s="254">
        <f>+D31+D30+D29+D28</f>
        <v>2571.28291353696</v>
      </c>
      <c r="E32" s="255">
        <f>+E30+E29+E28</f>
        <v>1</v>
      </c>
      <c r="F32" s="256"/>
      <c r="G32" s="133"/>
      <c r="H32" s="258" t="s">
        <v>85</v>
      </c>
      <c r="I32" s="264">
        <f>+Acreedor!C46</f>
        <v>0</v>
      </c>
      <c r="J32" s="264">
        <f>+Acreedor!D46</f>
        <v>0</v>
      </c>
      <c r="K32" s="252">
        <f t="shared" si="0"/>
        <v>0</v>
      </c>
      <c r="L32" s="133"/>
      <c r="M32" s="434"/>
      <c r="N32" s="91"/>
      <c r="O32" s="90"/>
      <c r="P32" s="90"/>
      <c r="Q32" s="91"/>
    </row>
    <row r="33" spans="2:17" ht="23.25" customHeight="1">
      <c r="B33" s="444"/>
      <c r="C33" s="445"/>
      <c r="D33" s="445"/>
      <c r="E33" s="444"/>
      <c r="F33" s="262"/>
      <c r="G33" s="133"/>
      <c r="H33" s="250" t="s">
        <v>84</v>
      </c>
      <c r="I33" s="264">
        <f>(+Acreedor!C50+Acreedor!C95+Acreedor!C107)/1000</f>
        <v>4.4793592900000005</v>
      </c>
      <c r="J33" s="264">
        <f>(+Acreedor!D50+Acreedor!D95+Acreedor!D107)/1000</f>
        <v>14.29811485368</v>
      </c>
      <c r="K33" s="252">
        <f t="shared" si="0"/>
        <v>0.0055606929826372345</v>
      </c>
      <c r="L33" s="133"/>
      <c r="M33" s="434"/>
      <c r="N33" s="93"/>
      <c r="O33" s="90"/>
      <c r="P33" s="90"/>
      <c r="Q33" s="91"/>
    </row>
    <row r="34" spans="2:17" ht="23.25" customHeight="1">
      <c r="B34" s="532" t="s">
        <v>29</v>
      </c>
      <c r="C34" s="533"/>
      <c r="D34" s="533"/>
      <c r="E34" s="534"/>
      <c r="F34" s="219"/>
      <c r="G34" s="133"/>
      <c r="H34" s="258" t="s">
        <v>15</v>
      </c>
      <c r="I34" s="264">
        <v>0</v>
      </c>
      <c r="J34" s="264">
        <v>0</v>
      </c>
      <c r="K34" s="252">
        <f t="shared" si="0"/>
        <v>0</v>
      </c>
      <c r="L34" s="133"/>
      <c r="M34" s="135"/>
      <c r="N34" s="216"/>
      <c r="O34" s="216"/>
      <c r="P34" s="90"/>
      <c r="Q34" s="91"/>
    </row>
    <row r="35" spans="2:17" ht="19.5" customHeight="1">
      <c r="B35" s="239"/>
      <c r="C35" s="244" t="s">
        <v>14</v>
      </c>
      <c r="D35" s="244" t="s">
        <v>32</v>
      </c>
      <c r="E35" s="241" t="s">
        <v>33</v>
      </c>
      <c r="F35" s="242"/>
      <c r="G35" s="133"/>
      <c r="H35" s="253" t="s">
        <v>38</v>
      </c>
      <c r="I35" s="265">
        <f>SUM(I21:I34)</f>
        <v>805.5397598800002</v>
      </c>
      <c r="J35" s="265">
        <f>SUM(J21:J34)</f>
        <v>2571.2829135369607</v>
      </c>
      <c r="K35" s="266">
        <f>SUM(K21:K34)</f>
        <v>0.9999999999999998</v>
      </c>
      <c r="L35" s="133"/>
      <c r="M35" s="135"/>
      <c r="N35" s="216"/>
      <c r="O35" s="216"/>
      <c r="P35" s="90"/>
      <c r="Q35" s="91"/>
    </row>
    <row r="36" spans="2:17" ht="19.5" customHeight="1">
      <c r="B36" s="246" t="s">
        <v>32</v>
      </c>
      <c r="C36" s="247">
        <f>(+Moneda!C15+Moneda!C53)/1000</f>
        <v>593.7429986700001</v>
      </c>
      <c r="D36" s="247">
        <f>(+Moneda!D15+Moneda!D53)/1000</f>
        <v>1895.2276517546404</v>
      </c>
      <c r="E36" s="248">
        <f>+D36/$D$40</f>
        <v>0.737074727085413</v>
      </c>
      <c r="F36" s="256"/>
      <c r="G36" s="133"/>
      <c r="H36" s="267" t="s">
        <v>211</v>
      </c>
      <c r="I36" s="404"/>
      <c r="J36" s="404"/>
      <c r="K36" s="267"/>
      <c r="L36" s="133"/>
      <c r="M36" s="135"/>
      <c r="N36" s="386"/>
      <c r="O36" s="90"/>
      <c r="P36" s="90"/>
      <c r="Q36" s="91"/>
    </row>
    <row r="37" spans="2:17" ht="19.5" customHeight="1">
      <c r="B37" s="246" t="s">
        <v>43</v>
      </c>
      <c r="C37" s="247">
        <f>(+Moneda!C23)/1000</f>
        <v>115.17803555</v>
      </c>
      <c r="D37" s="247">
        <f>(+Moneda!D23)/1000</f>
        <v>367.6482894756</v>
      </c>
      <c r="E37" s="248">
        <f>+D37/$D$40</f>
        <v>0.14298243399823973</v>
      </c>
      <c r="F37" s="256"/>
      <c r="G37" s="133"/>
      <c r="H37" s="268" t="s">
        <v>212</v>
      </c>
      <c r="I37" s="499"/>
      <c r="J37" s="380"/>
      <c r="K37" s="133"/>
      <c r="L37" s="133"/>
      <c r="M37" s="135"/>
      <c r="N37" s="90"/>
      <c r="O37" s="90"/>
      <c r="P37" s="90"/>
      <c r="Q37" s="91"/>
    </row>
    <row r="38" spans="2:17" ht="16.5" customHeight="1">
      <c r="B38" s="246" t="s">
        <v>42</v>
      </c>
      <c r="C38" s="247">
        <f>(+Moneda!C27)/1000</f>
        <v>84.72044021999999</v>
      </c>
      <c r="D38" s="247">
        <f>(+Moneda!D27)/1000</f>
        <v>270.42764518224</v>
      </c>
      <c r="E38" s="248">
        <f>+D38/$D$40</f>
        <v>0.1051722639148447</v>
      </c>
      <c r="F38" s="256"/>
      <c r="G38" s="133"/>
      <c r="H38" s="449"/>
      <c r="I38" s="500"/>
      <c r="J38" s="447"/>
      <c r="K38" s="448"/>
      <c r="L38" s="133"/>
      <c r="M38" s="135"/>
      <c r="O38" s="88"/>
      <c r="P38" s="88"/>
      <c r="Q38" s="91"/>
    </row>
    <row r="39" spans="2:17" ht="20.25" customHeight="1">
      <c r="B39" s="246" t="s">
        <v>44</v>
      </c>
      <c r="C39" s="247">
        <f>(+Moneda!C31)/1000</f>
        <v>11.89828544</v>
      </c>
      <c r="D39" s="247">
        <f>(+Moneda!D31)/1000</f>
        <v>37.97932712448</v>
      </c>
      <c r="E39" s="248">
        <f>+D39/$D$40</f>
        <v>0.01477057500150268</v>
      </c>
      <c r="F39" s="256"/>
      <c r="G39" s="133"/>
      <c r="H39" s="243"/>
      <c r="I39" s="269"/>
      <c r="J39" s="269"/>
      <c r="K39" s="270"/>
      <c r="L39" s="133"/>
      <c r="M39" s="135"/>
      <c r="N39" s="90"/>
      <c r="O39" s="90"/>
      <c r="P39" s="90"/>
      <c r="Q39" s="91"/>
    </row>
    <row r="40" spans="2:17" ht="19.5" customHeight="1">
      <c r="B40" s="253" t="s">
        <v>38</v>
      </c>
      <c r="C40" s="254">
        <f>+C39+C38+C37+C36</f>
        <v>805.5397598800001</v>
      </c>
      <c r="D40" s="254">
        <f>+D39+D38+D37+D36</f>
        <v>2571.28291353696</v>
      </c>
      <c r="E40" s="255">
        <f>+E39+E38+E37+E36</f>
        <v>1</v>
      </c>
      <c r="F40" s="256"/>
      <c r="G40" s="133"/>
      <c r="H40" s="375" t="s">
        <v>83</v>
      </c>
      <c r="I40" s="376"/>
      <c r="J40" s="376"/>
      <c r="K40" s="377"/>
      <c r="L40" s="133"/>
      <c r="M40" s="135"/>
      <c r="O40" s="88"/>
      <c r="P40" s="88"/>
      <c r="Q40" s="91"/>
    </row>
    <row r="41" spans="2:17" ht="19.5" customHeight="1">
      <c r="B41" s="246" t="s">
        <v>46</v>
      </c>
      <c r="C41" s="247">
        <f>(+Moneda!C15+Moneda!C53)/1000</f>
        <v>593.7429986700001</v>
      </c>
      <c r="D41" s="247">
        <f>(+Moneda!D15+Moneda!D53)/1000</f>
        <v>1895.2276517546404</v>
      </c>
      <c r="E41" s="248">
        <f>+C41/$C$43</f>
        <v>0.7370747270854129</v>
      </c>
      <c r="F41" s="249"/>
      <c r="G41" s="133"/>
      <c r="H41" s="378"/>
      <c r="I41" s="537" t="s">
        <v>14</v>
      </c>
      <c r="J41" s="537"/>
      <c r="K41" s="538"/>
      <c r="L41" s="133"/>
      <c r="M41" s="135"/>
      <c r="O41" s="88"/>
      <c r="P41" s="88"/>
      <c r="Q41" s="91"/>
    </row>
    <row r="42" spans="2:17" ht="19.5" customHeight="1">
      <c r="B42" s="246" t="s">
        <v>45</v>
      </c>
      <c r="C42" s="247">
        <f>(+Moneda!C19+Moneda!C58)/1000</f>
        <v>211.79676121</v>
      </c>
      <c r="D42" s="247">
        <f>(+Moneda!D19+Moneda!D58)/1000</f>
        <v>676.05526178232</v>
      </c>
      <c r="E42" s="248">
        <f>+C42/$C$43</f>
        <v>0.2629252729145871</v>
      </c>
      <c r="F42" s="249"/>
      <c r="G42" s="133"/>
      <c r="H42" s="271"/>
      <c r="I42" s="244" t="s">
        <v>34</v>
      </c>
      <c r="J42" s="244" t="s">
        <v>36</v>
      </c>
      <c r="K42" s="379" t="s">
        <v>38</v>
      </c>
      <c r="L42" s="133"/>
      <c r="M42" s="134"/>
      <c r="O42" s="88"/>
      <c r="P42" s="88"/>
      <c r="Q42" s="91"/>
    </row>
    <row r="43" spans="2:17" ht="19.5" customHeight="1">
      <c r="B43" s="253" t="s">
        <v>38</v>
      </c>
      <c r="C43" s="254">
        <f>+C42+C41</f>
        <v>805.5397598800001</v>
      </c>
      <c r="D43" s="254">
        <f>+D42+D41</f>
        <v>2571.28291353696</v>
      </c>
      <c r="E43" s="255">
        <f>+E42+E41</f>
        <v>1</v>
      </c>
      <c r="F43" s="256"/>
      <c r="G43" s="133"/>
      <c r="H43" s="272">
        <v>2009</v>
      </c>
      <c r="I43" s="247">
        <v>71</v>
      </c>
      <c r="J43" s="247">
        <v>192</v>
      </c>
      <c r="K43" s="281">
        <f aca="true" t="shared" si="1" ref="K43:K48">+J43+I43</f>
        <v>263</v>
      </c>
      <c r="L43" s="133"/>
      <c r="M43" s="134"/>
      <c r="O43" s="88"/>
      <c r="P43" s="88"/>
      <c r="Q43" s="91"/>
    </row>
    <row r="44" spans="2:17" ht="19.5" customHeight="1">
      <c r="B44" s="133"/>
      <c r="C44" s="446"/>
      <c r="D44" s="446"/>
      <c r="E44" s="133"/>
      <c r="F44" s="133"/>
      <c r="G44" s="133"/>
      <c r="H44" s="272">
        <v>2010</v>
      </c>
      <c r="I44" s="247">
        <v>72</v>
      </c>
      <c r="J44" s="247">
        <v>249</v>
      </c>
      <c r="K44" s="281">
        <f t="shared" si="1"/>
        <v>321</v>
      </c>
      <c r="L44" s="133"/>
      <c r="M44" s="134"/>
      <c r="N44" s="94"/>
      <c r="O44" s="90"/>
      <c r="P44" s="90"/>
      <c r="Q44" s="91"/>
    </row>
    <row r="45" spans="2:17" ht="19.5" customHeight="1">
      <c r="B45" s="532" t="s">
        <v>8</v>
      </c>
      <c r="C45" s="533"/>
      <c r="D45" s="533"/>
      <c r="E45" s="534"/>
      <c r="F45" s="219"/>
      <c r="G45" s="133"/>
      <c r="H45" s="272">
        <v>2011</v>
      </c>
      <c r="I45" s="247">
        <v>70</v>
      </c>
      <c r="J45" s="247">
        <v>315</v>
      </c>
      <c r="K45" s="281">
        <f t="shared" si="1"/>
        <v>385</v>
      </c>
      <c r="L45" s="133"/>
      <c r="M45" s="134"/>
      <c r="N45" s="90"/>
      <c r="O45" s="90"/>
      <c r="P45" s="90"/>
      <c r="Q45" s="91"/>
    </row>
    <row r="46" spans="2:17" ht="19.5" customHeight="1">
      <c r="B46" s="273"/>
      <c r="C46" s="244" t="s">
        <v>14</v>
      </c>
      <c r="D46" s="244" t="s">
        <v>32</v>
      </c>
      <c r="E46" s="241" t="s">
        <v>33</v>
      </c>
      <c r="F46" s="242"/>
      <c r="G46" s="133"/>
      <c r="H46" s="272">
        <v>2012</v>
      </c>
      <c r="I46" s="247">
        <v>63.198</v>
      </c>
      <c r="J46" s="263">
        <v>425.85551902000003</v>
      </c>
      <c r="K46" s="281">
        <f t="shared" si="1"/>
        <v>489.05351902</v>
      </c>
      <c r="L46" s="133"/>
      <c r="M46" s="134"/>
      <c r="N46" s="90"/>
      <c r="O46" s="90"/>
      <c r="P46" s="90"/>
      <c r="Q46" s="91"/>
    </row>
    <row r="47" spans="2:17" ht="19.5" customHeight="1">
      <c r="B47" s="246" t="s">
        <v>58</v>
      </c>
      <c r="C47" s="247">
        <f>(+Plazo!C14)/1000</f>
        <v>793.2141797299997</v>
      </c>
      <c r="D47" s="247">
        <f>(+Plazo!D14)/1000</f>
        <v>2531.9396616981594</v>
      </c>
      <c r="E47" s="248">
        <f>+D47/$D$49</f>
        <v>0.9846989797848884</v>
      </c>
      <c r="F47" s="275"/>
      <c r="G47" s="133"/>
      <c r="H47" s="274">
        <v>2013</v>
      </c>
      <c r="I47" s="247">
        <v>56.5285205</v>
      </c>
      <c r="J47" s="263">
        <v>591.0717845600001</v>
      </c>
      <c r="K47" s="281">
        <f t="shared" si="1"/>
        <v>647.6003050600001</v>
      </c>
      <c r="L47" s="133"/>
      <c r="M47" s="134"/>
      <c r="N47" s="90"/>
      <c r="O47" s="90"/>
      <c r="P47" s="90"/>
      <c r="Q47" s="91"/>
    </row>
    <row r="48" spans="2:17" ht="19.5" customHeight="1">
      <c r="B48" s="246" t="s">
        <v>57</v>
      </c>
      <c r="C48" s="247">
        <f>(+Plazo!C19)/1000</f>
        <v>12.32558015</v>
      </c>
      <c r="D48" s="247">
        <f>(+Plazo!D19)/1000</f>
        <v>39.3432518388</v>
      </c>
      <c r="E48" s="248">
        <f>+D48/$D$49</f>
        <v>0.015301020215111575</v>
      </c>
      <c r="F48" s="275"/>
      <c r="G48" s="133"/>
      <c r="H48" s="274">
        <v>2014</v>
      </c>
      <c r="I48" s="247">
        <v>50.26007419</v>
      </c>
      <c r="J48" s="247">
        <v>752.8751732600001</v>
      </c>
      <c r="K48" s="281">
        <f t="shared" si="1"/>
        <v>803.1352474500001</v>
      </c>
      <c r="L48" s="133"/>
      <c r="M48" s="134"/>
      <c r="N48" s="90"/>
      <c r="O48" s="90"/>
      <c r="P48" s="90"/>
      <c r="Q48" s="91"/>
    </row>
    <row r="49" spans="2:17" ht="19.5" customHeight="1">
      <c r="B49" s="253" t="s">
        <v>38</v>
      </c>
      <c r="C49" s="254">
        <f>+C48+C47</f>
        <v>805.5397598799997</v>
      </c>
      <c r="D49" s="254">
        <f>+D48+D47</f>
        <v>2571.2829135369593</v>
      </c>
      <c r="E49" s="255">
        <f>+E48+E47</f>
        <v>1</v>
      </c>
      <c r="F49" s="256"/>
      <c r="G49" s="133"/>
      <c r="H49" s="411">
        <v>2015</v>
      </c>
      <c r="I49" s="282">
        <f>(+'Residencia Acreedor'!C15+'Residencia Acreedor'!C44)/1000</f>
        <v>47.283405460000004</v>
      </c>
      <c r="J49" s="282">
        <f>(+'Residencia Acreedor'!C18+'Residencia Acreedor'!C46)/1000</f>
        <v>758.2563544200002</v>
      </c>
      <c r="K49" s="283">
        <f>+J49+I49</f>
        <v>805.5397598800002</v>
      </c>
      <c r="L49" s="133"/>
      <c r="M49" s="135"/>
      <c r="N49" s="498"/>
      <c r="O49" s="90"/>
      <c r="P49" s="90"/>
      <c r="Q49" s="91"/>
    </row>
    <row r="50" spans="2:17" ht="19.5" customHeight="1">
      <c r="B50" s="133"/>
      <c r="C50" s="446"/>
      <c r="D50" s="446"/>
      <c r="E50" s="133"/>
      <c r="F50" s="133"/>
      <c r="G50" s="133"/>
      <c r="H50" s="133"/>
      <c r="I50" s="133"/>
      <c r="J50" s="133"/>
      <c r="K50" s="238"/>
      <c r="L50" s="133"/>
      <c r="M50" s="135"/>
      <c r="N50" s="91"/>
      <c r="O50" s="90"/>
      <c r="P50" s="90"/>
      <c r="Q50" s="91"/>
    </row>
    <row r="51" spans="2:17" ht="19.5" customHeight="1">
      <c r="B51" s="386"/>
      <c r="C51" s="389"/>
      <c r="D51" s="389"/>
      <c r="I51" s="479"/>
      <c r="J51" s="479"/>
      <c r="K51" s="238"/>
      <c r="M51" s="91"/>
      <c r="N51" s="91"/>
      <c r="O51" s="90"/>
      <c r="P51" s="90"/>
      <c r="Q51" s="91"/>
    </row>
    <row r="52" spans="13:17" ht="19.5" customHeight="1">
      <c r="M52" s="91"/>
      <c r="N52" s="91"/>
      <c r="O52" s="90"/>
      <c r="P52" s="90"/>
      <c r="Q52" s="91"/>
    </row>
    <row r="53" spans="3:17" ht="25.5" customHeight="1">
      <c r="C53" s="163"/>
      <c r="H53" s="536"/>
      <c r="I53" s="536"/>
      <c r="J53" s="536"/>
      <c r="K53" s="536"/>
      <c r="M53" s="91"/>
      <c r="N53" s="91"/>
      <c r="O53" s="90"/>
      <c r="P53" s="90"/>
      <c r="Q53" s="91"/>
    </row>
    <row r="54" spans="9:17" ht="19.5" customHeight="1">
      <c r="I54" s="95"/>
      <c r="J54" s="95"/>
      <c r="K54" s="95"/>
      <c r="M54" s="91"/>
      <c r="N54" s="91"/>
      <c r="O54" s="90"/>
      <c r="P54" s="90"/>
      <c r="Q54" s="91"/>
    </row>
    <row r="55" spans="13:17" ht="19.5" customHeight="1">
      <c r="M55" s="91"/>
      <c r="N55" s="91"/>
      <c r="O55" s="90"/>
      <c r="P55" s="90"/>
      <c r="Q55" s="91"/>
    </row>
    <row r="56" spans="9:17" ht="19.5" customHeight="1">
      <c r="I56" s="95"/>
      <c r="J56" s="95"/>
      <c r="K56" s="95"/>
      <c r="M56" s="91"/>
      <c r="N56" s="91"/>
      <c r="O56" s="90"/>
      <c r="P56" s="90"/>
      <c r="Q56" s="91"/>
    </row>
    <row r="57" spans="9:17" ht="19.5" customHeight="1">
      <c r="I57" s="95"/>
      <c r="J57" s="96"/>
      <c r="K57" s="95"/>
      <c r="M57" s="91"/>
      <c r="N57" s="91"/>
      <c r="O57" s="90"/>
      <c r="P57" s="90"/>
      <c r="Q57" s="91"/>
    </row>
    <row r="58" spans="9:17" ht="19.5" customHeight="1">
      <c r="I58" s="95"/>
      <c r="J58" s="96"/>
      <c r="K58" s="95"/>
      <c r="M58" s="91"/>
      <c r="N58" s="91"/>
      <c r="O58" s="90"/>
      <c r="P58" s="90"/>
      <c r="Q58" s="91"/>
    </row>
    <row r="59" spans="9:17" ht="19.5" customHeight="1">
      <c r="I59" s="95"/>
      <c r="J59" s="96"/>
      <c r="K59" s="95"/>
      <c r="M59" s="91"/>
      <c r="N59" s="91"/>
      <c r="O59" s="90"/>
      <c r="P59" s="90"/>
      <c r="Q59" s="91"/>
    </row>
    <row r="60" spans="9:17" ht="19.5" customHeight="1">
      <c r="I60" s="95"/>
      <c r="J60" s="95"/>
      <c r="K60" s="95"/>
      <c r="M60" s="91"/>
      <c r="N60" s="91"/>
      <c r="O60" s="90"/>
      <c r="P60" s="90"/>
      <c r="Q60" s="91"/>
    </row>
    <row r="61" spans="11:17" ht="19.5" customHeight="1">
      <c r="K61" s="95"/>
      <c r="M61" s="91"/>
      <c r="N61" s="91"/>
      <c r="O61" s="90"/>
      <c r="P61" s="90"/>
      <c r="Q61" s="91"/>
    </row>
    <row r="62" spans="11:17" ht="19.5" customHeight="1">
      <c r="K62" s="95"/>
      <c r="M62" s="91"/>
      <c r="N62" s="91"/>
      <c r="O62" s="90"/>
      <c r="P62" s="90"/>
      <c r="Q62" s="91"/>
    </row>
    <row r="63" spans="13:17" ht="19.5" customHeight="1">
      <c r="M63" s="91"/>
      <c r="N63" s="91"/>
      <c r="O63" s="90"/>
      <c r="P63" s="90"/>
      <c r="Q63" s="91"/>
    </row>
    <row r="64" spans="13:17" ht="19.5" customHeight="1">
      <c r="M64" s="91"/>
      <c r="N64" s="91"/>
      <c r="O64" s="90"/>
      <c r="P64" s="90"/>
      <c r="Q64" s="91"/>
    </row>
    <row r="65" spans="13:17" ht="19.5" customHeight="1">
      <c r="M65" s="91"/>
      <c r="N65" s="91"/>
      <c r="O65" s="90"/>
      <c r="P65" s="90"/>
      <c r="Q65" s="91"/>
    </row>
    <row r="66" spans="9:17" ht="19.5" customHeight="1">
      <c r="I66" s="97"/>
      <c r="J66" s="97"/>
      <c r="M66" s="91"/>
      <c r="N66" s="91"/>
      <c r="O66" s="90"/>
      <c r="P66" s="90"/>
      <c r="Q66" s="91"/>
    </row>
    <row r="67" spans="13:17" ht="19.5" customHeight="1">
      <c r="M67" s="91"/>
      <c r="N67" s="91"/>
      <c r="O67" s="90"/>
      <c r="P67" s="90"/>
      <c r="Q67" s="91"/>
    </row>
    <row r="68" spans="2:17" ht="19.5" customHeight="1">
      <c r="B68" s="98"/>
      <c r="M68" s="91"/>
      <c r="N68" s="91"/>
      <c r="O68" s="90"/>
      <c r="P68" s="90"/>
      <c r="Q68" s="91"/>
    </row>
    <row r="69" spans="2:17" ht="19.5" customHeight="1">
      <c r="B69" s="98"/>
      <c r="M69" s="91"/>
      <c r="N69" s="91"/>
      <c r="O69" s="90"/>
      <c r="P69" s="90"/>
      <c r="Q69" s="91"/>
    </row>
    <row r="70" spans="13:17" ht="19.5" customHeight="1">
      <c r="M70" s="91"/>
      <c r="N70" s="91"/>
      <c r="O70" s="90"/>
      <c r="P70" s="90"/>
      <c r="Q70" s="91"/>
    </row>
    <row r="71" spans="13:17" ht="19.5" customHeight="1">
      <c r="M71" s="91"/>
      <c r="N71" s="91"/>
      <c r="O71" s="90"/>
      <c r="P71" s="90"/>
      <c r="Q71" s="91"/>
    </row>
    <row r="72" spans="13:17" ht="19.5" customHeight="1">
      <c r="M72" s="91"/>
      <c r="N72" s="91"/>
      <c r="O72" s="90"/>
      <c r="P72" s="90"/>
      <c r="Q72" s="91"/>
    </row>
    <row r="73" spans="11:17" ht="19.5" customHeight="1">
      <c r="K73" s="95"/>
      <c r="M73" s="91"/>
      <c r="N73" s="91"/>
      <c r="O73" s="90"/>
      <c r="P73" s="90"/>
      <c r="Q73" s="91"/>
    </row>
    <row r="76" spans="9:10" ht="19.5" customHeight="1">
      <c r="I76" s="97"/>
      <c r="J76" s="97"/>
    </row>
  </sheetData>
  <sheetProtection/>
  <mergeCells count="14">
    <mergeCell ref="B9:G9"/>
    <mergeCell ref="B6:K6"/>
    <mergeCell ref="B7:K7"/>
    <mergeCell ref="B12:E12"/>
    <mergeCell ref="H12:K12"/>
    <mergeCell ref="B5:K5"/>
    <mergeCell ref="B19:E19"/>
    <mergeCell ref="B10:K10"/>
    <mergeCell ref="H19:K19"/>
    <mergeCell ref="H53:K53"/>
    <mergeCell ref="B34:E34"/>
    <mergeCell ref="B26:E26"/>
    <mergeCell ref="B45:E45"/>
    <mergeCell ref="I41:K41"/>
  </mergeCells>
  <printOptions/>
  <pageMargins left="1.1023622047244095" right="0.51" top="0.9448818897637796" bottom="0.35" header="0.31496062992125984" footer="0.2"/>
  <pageSetup fitToHeight="1" fitToWidth="1"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A1" sqref="A1"/>
    </sheetView>
  </sheetViews>
  <sheetFormatPr defaultColWidth="15.7109375" defaultRowHeight="19.5" customHeight="1"/>
  <cols>
    <col min="1" max="1" width="1.8515625" style="88" customWidth="1"/>
    <col min="2" max="11" width="16.7109375" style="88" customWidth="1"/>
    <col min="12" max="12" width="2.421875" style="88" customWidth="1"/>
    <col min="13" max="16384" width="15.7109375" style="88" customWidth="1"/>
  </cols>
  <sheetData>
    <row r="1" s="13" customFormat="1" ht="12.75"/>
    <row r="2" s="13" customFormat="1" ht="12.75">
      <c r="D2" s="14"/>
    </row>
    <row r="3" s="13" customFormat="1" ht="12.75">
      <c r="D3" s="14"/>
    </row>
    <row r="4" spans="1:6" s="1" customFormat="1" ht="15">
      <c r="A4" s="13"/>
      <c r="B4" s="13"/>
      <c r="C4" s="13"/>
      <c r="D4" s="13"/>
      <c r="E4" s="13"/>
      <c r="F4" s="13"/>
    </row>
    <row r="5" spans="1:11" s="1" customFormat="1" ht="18">
      <c r="A5" s="13"/>
      <c r="B5" s="542" t="s">
        <v>61</v>
      </c>
      <c r="C5" s="542"/>
      <c r="D5" s="542"/>
      <c r="E5" s="542"/>
      <c r="F5" s="542"/>
      <c r="G5" s="542"/>
      <c r="H5" s="542"/>
      <c r="I5" s="542"/>
      <c r="J5" s="542"/>
      <c r="K5" s="542"/>
    </row>
    <row r="6" spans="1:11" s="1" customFormat="1" ht="24.75" customHeight="1">
      <c r="A6" s="13"/>
      <c r="B6" s="526" t="s">
        <v>12</v>
      </c>
      <c r="C6" s="526"/>
      <c r="D6" s="526"/>
      <c r="E6" s="526"/>
      <c r="F6" s="526"/>
      <c r="G6" s="526"/>
      <c r="H6" s="526"/>
      <c r="I6" s="526"/>
      <c r="J6" s="526"/>
      <c r="K6" s="526"/>
    </row>
    <row r="7" spans="1:11" s="1" customFormat="1" ht="19.5" customHeight="1">
      <c r="A7" s="13"/>
      <c r="B7" s="526" t="str">
        <f>+'Resumen Cuadros'!B7:K7</f>
        <v>AL 31 DE JULIO DE 2015</v>
      </c>
      <c r="C7" s="526"/>
      <c r="D7" s="526"/>
      <c r="E7" s="526"/>
      <c r="F7" s="526"/>
      <c r="G7" s="526"/>
      <c r="H7" s="526"/>
      <c r="I7" s="526"/>
      <c r="J7" s="526"/>
      <c r="K7" s="526"/>
    </row>
    <row r="8" spans="1:11" s="1" customFormat="1" ht="19.5" customHeight="1">
      <c r="A8" s="13"/>
      <c r="B8" s="293"/>
      <c r="C8" s="293"/>
      <c r="D8" s="293"/>
      <c r="E8" s="293"/>
      <c r="F8" s="293"/>
      <c r="G8" s="293"/>
      <c r="H8" s="293"/>
      <c r="I8" s="293"/>
      <c r="J8" s="293"/>
      <c r="K8" s="293"/>
    </row>
    <row r="9" spans="1:9" s="1" customFormat="1" ht="19.5" customHeight="1">
      <c r="A9" s="13"/>
      <c r="B9" s="2"/>
      <c r="C9" s="2"/>
      <c r="D9" s="2"/>
      <c r="E9" s="2"/>
      <c r="F9" s="2"/>
      <c r="G9" s="2"/>
      <c r="H9" s="2"/>
      <c r="I9" s="2"/>
    </row>
    <row r="10" spans="2:11" ht="19.5" customHeight="1">
      <c r="B10" s="543" t="s">
        <v>18</v>
      </c>
      <c r="C10" s="543"/>
      <c r="D10" s="543"/>
      <c r="E10" s="543" t="s">
        <v>47</v>
      </c>
      <c r="F10" s="543"/>
      <c r="G10" s="543"/>
      <c r="H10" s="548" t="s">
        <v>48</v>
      </c>
      <c r="I10" s="548"/>
      <c r="J10" s="548"/>
      <c r="K10" s="548"/>
    </row>
    <row r="17" ht="19.5" customHeight="1">
      <c r="I17" s="95"/>
    </row>
    <row r="20" spans="7:8" ht="19.5" customHeight="1">
      <c r="G20" s="97"/>
      <c r="H20" s="97"/>
    </row>
    <row r="24" spans="2:13" ht="19.5" customHeight="1">
      <c r="B24" s="543" t="s">
        <v>49</v>
      </c>
      <c r="C24" s="543"/>
      <c r="D24" s="543"/>
      <c r="E24" s="543" t="s">
        <v>50</v>
      </c>
      <c r="F24" s="543"/>
      <c r="G24" s="543"/>
      <c r="H24" s="543" t="s">
        <v>52</v>
      </c>
      <c r="I24" s="543"/>
      <c r="J24" s="543"/>
      <c r="K24" s="543"/>
      <c r="M24" s="148"/>
    </row>
    <row r="37" spans="1:15" ht="19.5" customHeight="1">
      <c r="A37" s="222"/>
      <c r="B37" s="492"/>
      <c r="C37" s="492"/>
      <c r="D37" s="492"/>
      <c r="E37" s="492"/>
      <c r="F37" s="492"/>
      <c r="G37" s="492"/>
      <c r="H37" s="493" t="s">
        <v>239</v>
      </c>
      <c r="I37" s="222"/>
      <c r="J37" s="492"/>
      <c r="K37" s="492"/>
      <c r="L37" s="222"/>
      <c r="M37" s="222"/>
      <c r="N37" s="222"/>
      <c r="O37" s="222"/>
    </row>
    <row r="38" spans="1:15" ht="19.5" customHeight="1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</row>
    <row r="39" spans="1:15" ht="19.5" customHeight="1">
      <c r="A39" s="222"/>
      <c r="B39" s="545" t="s">
        <v>56</v>
      </c>
      <c r="C39" s="545"/>
      <c r="D39" s="545"/>
      <c r="E39" s="545"/>
      <c r="F39" s="545"/>
      <c r="G39" s="494"/>
      <c r="H39" s="547" t="s">
        <v>59</v>
      </c>
      <c r="I39" s="547"/>
      <c r="J39" s="547"/>
      <c r="K39" s="547"/>
      <c r="L39" s="547"/>
      <c r="M39" s="547"/>
      <c r="N39" s="222"/>
      <c r="O39" s="222"/>
    </row>
    <row r="40" spans="1:15" ht="19.5" customHeight="1">
      <c r="A40" s="546" t="s">
        <v>51</v>
      </c>
      <c r="B40" s="546"/>
      <c r="C40" s="546"/>
      <c r="D40" s="546"/>
      <c r="E40" s="546"/>
      <c r="F40" s="546"/>
      <c r="G40" s="222"/>
      <c r="H40" s="222"/>
      <c r="I40" s="222"/>
      <c r="J40" s="222"/>
      <c r="K40" s="222"/>
      <c r="L40" s="222"/>
      <c r="M40" s="222"/>
      <c r="N40" s="222"/>
      <c r="O40" s="222"/>
    </row>
    <row r="41" spans="1:15" ht="19.5" customHeight="1">
      <c r="A41" s="222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</row>
    <row r="42" spans="1:15" ht="19.5" customHeight="1">
      <c r="A42" s="222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</row>
    <row r="43" spans="1:15" ht="19.5" customHeight="1">
      <c r="A43" s="222"/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</row>
    <row r="44" spans="1:15" ht="19.5" customHeight="1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</row>
    <row r="45" spans="1:15" ht="19.5" customHeight="1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</row>
    <row r="46" spans="1:15" ht="19.5" customHeight="1">
      <c r="A46" s="222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</row>
    <row r="47" spans="1:15" ht="19.5" customHeight="1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</row>
    <row r="48" spans="1:15" ht="19.5" customHeight="1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</row>
    <row r="49" spans="1:15" ht="19.5" customHeight="1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</row>
    <row r="50" spans="1:15" ht="19.5" customHeight="1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</row>
    <row r="51" spans="1:15" ht="19.5" customHeight="1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</row>
    <row r="52" spans="1:15" ht="19.5" customHeight="1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</row>
    <row r="53" spans="1:15" ht="19.5" customHeight="1">
      <c r="A53" s="222"/>
      <c r="B53" s="544"/>
      <c r="C53" s="544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</row>
    <row r="54" spans="1:15" ht="19.5" customHeight="1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</row>
    <row r="55" spans="1:15" ht="19.5" customHeight="1">
      <c r="A55" s="222"/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</row>
    <row r="56" spans="1:15" ht="19.5" customHeight="1">
      <c r="A56" s="222"/>
      <c r="B56" s="222"/>
      <c r="C56" s="222"/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</row>
    <row r="57" spans="1:15" ht="19.5" customHeight="1">
      <c r="A57" s="222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</row>
    <row r="58" spans="1:15" ht="19.5" customHeight="1">
      <c r="A58" s="222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222"/>
    </row>
    <row r="59" spans="1:15" ht="19.5" customHeight="1">
      <c r="A59" s="222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</row>
    <row r="60" spans="1:15" ht="19.5" customHeight="1">
      <c r="A60" s="222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</row>
    <row r="61" spans="1:15" ht="19.5" customHeight="1">
      <c r="A61" s="222"/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</row>
    <row r="62" spans="1:15" ht="19.5" customHeight="1">
      <c r="A62" s="222"/>
      <c r="B62" s="222"/>
      <c r="C62" s="222"/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</row>
    <row r="63" spans="2:15" ht="19.5" customHeight="1"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</row>
    <row r="64" spans="2:15" ht="19.5" customHeight="1">
      <c r="B64" s="222"/>
      <c r="C64" s="222"/>
      <c r="D64" s="222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</row>
    <row r="65" spans="2:15" ht="19.5" customHeight="1"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</row>
    <row r="66" spans="2:15" ht="19.5" customHeight="1"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</row>
    <row r="67" spans="2:15" ht="19.5" customHeight="1"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</row>
    <row r="68" spans="2:15" ht="19.5" customHeight="1"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</row>
    <row r="69" spans="2:15" ht="19.5" customHeight="1">
      <c r="B69" s="222"/>
      <c r="C69" s="222"/>
      <c r="D69" s="222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</row>
    <row r="70" spans="2:15" ht="19.5" customHeight="1"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</row>
    <row r="71" spans="2:15" ht="19.5" customHeight="1"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</row>
    <row r="72" spans="2:15" ht="19.5" customHeight="1"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</row>
    <row r="73" spans="2:15" ht="19.5" customHeight="1"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2"/>
      <c r="N73" s="222"/>
      <c r="O73" s="222"/>
    </row>
    <row r="74" spans="2:15" ht="19.5" customHeight="1"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</row>
    <row r="75" spans="2:15" ht="19.5" customHeight="1">
      <c r="B75" s="222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</row>
    <row r="76" spans="2:15" ht="19.5" customHeight="1">
      <c r="B76" s="222"/>
      <c r="C76" s="222"/>
      <c r="D76" s="222"/>
      <c r="E76" s="222"/>
      <c r="F76" s="222"/>
      <c r="G76" s="222"/>
      <c r="H76" s="222"/>
      <c r="I76" s="222"/>
      <c r="J76" s="222"/>
      <c r="K76" s="222"/>
      <c r="L76" s="222"/>
      <c r="M76" s="222"/>
      <c r="N76" s="222"/>
      <c r="O76" s="222"/>
    </row>
    <row r="77" spans="2:15" ht="19.5" customHeight="1">
      <c r="B77" s="222"/>
      <c r="C77" s="222"/>
      <c r="D77" s="222"/>
      <c r="E77" s="222"/>
      <c r="F77" s="222"/>
      <c r="G77" s="222"/>
      <c r="H77" s="222"/>
      <c r="I77" s="222"/>
      <c r="J77" s="222"/>
      <c r="K77" s="222"/>
      <c r="L77" s="222"/>
      <c r="M77" s="222"/>
      <c r="N77" s="222"/>
      <c r="O77" s="222"/>
    </row>
    <row r="78" spans="2:15" ht="19.5" customHeight="1">
      <c r="B78" s="222"/>
      <c r="C78" s="222"/>
      <c r="D78" s="222"/>
      <c r="E78" s="222"/>
      <c r="F78" s="222"/>
      <c r="G78" s="222"/>
      <c r="H78" s="222"/>
      <c r="I78" s="222"/>
      <c r="J78" s="222"/>
      <c r="K78" s="222"/>
      <c r="L78" s="222"/>
      <c r="M78" s="222"/>
      <c r="N78" s="222"/>
      <c r="O78" s="222"/>
    </row>
    <row r="79" spans="2:15" ht="19.5" customHeight="1">
      <c r="B79" s="222"/>
      <c r="C79" s="222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2"/>
    </row>
    <row r="80" spans="2:15" ht="19.5" customHeight="1">
      <c r="B80" s="222"/>
      <c r="C80" s="222"/>
      <c r="D80" s="222"/>
      <c r="E80" s="222"/>
      <c r="F80" s="222"/>
      <c r="G80" s="222"/>
      <c r="H80" s="222"/>
      <c r="I80" s="222"/>
      <c r="J80" s="222"/>
      <c r="K80" s="222"/>
      <c r="L80" s="222"/>
      <c r="M80" s="222"/>
      <c r="N80" s="222"/>
      <c r="O80" s="222"/>
    </row>
    <row r="81" spans="2:15" ht="19.5" customHeight="1">
      <c r="B81" s="222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</row>
    <row r="82" spans="2:15" ht="19.5" customHeight="1"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22"/>
      <c r="N82" s="222"/>
      <c r="O82" s="222"/>
    </row>
    <row r="83" spans="2:15" ht="19.5" customHeight="1"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22"/>
      <c r="N83" s="222"/>
      <c r="O83" s="222"/>
    </row>
    <row r="84" spans="2:15" ht="19.5" customHeight="1">
      <c r="B84" s="222"/>
      <c r="C84" s="222"/>
      <c r="D84" s="222"/>
      <c r="E84" s="222"/>
      <c r="F84" s="222"/>
      <c r="G84" s="222"/>
      <c r="H84" s="222"/>
      <c r="I84" s="222"/>
      <c r="J84" s="222"/>
      <c r="K84" s="222"/>
      <c r="L84" s="222"/>
      <c r="M84" s="222"/>
      <c r="N84" s="222"/>
      <c r="O84" s="222"/>
    </row>
    <row r="85" spans="2:15" ht="19.5" customHeight="1"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</row>
    <row r="86" spans="2:15" ht="19.5" customHeight="1">
      <c r="B86" s="222"/>
      <c r="C86" s="222"/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</row>
    <row r="87" spans="2:15" ht="19.5" customHeight="1">
      <c r="B87" s="222"/>
      <c r="C87" s="222"/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</row>
    <row r="88" spans="2:15" ht="19.5" customHeight="1">
      <c r="B88" s="222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</row>
    <row r="89" spans="2:15" ht="19.5" customHeight="1">
      <c r="B89" s="222"/>
      <c r="C89" s="222"/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</row>
    <row r="90" spans="2:15" ht="19.5" customHeight="1">
      <c r="B90" s="222"/>
      <c r="C90" s="222"/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</row>
    <row r="91" spans="2:15" ht="19.5" customHeight="1">
      <c r="B91" s="222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</row>
    <row r="92" spans="2:15" ht="19.5" customHeight="1">
      <c r="B92" s="222"/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</row>
    <row r="93" spans="2:15" ht="19.5" customHeight="1">
      <c r="B93" s="222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</row>
    <row r="94" spans="2:15" ht="19.5" customHeight="1"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</row>
    <row r="95" spans="2:15" ht="19.5" customHeight="1">
      <c r="B95" s="222"/>
      <c r="C95" s="222"/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</row>
    <row r="96" spans="2:15" ht="19.5" customHeight="1">
      <c r="B96" s="222"/>
      <c r="C96" s="222"/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</row>
    <row r="97" spans="2:15" ht="19.5" customHeight="1"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</row>
    <row r="98" spans="2:15" ht="19.5" customHeight="1"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</row>
    <row r="99" spans="2:15" ht="19.5" customHeight="1">
      <c r="B99" s="222"/>
      <c r="C99" s="222"/>
      <c r="D99" s="222"/>
      <c r="E99" s="222"/>
      <c r="F99" s="222"/>
      <c r="G99" s="222"/>
      <c r="H99" s="222"/>
      <c r="I99" s="222"/>
      <c r="J99" s="222"/>
      <c r="K99" s="222"/>
      <c r="L99" s="222"/>
      <c r="M99" s="222"/>
      <c r="N99" s="222"/>
      <c r="O99" s="222"/>
    </row>
    <row r="100" spans="2:15" ht="19.5" customHeight="1"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</row>
    <row r="101" spans="2:15" ht="19.5" customHeight="1"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</row>
    <row r="102" spans="2:15" ht="19.5" customHeight="1">
      <c r="B102" s="222"/>
      <c r="C102" s="222"/>
      <c r="D102" s="222"/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</row>
    <row r="103" spans="2:15" ht="19.5" customHeight="1">
      <c r="B103" s="222"/>
      <c r="C103" s="222"/>
      <c r="D103" s="222"/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</row>
    <row r="104" spans="2:15" ht="19.5" customHeight="1">
      <c r="B104" s="222"/>
      <c r="C104" s="222"/>
      <c r="D104" s="222"/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</row>
    <row r="105" spans="2:15" ht="19.5" customHeight="1"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</row>
    <row r="106" spans="2:15" ht="19.5" customHeight="1">
      <c r="B106" s="222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</row>
    <row r="107" spans="2:15" ht="19.5" customHeight="1"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</row>
    <row r="108" spans="2:15" ht="19.5" customHeight="1"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</row>
    <row r="109" spans="2:15" ht="19.5" customHeight="1"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</row>
    <row r="110" spans="2:15" ht="19.5" customHeight="1"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</row>
    <row r="111" spans="2:15" ht="19.5" customHeight="1">
      <c r="B111" s="222"/>
      <c r="C111" s="222"/>
      <c r="D111" s="222"/>
      <c r="E111" s="222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</row>
    <row r="112" spans="2:15" ht="19.5" customHeight="1">
      <c r="B112" s="222"/>
      <c r="C112" s="222"/>
      <c r="D112" s="222"/>
      <c r="E112" s="222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</row>
    <row r="113" spans="2:15" ht="19.5" customHeight="1"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</row>
    <row r="114" spans="2:15" ht="19.5" customHeight="1"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</row>
    <row r="115" spans="2:15" ht="19.5" customHeight="1"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</row>
    <row r="116" spans="2:15" ht="19.5" customHeight="1"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</row>
    <row r="117" spans="2:15" ht="19.5" customHeight="1">
      <c r="B117" s="222"/>
      <c r="C117" s="222"/>
      <c r="D117" s="222"/>
      <c r="E117" s="222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</row>
    <row r="118" spans="2:15" ht="19.5" customHeight="1">
      <c r="B118" s="222"/>
      <c r="C118" s="222"/>
      <c r="D118" s="222"/>
      <c r="E118" s="222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</row>
    <row r="119" spans="2:15" ht="19.5" customHeight="1"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</row>
    <row r="120" spans="2:15" ht="19.5" customHeight="1"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</row>
    <row r="121" spans="2:15" ht="19.5" customHeight="1"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  <c r="L121" s="222"/>
      <c r="M121" s="222"/>
      <c r="N121" s="222"/>
      <c r="O121" s="222"/>
    </row>
    <row r="122" spans="2:15" ht="19.5" customHeight="1"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  <c r="L122" s="222"/>
      <c r="M122" s="222"/>
      <c r="N122" s="222"/>
      <c r="O122" s="222"/>
    </row>
  </sheetData>
  <sheetProtection/>
  <mergeCells count="13">
    <mergeCell ref="B5:K5"/>
    <mergeCell ref="B6:K6"/>
    <mergeCell ref="B7:K7"/>
    <mergeCell ref="B10:D10"/>
    <mergeCell ref="E10:G10"/>
    <mergeCell ref="H10:K10"/>
    <mergeCell ref="B24:D24"/>
    <mergeCell ref="E24:G24"/>
    <mergeCell ref="H24:K24"/>
    <mergeCell ref="B53:C53"/>
    <mergeCell ref="B39:F39"/>
    <mergeCell ref="A40:F40"/>
    <mergeCell ref="H39:M39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.8515625" style="26" customWidth="1"/>
    <col min="2" max="2" width="46.8515625" style="26" customWidth="1"/>
    <col min="3" max="3" width="19.7109375" style="26" customWidth="1"/>
    <col min="4" max="4" width="19.7109375" style="28" customWidth="1"/>
    <col min="5" max="5" width="11.421875" style="108" customWidth="1"/>
    <col min="6" max="6" width="11.421875" style="393" customWidth="1"/>
    <col min="7" max="7" width="16.8515625" style="393" bestFit="1" customWidth="1"/>
    <col min="8" max="8" width="15.140625" style="393" customWidth="1"/>
    <col min="9" max="9" width="25.28125" style="393" bestFit="1" customWidth="1"/>
    <col min="10" max="13" width="11.421875" style="108" customWidth="1"/>
    <col min="14" max="23" width="11.421875" style="28" customWidth="1"/>
    <col min="24" max="16384" width="11.421875" style="26" customWidth="1"/>
  </cols>
  <sheetData>
    <row r="1" ht="15"/>
    <row r="2" ht="15"/>
    <row r="5" spans="2:8" ht="18.75">
      <c r="B5" s="165" t="s">
        <v>23</v>
      </c>
      <c r="C5" s="284"/>
      <c r="D5" s="284"/>
      <c r="F5" s="567"/>
      <c r="G5" s="567"/>
      <c r="H5" s="567"/>
    </row>
    <row r="6" spans="2:9" ht="18">
      <c r="B6" s="566" t="s">
        <v>90</v>
      </c>
      <c r="C6" s="566"/>
      <c r="D6" s="566"/>
      <c r="F6" s="505"/>
      <c r="G6" s="505"/>
      <c r="H6" s="505"/>
      <c r="I6" s="505"/>
    </row>
    <row r="7" spans="2:9" ht="15.75">
      <c r="B7" s="565" t="s">
        <v>88</v>
      </c>
      <c r="C7" s="565"/>
      <c r="D7" s="565"/>
      <c r="F7" s="505"/>
      <c r="G7" s="505"/>
      <c r="H7" s="505"/>
      <c r="I7" s="505"/>
    </row>
    <row r="8" spans="2:9" ht="15.75">
      <c r="B8" s="565" t="s">
        <v>276</v>
      </c>
      <c r="C8" s="565"/>
      <c r="D8" s="565"/>
      <c r="F8" s="505"/>
      <c r="G8" s="280">
        <v>3.192</v>
      </c>
      <c r="H8" s="506"/>
      <c r="I8" s="505"/>
    </row>
    <row r="9" spans="2:9" ht="15.75">
      <c r="B9" s="561" t="s">
        <v>302</v>
      </c>
      <c r="C9" s="561"/>
      <c r="D9" s="490"/>
      <c r="F9" s="505"/>
      <c r="G9" s="507"/>
      <c r="H9" s="506"/>
      <c r="I9" s="505"/>
    </row>
    <row r="10" spans="2:9" ht="12.75" customHeight="1">
      <c r="B10" s="285"/>
      <c r="C10" s="285"/>
      <c r="D10" s="285"/>
      <c r="F10" s="505"/>
      <c r="G10" s="505"/>
      <c r="H10" s="505"/>
      <c r="I10" s="505"/>
    </row>
    <row r="11" spans="2:9" ht="15" customHeight="1">
      <c r="B11" s="558" t="s">
        <v>278</v>
      </c>
      <c r="C11" s="562" t="s">
        <v>68</v>
      </c>
      <c r="D11" s="555" t="s">
        <v>69</v>
      </c>
      <c r="F11" s="505"/>
      <c r="G11" s="505"/>
      <c r="H11" s="505"/>
      <c r="I11" s="505"/>
    </row>
    <row r="12" spans="2:10" ht="13.5" customHeight="1">
      <c r="B12" s="559"/>
      <c r="C12" s="563"/>
      <c r="D12" s="556"/>
      <c r="E12" s="394"/>
      <c r="F12" s="505"/>
      <c r="G12" s="505"/>
      <c r="H12" s="505"/>
      <c r="I12" s="505"/>
      <c r="J12" s="412"/>
    </row>
    <row r="13" spans="2:9" ht="9" customHeight="1">
      <c r="B13" s="560"/>
      <c r="C13" s="564"/>
      <c r="D13" s="557"/>
      <c r="F13" s="505"/>
      <c r="G13" s="505"/>
      <c r="H13" s="505"/>
      <c r="I13" s="505"/>
    </row>
    <row r="14" spans="2:9" ht="9" customHeight="1">
      <c r="B14" s="29"/>
      <c r="C14" s="30"/>
      <c r="D14" s="31"/>
      <c r="F14" s="505"/>
      <c r="G14" s="505"/>
      <c r="H14" s="505"/>
      <c r="I14" s="505"/>
    </row>
    <row r="15" spans="2:9" ht="16.5">
      <c r="B15" s="103" t="s">
        <v>184</v>
      </c>
      <c r="C15" s="33">
        <f>+C16</f>
        <v>47283.40546</v>
      </c>
      <c r="D15" s="33">
        <f>+D16</f>
        <v>150928.63022832002</v>
      </c>
      <c r="F15" s="505" t="s">
        <v>249</v>
      </c>
      <c r="G15" s="508">
        <f>+C16+C21+C49</f>
        <v>299240.20738000015</v>
      </c>
      <c r="H15" s="508">
        <f>+D16+D21+D49</f>
        <v>955174.7419569605</v>
      </c>
      <c r="I15" s="505"/>
    </row>
    <row r="16" spans="2:9" ht="15">
      <c r="B16" s="34" t="s">
        <v>17</v>
      </c>
      <c r="C16" s="36">
        <v>47283.40546</v>
      </c>
      <c r="D16" s="36">
        <f>+C16*$G$8</f>
        <v>150928.63022832002</v>
      </c>
      <c r="F16" s="505"/>
      <c r="G16" s="505"/>
      <c r="H16" s="505"/>
      <c r="I16" s="509"/>
    </row>
    <row r="17" spans="2:9" ht="15.75">
      <c r="B17" s="104"/>
      <c r="C17" s="38"/>
      <c r="D17" s="38"/>
      <c r="F17" s="505"/>
      <c r="G17" s="510"/>
      <c r="H17" s="505"/>
      <c r="I17" s="505"/>
    </row>
    <row r="18" spans="2:9" ht="16.5">
      <c r="B18" s="105" t="s">
        <v>185</v>
      </c>
      <c r="C18" s="33">
        <f>+C20+C21</f>
        <v>745930.7742700002</v>
      </c>
      <c r="D18" s="33">
        <f>+D20+D21</f>
        <v>2381011.0314698406</v>
      </c>
      <c r="F18" s="505" t="s">
        <v>248</v>
      </c>
      <c r="G18" s="508">
        <f>+C20+C48</f>
        <v>506299.5525</v>
      </c>
      <c r="H18" s="508">
        <f>+D20+D48</f>
        <v>1616108.17158</v>
      </c>
      <c r="I18" s="505"/>
    </row>
    <row r="19" spans="2:9" ht="8.25" customHeight="1">
      <c r="B19" s="106"/>
      <c r="C19" s="38"/>
      <c r="D19" s="38"/>
      <c r="F19" s="505"/>
      <c r="G19" s="511"/>
      <c r="H19" s="505"/>
      <c r="I19" s="505"/>
    </row>
    <row r="20" spans="2:9" ht="15">
      <c r="B20" s="34" t="s">
        <v>81</v>
      </c>
      <c r="C20" s="36">
        <v>503433.92987</v>
      </c>
      <c r="D20" s="36">
        <f>+C20*$G$8</f>
        <v>1606961.10414504</v>
      </c>
      <c r="F20" s="505"/>
      <c r="G20" s="512">
        <f>+G18+G15</f>
        <v>805539.7598800001</v>
      </c>
      <c r="H20" s="512">
        <f>+H18+H15</f>
        <v>2571282.9135369607</v>
      </c>
      <c r="I20" s="505"/>
    </row>
    <row r="21" spans="2:9" ht="15">
      <c r="B21" s="34" t="s">
        <v>17</v>
      </c>
      <c r="C21" s="36">
        <v>242496.84440000015</v>
      </c>
      <c r="D21" s="36">
        <f>+C21*$G$8</f>
        <v>774049.9273248005</v>
      </c>
      <c r="F21" s="505"/>
      <c r="G21" s="513">
        <f>+G20/1000</f>
        <v>805.5397598800001</v>
      </c>
      <c r="H21" s="505">
        <f>+H20/1000</f>
        <v>2571.2829135369607</v>
      </c>
      <c r="I21" s="505"/>
    </row>
    <row r="22" spans="2:9" ht="8.25" customHeight="1">
      <c r="B22" s="39"/>
      <c r="C22" s="38"/>
      <c r="D22" s="38"/>
      <c r="F22" s="505"/>
      <c r="G22" s="505"/>
      <c r="H22" s="505"/>
      <c r="I22" s="505"/>
    </row>
    <row r="23" spans="2:9" ht="15" customHeight="1">
      <c r="B23" s="549" t="s">
        <v>16</v>
      </c>
      <c r="C23" s="553">
        <f>+C18+C15</f>
        <v>793214.1797300002</v>
      </c>
      <c r="D23" s="553">
        <f>+D18+D15</f>
        <v>2531939.6616981607</v>
      </c>
      <c r="F23" s="505"/>
      <c r="G23" s="513">
        <f>+G21-'Resumen Cuadros'!C16</f>
        <v>0</v>
      </c>
      <c r="H23" s="513">
        <f>+H21-'Resumen Cuadros'!D16</f>
        <v>0</v>
      </c>
      <c r="I23" s="505"/>
    </row>
    <row r="24" spans="2:9" ht="15" customHeight="1">
      <c r="B24" s="550"/>
      <c r="C24" s="554"/>
      <c r="D24" s="554"/>
      <c r="F24" s="505"/>
      <c r="G24" s="505"/>
      <c r="H24" s="505"/>
      <c r="I24" s="505"/>
    </row>
    <row r="25" spans="2:9" ht="4.5" customHeight="1">
      <c r="B25" s="40"/>
      <c r="C25" s="41"/>
      <c r="D25" s="41"/>
      <c r="F25" s="505"/>
      <c r="G25" s="505"/>
      <c r="H25" s="505"/>
      <c r="I25" s="505"/>
    </row>
    <row r="26" spans="2:9" ht="15">
      <c r="B26" s="42" t="s">
        <v>279</v>
      </c>
      <c r="C26" s="400"/>
      <c r="D26" s="43"/>
      <c r="F26" s="505"/>
      <c r="G26" s="505"/>
      <c r="H26" s="505"/>
      <c r="I26" s="505"/>
    </row>
    <row r="27" spans="2:4" ht="15">
      <c r="B27" s="42" t="s">
        <v>287</v>
      </c>
      <c r="C27" s="43"/>
      <c r="D27" s="43"/>
    </row>
    <row r="28" spans="2:4" ht="15">
      <c r="B28" s="42" t="s">
        <v>132</v>
      </c>
      <c r="C28" s="400"/>
      <c r="D28" s="43"/>
    </row>
    <row r="29" spans="3:4" ht="15">
      <c r="C29" s="164"/>
      <c r="D29" s="462"/>
    </row>
    <row r="30" spans="3:4" ht="15">
      <c r="C30" s="164"/>
      <c r="D30" s="462"/>
    </row>
    <row r="31" ht="15">
      <c r="C31" s="392"/>
    </row>
    <row r="32" spans="3:4" ht="15">
      <c r="C32" s="430"/>
      <c r="D32" s="451"/>
    </row>
    <row r="34" spans="2:5" ht="18.75">
      <c r="B34" s="82" t="s">
        <v>176</v>
      </c>
      <c r="C34" s="102"/>
      <c r="D34" s="102"/>
      <c r="E34" s="394"/>
    </row>
    <row r="35" spans="2:4" ht="15" customHeight="1">
      <c r="B35" s="566" t="s">
        <v>90</v>
      </c>
      <c r="C35" s="566"/>
      <c r="D35" s="566"/>
    </row>
    <row r="36" spans="2:4" ht="15" customHeight="1">
      <c r="B36" s="565" t="s">
        <v>92</v>
      </c>
      <c r="C36" s="565"/>
      <c r="D36" s="565"/>
    </row>
    <row r="37" spans="2:4" ht="16.5" customHeight="1">
      <c r="B37" s="565" t="s">
        <v>276</v>
      </c>
      <c r="C37" s="565"/>
      <c r="D37" s="565"/>
    </row>
    <row r="38" spans="2:4" ht="16.5" customHeight="1">
      <c r="B38" s="561" t="str">
        <f>+B9</f>
        <v>Al 31 de julio de 2015</v>
      </c>
      <c r="C38" s="561"/>
      <c r="D38" s="99"/>
    </row>
    <row r="39" spans="2:4" ht="8.25" customHeight="1">
      <c r="B39" s="27"/>
      <c r="C39" s="27"/>
      <c r="D39" s="27"/>
    </row>
    <row r="40" spans="2:4" ht="15" customHeight="1">
      <c r="B40" s="558" t="s">
        <v>278</v>
      </c>
      <c r="C40" s="562" t="s">
        <v>68</v>
      </c>
      <c r="D40" s="555" t="s">
        <v>69</v>
      </c>
    </row>
    <row r="41" spans="2:7" ht="13.5" customHeight="1">
      <c r="B41" s="559"/>
      <c r="C41" s="563"/>
      <c r="D41" s="556"/>
      <c r="E41" s="394"/>
      <c r="G41" s="395"/>
    </row>
    <row r="42" spans="2:4" ht="9" customHeight="1">
      <c r="B42" s="560"/>
      <c r="C42" s="564"/>
      <c r="D42" s="557"/>
    </row>
    <row r="43" spans="2:4" ht="8.25" customHeight="1">
      <c r="B43" s="29"/>
      <c r="C43" s="30"/>
      <c r="D43" s="44"/>
    </row>
    <row r="44" spans="2:9" ht="21" customHeight="1">
      <c r="B44" s="103" t="s">
        <v>89</v>
      </c>
      <c r="C44" s="137">
        <v>0</v>
      </c>
      <c r="D44" s="137">
        <v>0</v>
      </c>
      <c r="I44" s="396"/>
    </row>
    <row r="45" spans="2:4" ht="10.5" customHeight="1">
      <c r="B45" s="104"/>
      <c r="C45" s="37"/>
      <c r="D45" s="37"/>
    </row>
    <row r="46" spans="2:7" ht="21" customHeight="1">
      <c r="B46" s="105" t="s">
        <v>101</v>
      </c>
      <c r="C46" s="32">
        <f>+C48+C49</f>
        <v>12325.58015</v>
      </c>
      <c r="D46" s="32">
        <f>+D48+D49</f>
        <v>39343.2518388</v>
      </c>
      <c r="G46" s="396"/>
    </row>
    <row r="47" spans="2:4" ht="8.25" customHeight="1">
      <c r="B47" s="106"/>
      <c r="C47" s="37"/>
      <c r="D47" s="37"/>
    </row>
    <row r="48" spans="2:4" ht="15">
      <c r="B48" s="34" t="s">
        <v>81</v>
      </c>
      <c r="C48" s="35">
        <v>2865.62263</v>
      </c>
      <c r="D48" s="35">
        <f>+C48*$G$8</f>
        <v>9147.06743496</v>
      </c>
    </row>
    <row r="49" spans="2:4" ht="15">
      <c r="B49" s="34" t="s">
        <v>17</v>
      </c>
      <c r="C49" s="35">
        <v>9459.95752</v>
      </c>
      <c r="D49" s="35">
        <f>+C49*$G$8</f>
        <v>30196.18440384</v>
      </c>
    </row>
    <row r="50" spans="2:4" ht="9" customHeight="1">
      <c r="B50" s="39"/>
      <c r="C50" s="37"/>
      <c r="D50" s="37"/>
    </row>
    <row r="51" spans="2:4" ht="15" customHeight="1">
      <c r="B51" s="549" t="s">
        <v>16</v>
      </c>
      <c r="C51" s="551">
        <f>+C46+C44</f>
        <v>12325.58015</v>
      </c>
      <c r="D51" s="551">
        <f>+D46+D44</f>
        <v>39343.2518388</v>
      </c>
    </row>
    <row r="52" spans="2:7" ht="15" customHeight="1">
      <c r="B52" s="550"/>
      <c r="C52" s="552"/>
      <c r="D52" s="552"/>
      <c r="G52" s="397"/>
    </row>
    <row r="53" spans="2:4" ht="6" customHeight="1">
      <c r="B53" s="40"/>
      <c r="C53" s="41"/>
      <c r="D53" s="41"/>
    </row>
    <row r="54" spans="3:4" ht="15">
      <c r="C54" s="501"/>
      <c r="D54" s="463"/>
    </row>
    <row r="55" ht="15">
      <c r="C55" s="430"/>
    </row>
    <row r="56" ht="15">
      <c r="C56" s="107"/>
    </row>
    <row r="57" ht="15">
      <c r="C57" s="164"/>
    </row>
  </sheetData>
  <sheetProtection/>
  <mergeCells count="21">
    <mergeCell ref="B36:D36"/>
    <mergeCell ref="B9:C9"/>
    <mergeCell ref="D11:D13"/>
    <mergeCell ref="B23:B24"/>
    <mergeCell ref="C11:C13"/>
    <mergeCell ref="B35:D35"/>
    <mergeCell ref="F5:H5"/>
    <mergeCell ref="B6:D6"/>
    <mergeCell ref="B7:D7"/>
    <mergeCell ref="B8:D8"/>
    <mergeCell ref="B11:B13"/>
    <mergeCell ref="B51:B52"/>
    <mergeCell ref="C51:C52"/>
    <mergeCell ref="D51:D52"/>
    <mergeCell ref="D23:D24"/>
    <mergeCell ref="D40:D42"/>
    <mergeCell ref="B40:B42"/>
    <mergeCell ref="B38:C38"/>
    <mergeCell ref="C40:C42"/>
    <mergeCell ref="B37:D37"/>
    <mergeCell ref="C23:C24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J3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.140625" style="26" customWidth="1"/>
    <col min="2" max="2" width="37.7109375" style="26" customWidth="1"/>
    <col min="3" max="3" width="19.7109375" style="26" customWidth="1"/>
    <col min="4" max="4" width="19.7109375" style="28" customWidth="1"/>
    <col min="5" max="5" width="9.28125" style="159" customWidth="1"/>
    <col min="6" max="6" width="11.421875" style="28" customWidth="1"/>
    <col min="7" max="7" width="17.28125" style="28" customWidth="1"/>
    <col min="8" max="16" width="11.421875" style="28" customWidth="1"/>
    <col min="17" max="16384" width="11.421875" style="26" customWidth="1"/>
  </cols>
  <sheetData>
    <row r="1" ht="15"/>
    <row r="2" ht="15"/>
    <row r="3" ht="15"/>
    <row r="4" spans="2:10" ht="15">
      <c r="B4" s="124"/>
      <c r="C4" s="124"/>
      <c r="D4" s="110"/>
      <c r="E4" s="286"/>
      <c r="F4" s="110"/>
      <c r="G4" s="110"/>
      <c r="H4" s="110"/>
      <c r="I4" s="110"/>
      <c r="J4" s="110"/>
    </row>
    <row r="5" spans="2:10" ht="18">
      <c r="B5" s="165" t="s">
        <v>24</v>
      </c>
      <c r="C5" s="165"/>
      <c r="D5" s="165"/>
      <c r="E5" s="286"/>
      <c r="F5" s="110"/>
      <c r="G5" s="110"/>
      <c r="H5" s="110"/>
      <c r="I5" s="110"/>
      <c r="J5" s="110"/>
    </row>
    <row r="6" spans="2:10" ht="18" customHeight="1">
      <c r="B6" s="566" t="s">
        <v>91</v>
      </c>
      <c r="C6" s="566"/>
      <c r="D6" s="566"/>
      <c r="E6" s="566"/>
      <c r="F6" s="110"/>
      <c r="G6" s="110"/>
      <c r="H6" s="110"/>
      <c r="I6" s="110"/>
      <c r="J6" s="110"/>
    </row>
    <row r="7" spans="2:10" ht="15.75">
      <c r="B7" s="565" t="s">
        <v>110</v>
      </c>
      <c r="C7" s="565"/>
      <c r="D7" s="565"/>
      <c r="E7" s="286"/>
      <c r="F7" s="110"/>
      <c r="G7" s="110"/>
      <c r="H7" s="110"/>
      <c r="I7" s="110"/>
      <c r="J7" s="110"/>
    </row>
    <row r="8" spans="2:10" ht="15.75">
      <c r="B8" s="561" t="str">
        <f>+'Residencia Acreedor'!B38:C38</f>
        <v>Al 31 de julio de 2015</v>
      </c>
      <c r="C8" s="561"/>
      <c r="D8" s="490"/>
      <c r="E8" s="286"/>
      <c r="F8" s="110"/>
      <c r="G8" s="110"/>
      <c r="H8" s="110"/>
      <c r="I8" s="110"/>
      <c r="J8" s="110"/>
    </row>
    <row r="9" spans="2:10" ht="9" customHeight="1">
      <c r="B9" s="166"/>
      <c r="C9" s="166"/>
      <c r="D9" s="166"/>
      <c r="E9" s="286"/>
      <c r="F9" s="110"/>
      <c r="G9" s="110"/>
      <c r="H9" s="110"/>
      <c r="I9" s="110"/>
      <c r="J9" s="110"/>
    </row>
    <row r="10" spans="2:10" ht="15" customHeight="1">
      <c r="B10" s="570" t="s">
        <v>270</v>
      </c>
      <c r="C10" s="562" t="s">
        <v>68</v>
      </c>
      <c r="D10" s="555" t="s">
        <v>69</v>
      </c>
      <c r="E10" s="110"/>
      <c r="F10" s="110"/>
      <c r="G10" s="110"/>
      <c r="H10" s="110"/>
      <c r="I10" s="110"/>
      <c r="J10" s="110"/>
    </row>
    <row r="11" spans="2:10" ht="13.5" customHeight="1">
      <c r="B11" s="571"/>
      <c r="C11" s="563"/>
      <c r="D11" s="556"/>
      <c r="E11" s="165"/>
      <c r="F11" s="110"/>
      <c r="G11" s="280">
        <v>3.192</v>
      </c>
      <c r="H11" s="110"/>
      <c r="I11" s="110"/>
      <c r="J11" s="110"/>
    </row>
    <row r="12" spans="2:10" ht="9" customHeight="1">
      <c r="B12" s="572"/>
      <c r="C12" s="564"/>
      <c r="D12" s="557"/>
      <c r="E12" s="110"/>
      <c r="F12" s="110"/>
      <c r="G12" s="110"/>
      <c r="H12" s="110"/>
      <c r="I12" s="110"/>
      <c r="J12" s="110"/>
    </row>
    <row r="13" spans="2:4" ht="8.25" customHeight="1">
      <c r="B13" s="46"/>
      <c r="C13" s="47"/>
      <c r="D13" s="48"/>
    </row>
    <row r="14" spans="2:8" ht="15.75" customHeight="1">
      <c r="B14" s="49" t="s">
        <v>63</v>
      </c>
      <c r="C14" s="50">
        <f>+C16+C17</f>
        <v>793214.1797299997</v>
      </c>
      <c r="D14" s="50">
        <f>+D16+D17</f>
        <v>2531939.6616981593</v>
      </c>
      <c r="F14" s="474"/>
      <c r="G14" s="185"/>
      <c r="H14" s="185"/>
    </row>
    <row r="15" spans="2:4" ht="8.25" customHeight="1">
      <c r="B15" s="49"/>
      <c r="C15" s="50"/>
      <c r="D15" s="50"/>
    </row>
    <row r="16" spans="2:8" ht="16.5" customHeight="1">
      <c r="B16" s="51" t="s">
        <v>65</v>
      </c>
      <c r="C16" s="52">
        <v>503433.92987</v>
      </c>
      <c r="D16" s="52">
        <f>+C16*$G$11</f>
        <v>1606961.10414504</v>
      </c>
      <c r="F16" s="416"/>
      <c r="G16" s="358"/>
      <c r="H16" s="185"/>
    </row>
    <row r="17" spans="2:4" ht="16.5" customHeight="1">
      <c r="B17" s="51" t="s">
        <v>64</v>
      </c>
      <c r="C17" s="52">
        <v>289780.24985999975</v>
      </c>
      <c r="D17" s="52">
        <f>+C17*$G$11</f>
        <v>924978.5575531193</v>
      </c>
    </row>
    <row r="18" spans="2:4" ht="15.75" customHeight="1">
      <c r="B18" s="53"/>
      <c r="C18" s="52"/>
      <c r="D18" s="54"/>
    </row>
    <row r="19" spans="2:7" ht="16.5" customHeight="1">
      <c r="B19" s="49" t="s">
        <v>62</v>
      </c>
      <c r="C19" s="50">
        <f>+C21+C22</f>
        <v>12325.58015</v>
      </c>
      <c r="D19" s="50">
        <f>+D21+D22</f>
        <v>39343.2518388</v>
      </c>
      <c r="G19" s="218"/>
    </row>
    <row r="20" spans="2:4" ht="6" customHeight="1">
      <c r="B20" s="49"/>
      <c r="C20" s="50"/>
      <c r="D20" s="50"/>
    </row>
    <row r="21" spans="2:7" ht="16.5" customHeight="1">
      <c r="B21" s="51" t="s">
        <v>65</v>
      </c>
      <c r="C21" s="52">
        <v>2865.62263</v>
      </c>
      <c r="D21" s="52">
        <f>+C21*$G$11</f>
        <v>9147.06743496</v>
      </c>
      <c r="F21" s="211"/>
      <c r="G21" s="211"/>
    </row>
    <row r="22" spans="2:4" ht="16.5" customHeight="1">
      <c r="B22" s="51" t="s">
        <v>64</v>
      </c>
      <c r="C22" s="52">
        <v>9459.95752</v>
      </c>
      <c r="D22" s="52">
        <f>+C22*$G$11</f>
        <v>30196.18440384</v>
      </c>
    </row>
    <row r="23" spans="2:4" ht="12" customHeight="1">
      <c r="B23" s="55"/>
      <c r="C23" s="56"/>
      <c r="D23" s="56"/>
    </row>
    <row r="24" spans="2:4" ht="15" customHeight="1">
      <c r="B24" s="573" t="s">
        <v>74</v>
      </c>
      <c r="C24" s="568">
        <f>+C19+C14</f>
        <v>805539.7598799998</v>
      </c>
      <c r="D24" s="568">
        <f>+D19+D14</f>
        <v>2571282.9135369593</v>
      </c>
    </row>
    <row r="25" spans="2:4" ht="15" customHeight="1">
      <c r="B25" s="574"/>
      <c r="C25" s="569"/>
      <c r="D25" s="569"/>
    </row>
    <row r="26" spans="2:4" ht="6.75" customHeight="1">
      <c r="B26" s="57"/>
      <c r="C26" s="58"/>
      <c r="D26" s="58"/>
    </row>
    <row r="27" ht="15">
      <c r="C27" s="439"/>
    </row>
    <row r="28" spans="3:4" ht="15">
      <c r="C28" s="125"/>
      <c r="D28" s="473"/>
    </row>
    <row r="29" ht="15">
      <c r="C29" s="439"/>
    </row>
    <row r="30" ht="15">
      <c r="C30" s="125"/>
    </row>
  </sheetData>
  <sheetProtection/>
  <mergeCells count="9">
    <mergeCell ref="C10:C12"/>
    <mergeCell ref="D10:D12"/>
    <mergeCell ref="C24:C25"/>
    <mergeCell ref="B6:E6"/>
    <mergeCell ref="B7:D7"/>
    <mergeCell ref="B10:B12"/>
    <mergeCell ref="B24:B25"/>
    <mergeCell ref="D24:D25"/>
    <mergeCell ref="B8:C8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5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28125" style="26" customWidth="1"/>
    <col min="2" max="2" width="40.140625" style="26" customWidth="1"/>
    <col min="3" max="4" width="19.7109375" style="28" customWidth="1"/>
    <col min="5" max="6" width="11.421875" style="28" customWidth="1"/>
    <col min="7" max="7" width="15.8515625" style="28" customWidth="1"/>
    <col min="8" max="8" width="17.00390625" style="28" customWidth="1"/>
    <col min="9" max="9" width="21.140625" style="28" customWidth="1"/>
    <col min="10" max="15" width="11.421875" style="28" customWidth="1"/>
    <col min="16" max="16384" width="11.421875" style="26" customWidth="1"/>
  </cols>
  <sheetData>
    <row r="1" ht="15"/>
    <row r="2" ht="15"/>
    <row r="3" spans="2:6" ht="15">
      <c r="B3" s="124"/>
      <c r="C3" s="110"/>
      <c r="D3" s="110"/>
      <c r="E3" s="110"/>
      <c r="F3" s="110"/>
    </row>
    <row r="4" spans="2:6" ht="15">
      <c r="B4" s="124"/>
      <c r="C4" s="110"/>
      <c r="D4" s="110"/>
      <c r="E4" s="110"/>
      <c r="F4" s="110"/>
    </row>
    <row r="5" spans="2:6" ht="18">
      <c r="B5" s="165" t="s">
        <v>25</v>
      </c>
      <c r="C5" s="165"/>
      <c r="D5" s="165"/>
      <c r="E5" s="110"/>
      <c r="F5" s="110"/>
    </row>
    <row r="6" spans="2:8" ht="18" customHeight="1">
      <c r="B6" s="566" t="s">
        <v>90</v>
      </c>
      <c r="C6" s="566"/>
      <c r="D6" s="566"/>
      <c r="E6" s="566"/>
      <c r="F6" s="110"/>
      <c r="H6" s="280">
        <v>3.192</v>
      </c>
    </row>
    <row r="7" spans="2:6" ht="15.75">
      <c r="B7" s="565" t="s">
        <v>88</v>
      </c>
      <c r="C7" s="565"/>
      <c r="D7" s="565"/>
      <c r="E7" s="110"/>
      <c r="F7" s="110"/>
    </row>
    <row r="8" spans="2:6" ht="15.75">
      <c r="B8" s="575" t="s">
        <v>70</v>
      </c>
      <c r="C8" s="575"/>
      <c r="D8" s="575"/>
      <c r="E8" s="110"/>
      <c r="F8" s="110"/>
    </row>
    <row r="9" spans="2:6" ht="15.75">
      <c r="B9" s="561" t="str">
        <f>+Plazo!B8</f>
        <v>Al 31 de julio de 2015</v>
      </c>
      <c r="C9" s="561"/>
      <c r="D9" s="486"/>
      <c r="E9" s="110"/>
      <c r="F9" s="110"/>
    </row>
    <row r="10" spans="2:6" ht="6.75" customHeight="1">
      <c r="B10" s="287"/>
      <c r="C10" s="287"/>
      <c r="D10" s="287"/>
      <c r="E10" s="110"/>
      <c r="F10" s="110"/>
    </row>
    <row r="11" spans="2:6" ht="15" customHeight="1">
      <c r="B11" s="558" t="s">
        <v>272</v>
      </c>
      <c r="C11" s="562" t="s">
        <v>68</v>
      </c>
      <c r="D11" s="555" t="s">
        <v>69</v>
      </c>
      <c r="E11" s="110"/>
      <c r="F11" s="110"/>
    </row>
    <row r="12" spans="2:7" ht="13.5" customHeight="1">
      <c r="B12" s="559"/>
      <c r="C12" s="563"/>
      <c r="D12" s="556"/>
      <c r="E12" s="165"/>
      <c r="F12" s="110"/>
      <c r="G12" s="413"/>
    </row>
    <row r="13" spans="2:6" ht="9" customHeight="1">
      <c r="B13" s="560"/>
      <c r="C13" s="564"/>
      <c r="D13" s="557"/>
      <c r="E13" s="110"/>
      <c r="F13" s="110"/>
    </row>
    <row r="14" spans="2:6" ht="9" customHeight="1">
      <c r="B14" s="288"/>
      <c r="C14" s="200"/>
      <c r="D14" s="200"/>
      <c r="E14" s="110"/>
      <c r="F14" s="110"/>
    </row>
    <row r="15" spans="2:8" ht="16.5">
      <c r="B15" s="49" t="s">
        <v>133</v>
      </c>
      <c r="C15" s="138">
        <f>+C17</f>
        <v>0</v>
      </c>
      <c r="D15" s="138">
        <f>+D17</f>
        <v>0</v>
      </c>
      <c r="H15" s="358"/>
    </row>
    <row r="16" spans="2:4" ht="6" customHeight="1" hidden="1">
      <c r="B16" s="49"/>
      <c r="C16" s="62"/>
      <c r="D16" s="62"/>
    </row>
    <row r="17" spans="2:4" ht="15.75" hidden="1">
      <c r="B17" s="51" t="s">
        <v>134</v>
      </c>
      <c r="C17" s="63">
        <v>0</v>
      </c>
      <c r="D17" s="63">
        <f>+C17*$H$6</f>
        <v>0</v>
      </c>
    </row>
    <row r="18" spans="2:4" ht="15.75" customHeight="1">
      <c r="B18" s="51"/>
      <c r="C18" s="59"/>
      <c r="D18" s="59"/>
    </row>
    <row r="19" spans="2:4" ht="16.5">
      <c r="B19" s="49" t="s">
        <v>186</v>
      </c>
      <c r="C19" s="50">
        <f>+C21+C22</f>
        <v>793214.1797299997</v>
      </c>
      <c r="D19" s="50">
        <f>+D21+D22</f>
        <v>2531939.6616981593</v>
      </c>
    </row>
    <row r="20" spans="2:4" ht="6.75" customHeight="1">
      <c r="B20" s="49"/>
      <c r="C20" s="50"/>
      <c r="D20" s="50"/>
    </row>
    <row r="21" spans="2:4" ht="15.75">
      <c r="B21" s="51" t="s">
        <v>135</v>
      </c>
      <c r="C21" s="52">
        <v>503433.92987</v>
      </c>
      <c r="D21" s="59">
        <f>+C21*$H$6</f>
        <v>1606961.10414504</v>
      </c>
    </row>
    <row r="22" spans="2:4" ht="15.75">
      <c r="B22" s="51" t="s">
        <v>134</v>
      </c>
      <c r="C22" s="52">
        <v>289780.24985999975</v>
      </c>
      <c r="D22" s="59">
        <f>+C22*$H$6</f>
        <v>924978.5575531193</v>
      </c>
    </row>
    <row r="23" spans="2:4" ht="9" customHeight="1">
      <c r="B23" s="60"/>
      <c r="C23" s="54"/>
      <c r="D23" s="54"/>
    </row>
    <row r="24" spans="2:8" ht="15" customHeight="1">
      <c r="B24" s="573" t="s">
        <v>74</v>
      </c>
      <c r="C24" s="568">
        <f>+C19+C15</f>
        <v>793214.1797299997</v>
      </c>
      <c r="D24" s="568">
        <f>+D19+D15</f>
        <v>2531939.6616981593</v>
      </c>
      <c r="G24" s="398"/>
      <c r="H24" s="398"/>
    </row>
    <row r="25" spans="2:8" ht="15" customHeight="1">
      <c r="B25" s="574"/>
      <c r="C25" s="569"/>
      <c r="D25" s="569"/>
      <c r="G25" s="398"/>
      <c r="H25" s="398"/>
    </row>
    <row r="26" spans="2:4" ht="4.5" customHeight="1">
      <c r="B26" s="576"/>
      <c r="C26" s="576"/>
      <c r="D26" s="576"/>
    </row>
    <row r="27" spans="2:4" ht="15" customHeight="1">
      <c r="B27" s="42" t="s">
        <v>288</v>
      </c>
      <c r="C27" s="64"/>
      <c r="D27" s="64"/>
    </row>
    <row r="28" spans="2:4" ht="15">
      <c r="B28" s="42" t="s">
        <v>111</v>
      </c>
      <c r="C28" s="211"/>
      <c r="D28" s="398"/>
    </row>
    <row r="29" spans="2:8" ht="15">
      <c r="B29" s="42"/>
      <c r="C29" s="357"/>
      <c r="D29" s="357"/>
      <c r="G29" s="415"/>
      <c r="H29" s="185"/>
    </row>
    <row r="30" spans="2:8" ht="15">
      <c r="B30" s="42"/>
      <c r="G30" s="398"/>
      <c r="H30" s="398"/>
    </row>
    <row r="33" spans="2:4" ht="18">
      <c r="B33" s="82" t="s">
        <v>177</v>
      </c>
      <c r="C33" s="82"/>
      <c r="D33" s="82"/>
    </row>
    <row r="34" spans="2:5" ht="18" customHeight="1">
      <c r="B34" s="566" t="s">
        <v>90</v>
      </c>
      <c r="C34" s="566"/>
      <c r="D34" s="566"/>
      <c r="E34" s="566"/>
    </row>
    <row r="35" spans="2:4" ht="15.75">
      <c r="B35" s="565" t="s">
        <v>92</v>
      </c>
      <c r="C35" s="565"/>
      <c r="D35" s="565"/>
    </row>
    <row r="36" spans="2:4" ht="15" customHeight="1">
      <c r="B36" s="575" t="s">
        <v>70</v>
      </c>
      <c r="C36" s="575"/>
      <c r="D36" s="575"/>
    </row>
    <row r="37" spans="2:4" ht="15" customHeight="1">
      <c r="B37" s="561" t="str">
        <f>+B9</f>
        <v>Al 31 de julio de 2015</v>
      </c>
      <c r="C37" s="561"/>
      <c r="D37" s="100"/>
    </row>
    <row r="38" spans="2:4" ht="9" customHeight="1">
      <c r="B38" s="61"/>
      <c r="C38" s="61"/>
      <c r="D38" s="61"/>
    </row>
    <row r="39" spans="2:4" ht="15" customHeight="1">
      <c r="B39" s="558" t="s">
        <v>271</v>
      </c>
      <c r="C39" s="562" t="s">
        <v>68</v>
      </c>
      <c r="D39" s="555" t="s">
        <v>69</v>
      </c>
    </row>
    <row r="40" spans="2:7" ht="13.5" customHeight="1">
      <c r="B40" s="559"/>
      <c r="C40" s="563"/>
      <c r="D40" s="556"/>
      <c r="E40" s="82"/>
      <c r="G40" s="413"/>
    </row>
    <row r="41" spans="2:4" ht="9" customHeight="1">
      <c r="B41" s="560"/>
      <c r="C41" s="564"/>
      <c r="D41" s="557"/>
    </row>
    <row r="42" spans="2:4" ht="7.5" customHeight="1">
      <c r="B42" s="46"/>
      <c r="C42" s="47"/>
      <c r="D42" s="47"/>
    </row>
    <row r="43" spans="2:4" ht="16.5">
      <c r="B43" s="49" t="s">
        <v>93</v>
      </c>
      <c r="C43" s="139">
        <v>0</v>
      </c>
      <c r="D43" s="139">
        <v>0</v>
      </c>
    </row>
    <row r="44" spans="2:5" ht="12.75" customHeight="1">
      <c r="B44" s="51"/>
      <c r="C44" s="65"/>
      <c r="D44" s="65"/>
      <c r="E44" s="158"/>
    </row>
    <row r="45" spans="2:5" ht="16.5">
      <c r="B45" s="49" t="s">
        <v>94</v>
      </c>
      <c r="C45" s="66">
        <f>+C48+C47</f>
        <v>12325.58015</v>
      </c>
      <c r="D45" s="66">
        <f>+D48+D47</f>
        <v>39343.2518388</v>
      </c>
      <c r="E45" s="158"/>
    </row>
    <row r="46" spans="2:5" ht="6" customHeight="1">
      <c r="B46" s="49"/>
      <c r="C46" s="66"/>
      <c r="D46" s="66"/>
      <c r="E46" s="158"/>
    </row>
    <row r="47" spans="2:5" ht="15.75">
      <c r="B47" s="51" t="s">
        <v>136</v>
      </c>
      <c r="C47" s="385">
        <v>2865.62263</v>
      </c>
      <c r="D47" s="65">
        <f>+C47*$H$6</f>
        <v>9147.06743496</v>
      </c>
      <c r="E47" s="67"/>
    </row>
    <row r="48" spans="2:5" ht="15.75">
      <c r="B48" s="51" t="s">
        <v>134</v>
      </c>
      <c r="C48" s="385">
        <v>9459.95752</v>
      </c>
      <c r="D48" s="65">
        <f>+C48*$H$6</f>
        <v>30196.18440384</v>
      </c>
      <c r="E48" s="158"/>
    </row>
    <row r="49" spans="2:5" ht="9.75" customHeight="1">
      <c r="B49" s="60"/>
      <c r="C49" s="68"/>
      <c r="D49" s="68"/>
      <c r="E49" s="158"/>
    </row>
    <row r="50" spans="2:4" ht="15" customHeight="1">
      <c r="B50" s="573" t="s">
        <v>74</v>
      </c>
      <c r="C50" s="577">
        <f>+C45+C43</f>
        <v>12325.58015</v>
      </c>
      <c r="D50" s="577">
        <f>+D45+D43</f>
        <v>39343.2518388</v>
      </c>
    </row>
    <row r="51" spans="2:4" ht="15" customHeight="1">
      <c r="B51" s="574"/>
      <c r="C51" s="578"/>
      <c r="D51" s="578"/>
    </row>
    <row r="52" spans="2:4" ht="5.25" customHeight="1">
      <c r="B52" s="576"/>
      <c r="C52" s="576"/>
      <c r="D52" s="576"/>
    </row>
    <row r="53" spans="3:4" ht="15">
      <c r="C53" s="452"/>
      <c r="D53" s="452"/>
    </row>
    <row r="54" ht="15.75">
      <c r="B54" s="213"/>
    </row>
    <row r="55" ht="15.75">
      <c r="B55" s="213"/>
    </row>
  </sheetData>
  <sheetProtection/>
  <mergeCells count="22">
    <mergeCell ref="D39:D41"/>
    <mergeCell ref="B24:B25"/>
    <mergeCell ref="C39:C41"/>
    <mergeCell ref="B37:C37"/>
    <mergeCell ref="B36:D36"/>
    <mergeCell ref="B6:E6"/>
    <mergeCell ref="B34:E34"/>
    <mergeCell ref="B35:D35"/>
    <mergeCell ref="B7:D7"/>
    <mergeCell ref="C24:C25"/>
    <mergeCell ref="B9:C9"/>
    <mergeCell ref="B11:B13"/>
    <mergeCell ref="B8:D8"/>
    <mergeCell ref="D24:D25"/>
    <mergeCell ref="C11:C13"/>
    <mergeCell ref="B26:D26"/>
    <mergeCell ref="D11:D13"/>
    <mergeCell ref="B52:D52"/>
    <mergeCell ref="B50:B51"/>
    <mergeCell ref="C50:C51"/>
    <mergeCell ref="D50:D51"/>
    <mergeCell ref="B39:B41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6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57421875" style="26" customWidth="1"/>
    <col min="2" max="2" width="37.7109375" style="28" customWidth="1"/>
    <col min="3" max="4" width="19.7109375" style="28" customWidth="1"/>
    <col min="5" max="7" width="11.421875" style="28" customWidth="1"/>
    <col min="8" max="8" width="26.140625" style="28" customWidth="1"/>
    <col min="9" max="9" width="14.28125" style="28" customWidth="1"/>
    <col min="10" max="16" width="11.421875" style="28" customWidth="1"/>
    <col min="17" max="16384" width="11.421875" style="26" customWidth="1"/>
  </cols>
  <sheetData>
    <row r="1" ht="15"/>
    <row r="2" ht="15"/>
    <row r="3" ht="15"/>
    <row r="4" spans="2:5" ht="15">
      <c r="B4" s="110"/>
      <c r="C4" s="110"/>
      <c r="D4" s="110"/>
      <c r="E4" s="110"/>
    </row>
    <row r="5" spans="2:5" ht="18">
      <c r="B5" s="165" t="s">
        <v>26</v>
      </c>
      <c r="C5" s="166"/>
      <c r="D5" s="166"/>
      <c r="E5" s="110"/>
    </row>
    <row r="6" spans="2:8" ht="18" customHeight="1">
      <c r="B6" s="566" t="s">
        <v>90</v>
      </c>
      <c r="C6" s="566"/>
      <c r="D6" s="566"/>
      <c r="E6" s="566"/>
      <c r="F6" s="110"/>
      <c r="G6" s="110"/>
      <c r="H6" s="110"/>
    </row>
    <row r="7" spans="2:8" ht="15.75">
      <c r="B7" s="565" t="s">
        <v>88</v>
      </c>
      <c r="C7" s="565"/>
      <c r="D7" s="565"/>
      <c r="E7" s="110"/>
      <c r="F7" s="110"/>
      <c r="G7" s="110"/>
      <c r="H7" s="110"/>
    </row>
    <row r="8" spans="2:8" ht="15.75">
      <c r="B8" s="575" t="s">
        <v>170</v>
      </c>
      <c r="C8" s="575"/>
      <c r="D8" s="575"/>
      <c r="E8" s="110"/>
      <c r="F8" s="110"/>
      <c r="G8" s="110"/>
      <c r="H8" s="280">
        <v>3.192</v>
      </c>
    </row>
    <row r="9" spans="2:8" ht="15.75">
      <c r="B9" s="561" t="str">
        <f>+'Tipo Instrum.'!B37:C37</f>
        <v>Al 31 de julio de 2015</v>
      </c>
      <c r="C9" s="561"/>
      <c r="D9" s="491"/>
      <c r="E9" s="110"/>
      <c r="F9" s="110"/>
      <c r="G9" s="110"/>
      <c r="H9" s="469"/>
    </row>
    <row r="10" spans="2:5" ht="8.25" customHeight="1">
      <c r="B10" s="166"/>
      <c r="C10" s="166"/>
      <c r="D10" s="166"/>
      <c r="E10" s="110"/>
    </row>
    <row r="11" spans="2:5" ht="15" customHeight="1">
      <c r="B11" s="558" t="s">
        <v>273</v>
      </c>
      <c r="C11" s="562" t="s">
        <v>68</v>
      </c>
      <c r="D11" s="555" t="s">
        <v>69</v>
      </c>
      <c r="E11" s="110"/>
    </row>
    <row r="12" spans="2:7" ht="13.5" customHeight="1">
      <c r="B12" s="559"/>
      <c r="C12" s="563"/>
      <c r="D12" s="556"/>
      <c r="E12" s="165"/>
      <c r="G12" s="413"/>
    </row>
    <row r="13" spans="2:5" ht="9" customHeight="1">
      <c r="B13" s="560"/>
      <c r="C13" s="564"/>
      <c r="D13" s="557"/>
      <c r="E13" s="110"/>
    </row>
    <row r="14" spans="2:5" ht="9" customHeight="1">
      <c r="B14" s="167"/>
      <c r="C14" s="488"/>
      <c r="D14" s="489"/>
      <c r="E14" s="110"/>
    </row>
    <row r="15" spans="2:9" ht="16.5">
      <c r="B15" s="289" t="s">
        <v>237</v>
      </c>
      <c r="C15" s="290">
        <f>+C16+C17</f>
        <v>581417.4185200001</v>
      </c>
      <c r="D15" s="290">
        <f>+D16+D17</f>
        <v>1855884.3999158405</v>
      </c>
      <c r="E15" s="110"/>
      <c r="G15" s="480"/>
      <c r="H15" s="481"/>
      <c r="I15" s="480"/>
    </row>
    <row r="16" spans="2:9" ht="15.75">
      <c r="B16" s="291" t="s">
        <v>138</v>
      </c>
      <c r="C16" s="292">
        <v>338920.57411999995</v>
      </c>
      <c r="D16" s="292">
        <f>+C16*$H$8</f>
        <v>1081834.47259104</v>
      </c>
      <c r="E16" s="110"/>
      <c r="F16" s="414"/>
      <c r="G16" s="482"/>
      <c r="H16" s="483"/>
      <c r="I16" s="480"/>
    </row>
    <row r="17" spans="2:9" ht="15.75">
      <c r="B17" s="291" t="s">
        <v>130</v>
      </c>
      <c r="C17" s="292">
        <v>242496.84440000015</v>
      </c>
      <c r="D17" s="292">
        <f>+C17*$H$8</f>
        <v>774049.9273248005</v>
      </c>
      <c r="E17" s="110"/>
      <c r="F17" s="414"/>
      <c r="G17" s="482"/>
      <c r="H17" s="484"/>
      <c r="I17" s="480"/>
    </row>
    <row r="18" spans="2:9" ht="15.75">
      <c r="B18" s="76"/>
      <c r="C18" s="81"/>
      <c r="D18" s="77"/>
      <c r="G18" s="480"/>
      <c r="H18" s="484"/>
      <c r="I18" s="480"/>
    </row>
    <row r="19" spans="2:9" ht="16.5">
      <c r="B19" s="78" t="s">
        <v>72</v>
      </c>
      <c r="C19" s="79">
        <f>+C20+C21</f>
        <v>211796.76121</v>
      </c>
      <c r="D19" s="79">
        <f>+D20+D21</f>
        <v>676055.26178232</v>
      </c>
      <c r="G19" s="480"/>
      <c r="H19" s="484"/>
      <c r="I19" s="480"/>
    </row>
    <row r="20" spans="2:9" ht="15.75">
      <c r="B20" s="80" t="s">
        <v>187</v>
      </c>
      <c r="C20" s="81">
        <f>+C24+C28+C32</f>
        <v>164513.35575</v>
      </c>
      <c r="D20" s="81">
        <f>+D24+D28+D32</f>
        <v>525126.631554</v>
      </c>
      <c r="F20" s="414"/>
      <c r="G20" s="482"/>
      <c r="H20" s="480"/>
      <c r="I20" s="480"/>
    </row>
    <row r="21" spans="2:9" ht="15.75">
      <c r="B21" s="80" t="s">
        <v>130</v>
      </c>
      <c r="C21" s="81">
        <f>+C25+C29+C33</f>
        <v>47283.40546</v>
      </c>
      <c r="D21" s="81">
        <f>+D25+D29+D33</f>
        <v>150928.63022832002</v>
      </c>
      <c r="G21" s="483"/>
      <c r="H21" s="480"/>
      <c r="I21" s="480"/>
    </row>
    <row r="22" spans="2:9" ht="15">
      <c r="B22" s="76"/>
      <c r="C22" s="72"/>
      <c r="D22" s="77"/>
      <c r="G22" s="480"/>
      <c r="H22" s="480"/>
      <c r="I22" s="480"/>
    </row>
    <row r="23" spans="2:9" ht="15.75">
      <c r="B23" s="69" t="s">
        <v>21</v>
      </c>
      <c r="C23" s="70">
        <f>+C24</f>
        <v>115178.03555</v>
      </c>
      <c r="D23" s="70">
        <f>+D24</f>
        <v>367648.2894756</v>
      </c>
      <c r="G23" s="480"/>
      <c r="H23" s="482"/>
      <c r="I23" s="480"/>
    </row>
    <row r="24" spans="2:9" ht="15">
      <c r="B24" s="71" t="s">
        <v>139</v>
      </c>
      <c r="C24" s="72">
        <v>115178.03555</v>
      </c>
      <c r="D24" s="72">
        <f>+C24*$H$8</f>
        <v>367648.2894756</v>
      </c>
      <c r="G24" s="480"/>
      <c r="H24" s="480"/>
      <c r="I24" s="480"/>
    </row>
    <row r="25" spans="2:9" ht="15">
      <c r="B25" s="71" t="s">
        <v>130</v>
      </c>
      <c r="C25" s="140">
        <v>0</v>
      </c>
      <c r="D25" s="141">
        <f>+C25*$H$8</f>
        <v>0</v>
      </c>
      <c r="G25" s="480"/>
      <c r="H25" s="480"/>
      <c r="I25" s="480"/>
    </row>
    <row r="26" spans="2:9" ht="12" customHeight="1">
      <c r="B26" s="76"/>
      <c r="C26" s="72"/>
      <c r="D26" s="77"/>
      <c r="G26" s="480"/>
      <c r="H26" s="480"/>
      <c r="I26" s="480"/>
    </row>
    <row r="27" spans="2:9" ht="15.75">
      <c r="B27" s="69" t="s">
        <v>20</v>
      </c>
      <c r="C27" s="70">
        <f>+C28+C29</f>
        <v>84720.44021999999</v>
      </c>
      <c r="D27" s="70">
        <f>+D28+D29</f>
        <v>270427.64518224</v>
      </c>
      <c r="G27" s="480"/>
      <c r="H27" s="480"/>
      <c r="I27" s="480"/>
    </row>
    <row r="28" spans="2:9" ht="15">
      <c r="B28" s="71" t="s">
        <v>138</v>
      </c>
      <c r="C28" s="72">
        <v>37437.034759999995</v>
      </c>
      <c r="D28" s="72">
        <f>+C28*$H$8</f>
        <v>119499.01495391999</v>
      </c>
      <c r="G28" s="480"/>
      <c r="H28" s="480"/>
      <c r="I28" s="480"/>
    </row>
    <row r="29" spans="2:9" ht="15">
      <c r="B29" s="71" t="s">
        <v>130</v>
      </c>
      <c r="C29" s="72">
        <v>47283.40546</v>
      </c>
      <c r="D29" s="72">
        <f>+C29*$H$8</f>
        <v>150928.63022832002</v>
      </c>
      <c r="G29" s="480"/>
      <c r="H29" s="480"/>
      <c r="I29" s="480"/>
    </row>
    <row r="30" spans="2:9" ht="15">
      <c r="B30" s="76"/>
      <c r="C30" s="72"/>
      <c r="D30" s="77"/>
      <c r="G30" s="480"/>
      <c r="H30" s="480"/>
      <c r="I30" s="480"/>
    </row>
    <row r="31" spans="2:9" ht="15.75">
      <c r="B31" s="69" t="s">
        <v>22</v>
      </c>
      <c r="C31" s="70">
        <f>+C32</f>
        <v>11898.28544</v>
      </c>
      <c r="D31" s="70">
        <f>+D32</f>
        <v>37979.32712448</v>
      </c>
      <c r="G31" s="480"/>
      <c r="H31" s="480"/>
      <c r="I31" s="480"/>
    </row>
    <row r="32" spans="2:9" ht="15">
      <c r="B32" s="71" t="s">
        <v>139</v>
      </c>
      <c r="C32" s="72">
        <v>11898.28544</v>
      </c>
      <c r="D32" s="72">
        <f>+C32*$H$8</f>
        <v>37979.32712448</v>
      </c>
      <c r="G32" s="480"/>
      <c r="H32" s="480"/>
      <c r="I32" s="480"/>
    </row>
    <row r="33" spans="2:4" ht="15">
      <c r="B33" s="71" t="s">
        <v>140</v>
      </c>
      <c r="C33" s="140">
        <v>0</v>
      </c>
      <c r="D33" s="140">
        <f>+C33*$H$8</f>
        <v>0</v>
      </c>
    </row>
    <row r="34" spans="2:4" ht="7.5" customHeight="1">
      <c r="B34" s="73"/>
      <c r="C34" s="74"/>
      <c r="D34" s="75"/>
    </row>
    <row r="35" spans="2:4" ht="15" customHeight="1">
      <c r="B35" s="573" t="s">
        <v>16</v>
      </c>
      <c r="C35" s="582">
        <f>+C19+C15</f>
        <v>793214.1797300001</v>
      </c>
      <c r="D35" s="582">
        <f>+D19+D15</f>
        <v>2531939.6616981607</v>
      </c>
    </row>
    <row r="36" spans="2:7" ht="15" customHeight="1">
      <c r="B36" s="574"/>
      <c r="C36" s="583"/>
      <c r="D36" s="583"/>
      <c r="G36" s="414"/>
    </row>
    <row r="37" ht="4.5" customHeight="1"/>
    <row r="38" spans="2:4" ht="15">
      <c r="B38" s="581" t="s">
        <v>80</v>
      </c>
      <c r="C38" s="581"/>
      <c r="D38" s="581"/>
    </row>
    <row r="39" spans="2:4" ht="15">
      <c r="B39" s="581" t="s">
        <v>112</v>
      </c>
      <c r="C39" s="581"/>
      <c r="D39" s="581"/>
    </row>
    <row r="40" spans="2:4" ht="15">
      <c r="B40" s="101"/>
      <c r="C40" s="502"/>
      <c r="D40" s="101"/>
    </row>
    <row r="41" spans="2:7" ht="15">
      <c r="B41" s="101"/>
      <c r="C41" s="109"/>
      <c r="D41" s="453"/>
      <c r="F41" s="398"/>
      <c r="G41" s="398"/>
    </row>
    <row r="43" spans="2:4" ht="18">
      <c r="B43" s="82" t="s">
        <v>178</v>
      </c>
      <c r="C43" s="83"/>
      <c r="D43" s="83"/>
    </row>
    <row r="44" spans="2:5" ht="15" customHeight="1">
      <c r="B44" s="566" t="s">
        <v>90</v>
      </c>
      <c r="C44" s="566"/>
      <c r="D44" s="566"/>
      <c r="E44" s="566"/>
    </row>
    <row r="45" spans="2:5" ht="15" customHeight="1">
      <c r="B45" s="565" t="s">
        <v>92</v>
      </c>
      <c r="C45" s="565"/>
      <c r="D45" s="565"/>
      <c r="E45" s="108"/>
    </row>
    <row r="46" spans="2:5" ht="15" customHeight="1">
      <c r="B46" s="575" t="s">
        <v>170</v>
      </c>
      <c r="C46" s="575"/>
      <c r="D46" s="575"/>
      <c r="E46" s="108"/>
    </row>
    <row r="47" spans="2:4" ht="15" customHeight="1">
      <c r="B47" s="561" t="str">
        <f>+B9</f>
        <v>Al 31 de julio de 2015</v>
      </c>
      <c r="C47" s="561"/>
      <c r="D47" s="100"/>
    </row>
    <row r="48" spans="2:4" ht="6.75" customHeight="1">
      <c r="B48" s="83"/>
      <c r="C48" s="83"/>
      <c r="D48" s="83"/>
    </row>
    <row r="49" spans="2:4" ht="15" customHeight="1">
      <c r="B49" s="558" t="s">
        <v>273</v>
      </c>
      <c r="C49" s="562" t="s">
        <v>68</v>
      </c>
      <c r="D49" s="555" t="s">
        <v>69</v>
      </c>
    </row>
    <row r="50" spans="2:7" ht="13.5" customHeight="1">
      <c r="B50" s="559"/>
      <c r="C50" s="563"/>
      <c r="D50" s="556"/>
      <c r="E50" s="82"/>
      <c r="G50" s="413"/>
    </row>
    <row r="51" spans="2:4" ht="9" customHeight="1">
      <c r="B51" s="560"/>
      <c r="C51" s="564"/>
      <c r="D51" s="557"/>
    </row>
    <row r="52" spans="2:4" ht="7.5" customHeight="1">
      <c r="B52" s="84"/>
      <c r="C52" s="85"/>
      <c r="D52" s="86"/>
    </row>
    <row r="53" spans="2:4" ht="19.5" customHeight="1">
      <c r="B53" s="78" t="s">
        <v>71</v>
      </c>
      <c r="C53" s="142">
        <f>+C55+C56</f>
        <v>12325.58015</v>
      </c>
      <c r="D53" s="142">
        <f>+D55+D56</f>
        <v>39343.2518388</v>
      </c>
    </row>
    <row r="54" spans="2:4" ht="6" customHeight="1">
      <c r="B54" s="78"/>
      <c r="C54" s="142"/>
      <c r="D54" s="142"/>
    </row>
    <row r="55" spans="2:4" ht="19.5" customHeight="1">
      <c r="B55" s="80" t="s">
        <v>137</v>
      </c>
      <c r="C55" s="143">
        <v>2865.62263</v>
      </c>
      <c r="D55" s="143">
        <f>+C55*$H$8</f>
        <v>9147.06743496</v>
      </c>
    </row>
    <row r="56" spans="2:4" ht="15" customHeight="1">
      <c r="B56" s="80" t="s">
        <v>130</v>
      </c>
      <c r="C56" s="143">
        <v>9459.95752</v>
      </c>
      <c r="D56" s="143">
        <f>+C56*$H$8</f>
        <v>30196.18440384</v>
      </c>
    </row>
    <row r="57" spans="2:4" ht="15.75" customHeight="1">
      <c r="B57" s="76"/>
      <c r="C57" s="143"/>
      <c r="D57" s="146"/>
    </row>
    <row r="58" spans="2:4" ht="16.5">
      <c r="B58" s="78" t="s">
        <v>72</v>
      </c>
      <c r="C58" s="145">
        <f>+C60+C61</f>
        <v>0</v>
      </c>
      <c r="D58" s="145">
        <f>+D60+D61</f>
        <v>0</v>
      </c>
    </row>
    <row r="59" spans="2:4" ht="6.75" customHeight="1">
      <c r="B59" s="78"/>
      <c r="C59" s="145"/>
      <c r="D59" s="145"/>
    </row>
    <row r="60" spans="2:4" ht="19.5" customHeight="1">
      <c r="B60" s="80" t="s">
        <v>138</v>
      </c>
      <c r="C60" s="199">
        <v>0</v>
      </c>
      <c r="D60" s="199">
        <f>+C60*$H$8</f>
        <v>0</v>
      </c>
    </row>
    <row r="61" spans="2:4" ht="15" customHeight="1">
      <c r="B61" s="80" t="s">
        <v>130</v>
      </c>
      <c r="C61" s="199">
        <v>0</v>
      </c>
      <c r="D61" s="199">
        <f>+C61*$H$8</f>
        <v>0</v>
      </c>
    </row>
    <row r="62" spans="2:4" ht="8.25" customHeight="1">
      <c r="B62" s="73"/>
      <c r="C62" s="144"/>
      <c r="D62" s="147"/>
    </row>
    <row r="63" spans="2:4" ht="15" customHeight="1">
      <c r="B63" s="573" t="s">
        <v>16</v>
      </c>
      <c r="C63" s="579">
        <f>+C58+C53</f>
        <v>12325.58015</v>
      </c>
      <c r="D63" s="579">
        <f>+D58+D53</f>
        <v>39343.2518388</v>
      </c>
    </row>
    <row r="64" spans="2:9" ht="15" customHeight="1">
      <c r="B64" s="574"/>
      <c r="C64" s="580"/>
      <c r="D64" s="580"/>
      <c r="H64" s="398"/>
      <c r="I64" s="398"/>
    </row>
    <row r="65" ht="5.25" customHeight="1"/>
    <row r="67" spans="3:4" ht="15">
      <c r="C67" s="452"/>
      <c r="D67" s="473"/>
    </row>
    <row r="68" spans="3:4" ht="15">
      <c r="C68" s="398"/>
      <c r="D68" s="398"/>
    </row>
  </sheetData>
  <sheetProtection/>
  <mergeCells count="22">
    <mergeCell ref="B6:E6"/>
    <mergeCell ref="B7:D7"/>
    <mergeCell ref="B35:B36"/>
    <mergeCell ref="C35:C36"/>
    <mergeCell ref="D35:D36"/>
    <mergeCell ref="B8:D8"/>
    <mergeCell ref="D11:D13"/>
    <mergeCell ref="B38:D38"/>
    <mergeCell ref="B44:E44"/>
    <mergeCell ref="C11:C13"/>
    <mergeCell ref="B9:C9"/>
    <mergeCell ref="B11:B13"/>
    <mergeCell ref="B39:D39"/>
    <mergeCell ref="B47:C47"/>
    <mergeCell ref="B63:B64"/>
    <mergeCell ref="C63:C64"/>
    <mergeCell ref="B45:D45"/>
    <mergeCell ref="B46:D46"/>
    <mergeCell ref="D63:D64"/>
    <mergeCell ref="C49:C51"/>
    <mergeCell ref="D49:D51"/>
    <mergeCell ref="B49:B51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5:P456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57421875" style="124" customWidth="1"/>
    <col min="2" max="2" width="58.00390625" style="124" customWidth="1"/>
    <col min="3" max="4" width="19.7109375" style="110" customWidth="1"/>
    <col min="5" max="5" width="10.00390625" style="110" customWidth="1"/>
    <col min="6" max="6" width="18.421875" style="110" customWidth="1"/>
    <col min="7" max="7" width="30.00390625" style="110" customWidth="1"/>
    <col min="8" max="8" width="14.421875" style="110" customWidth="1"/>
    <col min="9" max="9" width="14.8515625" style="110" customWidth="1"/>
    <col min="10" max="11" width="11.421875" style="110" customWidth="1"/>
    <col min="12" max="12" width="11.28125" style="110" customWidth="1"/>
    <col min="13" max="16" width="11.421875" style="110" customWidth="1"/>
    <col min="17" max="16384" width="11.421875" style="124" customWidth="1"/>
  </cols>
  <sheetData>
    <row r="1" ht="15"/>
    <row r="2" ht="15"/>
    <row r="3" ht="15"/>
    <row r="5" spans="2:4" ht="18">
      <c r="B5" s="165" t="s">
        <v>27</v>
      </c>
      <c r="C5" s="165"/>
      <c r="D5" s="165"/>
    </row>
    <row r="6" spans="2:9" ht="18" customHeight="1">
      <c r="B6" s="566" t="s">
        <v>90</v>
      </c>
      <c r="C6" s="566"/>
      <c r="D6" s="566"/>
      <c r="E6" s="399"/>
      <c r="G6" s="514"/>
      <c r="H6" s="514"/>
      <c r="I6" s="514"/>
    </row>
    <row r="7" spans="2:10" ht="15.75">
      <c r="B7" s="565" t="s">
        <v>88</v>
      </c>
      <c r="C7" s="565"/>
      <c r="D7" s="565"/>
      <c r="G7" s="280">
        <v>3.192</v>
      </c>
      <c r="H7" s="514"/>
      <c r="I7" s="515"/>
      <c r="J7" s="495"/>
    </row>
    <row r="8" spans="2:9" ht="15.75" customHeight="1">
      <c r="B8" s="565" t="s">
        <v>129</v>
      </c>
      <c r="C8" s="565"/>
      <c r="D8" s="565"/>
      <c r="G8" s="514"/>
      <c r="H8" s="514"/>
      <c r="I8" s="514"/>
    </row>
    <row r="9" spans="2:9" ht="15.75">
      <c r="B9" s="561" t="str">
        <f>+Moneda!B47</f>
        <v>Al 31 de julio de 2015</v>
      </c>
      <c r="C9" s="561"/>
      <c r="D9" s="490"/>
      <c r="G9" s="516"/>
      <c r="H9" s="514"/>
      <c r="I9" s="514"/>
    </row>
    <row r="10" spans="2:9" ht="7.5" customHeight="1">
      <c r="B10" s="166"/>
      <c r="C10" s="166"/>
      <c r="D10" s="166"/>
      <c r="G10" s="514"/>
      <c r="H10" s="514"/>
      <c r="I10" s="514"/>
    </row>
    <row r="11" spans="2:9" ht="15" customHeight="1">
      <c r="B11" s="558" t="s">
        <v>173</v>
      </c>
      <c r="C11" s="562" t="s">
        <v>68</v>
      </c>
      <c r="D11" s="555" t="s">
        <v>69</v>
      </c>
      <c r="G11" s="517"/>
      <c r="H11" s="518">
        <f>+C21+C55</f>
        <v>89957.48506</v>
      </c>
      <c r="I11" s="514"/>
    </row>
    <row r="12" spans="2:9" ht="13.5" customHeight="1">
      <c r="B12" s="559"/>
      <c r="C12" s="563"/>
      <c r="D12" s="556"/>
      <c r="E12" s="165"/>
      <c r="G12" s="519"/>
      <c r="H12" s="514"/>
      <c r="I12" s="514"/>
    </row>
    <row r="13" spans="2:9" ht="9" customHeight="1">
      <c r="B13" s="560"/>
      <c r="C13" s="564"/>
      <c r="D13" s="557"/>
      <c r="G13" s="514"/>
      <c r="H13" s="514"/>
      <c r="I13" s="514"/>
    </row>
    <row r="14" spans="2:9" ht="9" customHeight="1">
      <c r="B14" s="167"/>
      <c r="C14" s="167"/>
      <c r="D14" s="200"/>
      <c r="G14" s="514"/>
      <c r="H14" s="514"/>
      <c r="I14" s="514"/>
    </row>
    <row r="15" spans="2:9" ht="15.75">
      <c r="B15" s="121" t="s">
        <v>113</v>
      </c>
      <c r="C15" s="113">
        <f>+C17</f>
        <v>503433.92987</v>
      </c>
      <c r="D15" s="114">
        <f>+D17</f>
        <v>1606961.10414504</v>
      </c>
      <c r="F15" s="496"/>
      <c r="G15" s="514" t="s">
        <v>76</v>
      </c>
      <c r="H15" s="518">
        <f>+C19+C52+C109</f>
        <v>639299.4643000001</v>
      </c>
      <c r="I15" s="518">
        <f>+D19+D52+D109</f>
        <v>2040643.8900456</v>
      </c>
    </row>
    <row r="16" spans="2:9" ht="8.25" customHeight="1">
      <c r="B16" s="121"/>
      <c r="C16" s="113"/>
      <c r="D16" s="114"/>
      <c r="F16" s="185"/>
      <c r="G16" s="514"/>
      <c r="H16" s="514"/>
      <c r="I16" s="514"/>
    </row>
    <row r="17" spans="2:9" ht="15.75">
      <c r="B17" s="112" t="s">
        <v>114</v>
      </c>
      <c r="C17" s="113">
        <f>+C19+C23</f>
        <v>503433.92987</v>
      </c>
      <c r="D17" s="114">
        <f>+D19+D23</f>
        <v>1606961.10414504</v>
      </c>
      <c r="G17" s="514" t="s">
        <v>66</v>
      </c>
      <c r="H17" s="518">
        <f>+C31</f>
        <v>47283.40546</v>
      </c>
      <c r="I17" s="518">
        <f>+D31</f>
        <v>150928.63022832002</v>
      </c>
    </row>
    <row r="18" spans="2:9" ht="7.5" customHeight="1">
      <c r="B18" s="115"/>
      <c r="C18" s="116"/>
      <c r="D18" s="117"/>
      <c r="G18" s="514"/>
      <c r="H18" s="514"/>
      <c r="I18" s="514"/>
    </row>
    <row r="19" spans="2:9" ht="15">
      <c r="B19" s="115" t="s">
        <v>115</v>
      </c>
      <c r="C19" s="116">
        <f>+C20+C21</f>
        <v>502093.80071</v>
      </c>
      <c r="D19" s="117">
        <f>+D20+D21</f>
        <v>1602683.41186632</v>
      </c>
      <c r="G19" s="514" t="s">
        <v>87</v>
      </c>
      <c r="H19" s="518">
        <f>+C39+C48+C57+C94+C101+C105+C112+C23</f>
        <v>118956.89011999998</v>
      </c>
      <c r="I19" s="518">
        <f>+D39+D48+D57+D94+D101+D105+D112+D23</f>
        <v>379710.39326304005</v>
      </c>
    </row>
    <row r="20" spans="2:9" ht="15">
      <c r="B20" s="118" t="s">
        <v>188</v>
      </c>
      <c r="C20" s="119">
        <v>431475.05303999997</v>
      </c>
      <c r="D20" s="120">
        <f>+C20*$G$7</f>
        <v>1377268.36930368</v>
      </c>
      <c r="G20" s="514"/>
      <c r="H20" s="514"/>
      <c r="I20" s="514"/>
    </row>
    <row r="21" spans="2:9" ht="15">
      <c r="B21" s="118" t="s">
        <v>192</v>
      </c>
      <c r="C21" s="119">
        <v>70618.74767</v>
      </c>
      <c r="D21" s="120">
        <f>+C21*$G$7</f>
        <v>225415.04256264</v>
      </c>
      <c r="F21" s="185"/>
      <c r="G21" s="514" t="s">
        <v>41</v>
      </c>
      <c r="H21" s="520">
        <f>+C37</f>
        <v>0</v>
      </c>
      <c r="I21" s="518">
        <f>+D37</f>
        <v>0</v>
      </c>
    </row>
    <row r="22" spans="2:9" ht="13.5" customHeight="1">
      <c r="B22" s="115"/>
      <c r="C22" s="116"/>
      <c r="D22" s="117">
        <f>+C22*$G$7</f>
        <v>0</v>
      </c>
      <c r="G22" s="514"/>
      <c r="H22" s="514"/>
      <c r="I22" s="518"/>
    </row>
    <row r="23" spans="2:9" ht="13.5" customHeight="1">
      <c r="B23" s="115" t="s">
        <v>120</v>
      </c>
      <c r="C23" s="116">
        <f>+C24</f>
        <v>1340.12916</v>
      </c>
      <c r="D23" s="117">
        <f>+D24</f>
        <v>4277.69227872</v>
      </c>
      <c r="G23" s="514"/>
      <c r="H23" s="514"/>
      <c r="I23" s="518"/>
    </row>
    <row r="24" spans="2:9" ht="13.5" customHeight="1">
      <c r="B24" s="118" t="s">
        <v>236</v>
      </c>
      <c r="C24" s="119">
        <v>1340.12916</v>
      </c>
      <c r="D24" s="120">
        <f>+C24*$G$7</f>
        <v>4277.69227872</v>
      </c>
      <c r="G24" s="514"/>
      <c r="H24" s="514"/>
      <c r="I24" s="518"/>
    </row>
    <row r="25" spans="2:9" ht="13.5" customHeight="1">
      <c r="B25" s="115"/>
      <c r="C25" s="116"/>
      <c r="D25" s="117"/>
      <c r="G25" s="514"/>
      <c r="H25" s="514"/>
      <c r="I25" s="518"/>
    </row>
    <row r="26" spans="2:9" ht="13.5" customHeight="1">
      <c r="B26" s="115"/>
      <c r="C26" s="116"/>
      <c r="D26" s="117"/>
      <c r="G26" s="514"/>
      <c r="H26" s="514"/>
      <c r="I26" s="518"/>
    </row>
    <row r="27" spans="2:9" ht="15.75">
      <c r="B27" s="121" t="s">
        <v>116</v>
      </c>
      <c r="C27" s="113">
        <f>+C29+C35</f>
        <v>289780.24986</v>
      </c>
      <c r="D27" s="114">
        <f>+D29+D35</f>
        <v>924978.5575531201</v>
      </c>
      <c r="F27" s="497"/>
      <c r="G27" s="521"/>
      <c r="H27" s="518">
        <f>+H15+H17+H19+H21</f>
        <v>805539.7598800001</v>
      </c>
      <c r="I27" s="518">
        <f>+I15+I17+I19+I21</f>
        <v>2571282.9135369603</v>
      </c>
    </row>
    <row r="28" spans="2:9" ht="12.75" customHeight="1">
      <c r="B28" s="118"/>
      <c r="C28" s="119"/>
      <c r="D28" s="120"/>
      <c r="F28" s="185"/>
      <c r="G28" s="514"/>
      <c r="H28" s="514"/>
      <c r="I28" s="514"/>
    </row>
    <row r="29" spans="2:9" ht="15.75">
      <c r="B29" s="112" t="s">
        <v>117</v>
      </c>
      <c r="C29" s="113">
        <f>+C31</f>
        <v>47283.40546</v>
      </c>
      <c r="D29" s="114">
        <f>+D31</f>
        <v>150928.63022832002</v>
      </c>
      <c r="G29" s="522"/>
      <c r="H29" s="523">
        <f>+H27/1000</f>
        <v>805.5397598800001</v>
      </c>
      <c r="I29" s="524">
        <f>+I27/1000</f>
        <v>2571.28291353696</v>
      </c>
    </row>
    <row r="30" spans="2:9" ht="10.5" customHeight="1">
      <c r="B30" s="112"/>
      <c r="C30" s="113"/>
      <c r="D30" s="114"/>
      <c r="G30" s="514"/>
      <c r="H30" s="514"/>
      <c r="I30" s="514"/>
    </row>
    <row r="31" spans="2:9" ht="15">
      <c r="B31" s="115" t="s">
        <v>118</v>
      </c>
      <c r="C31" s="116">
        <f>+C32+C33</f>
        <v>47283.40546</v>
      </c>
      <c r="D31" s="117">
        <f>+D32+D33</f>
        <v>150928.63022832002</v>
      </c>
      <c r="G31" s="514"/>
      <c r="H31" s="515">
        <f>+H29-'Resumen Cuadros'!C16</f>
        <v>0</v>
      </c>
      <c r="I31" s="515">
        <f>+I29-'Resumen Cuadros'!D16</f>
        <v>0</v>
      </c>
    </row>
    <row r="32" spans="2:9" ht="15">
      <c r="B32" s="118" t="s">
        <v>122</v>
      </c>
      <c r="C32" s="119">
        <v>31569.65458</v>
      </c>
      <c r="D32" s="120">
        <f>+C32*$G$7</f>
        <v>100770.33741936</v>
      </c>
      <c r="G32" s="514"/>
      <c r="H32" s="515"/>
      <c r="I32" s="514"/>
    </row>
    <row r="33" spans="2:9" ht="15">
      <c r="B33" s="118" t="s">
        <v>123</v>
      </c>
      <c r="C33" s="119">
        <v>15713.750880000001</v>
      </c>
      <c r="D33" s="120">
        <f>+C33*$G$7</f>
        <v>50158.29280896001</v>
      </c>
      <c r="G33" s="514"/>
      <c r="H33" s="514"/>
      <c r="I33" s="514"/>
    </row>
    <row r="34" spans="2:9" ht="17.25" customHeight="1">
      <c r="B34" s="115"/>
      <c r="C34" s="116"/>
      <c r="D34" s="117"/>
      <c r="G34" s="514" t="s">
        <v>145</v>
      </c>
      <c r="H34" s="518">
        <f>+C19+C52</f>
        <v>639205.4799800001</v>
      </c>
      <c r="I34" s="518">
        <f>+D19+D52</f>
        <v>2040343.89209616</v>
      </c>
    </row>
    <row r="35" spans="2:9" ht="15.75">
      <c r="B35" s="112" t="s">
        <v>114</v>
      </c>
      <c r="C35" s="113">
        <f>+C37+C39+C48+C52+C57</f>
        <v>242496.8444</v>
      </c>
      <c r="D35" s="114">
        <f>+D37+D39+D48+D52+D57</f>
        <v>774049.9273248</v>
      </c>
      <c r="G35" s="514"/>
      <c r="H35" s="514"/>
      <c r="I35" s="514"/>
    </row>
    <row r="36" spans="2:9" ht="15">
      <c r="B36" s="122"/>
      <c r="C36" s="361"/>
      <c r="D36" s="362"/>
      <c r="G36" s="514" t="s">
        <v>146</v>
      </c>
      <c r="H36" s="518">
        <f>+C39+C48+C23</f>
        <v>106725.29428999999</v>
      </c>
      <c r="I36" s="518">
        <f>+D39+D48+D23</f>
        <v>340667.13937368005</v>
      </c>
    </row>
    <row r="37" spans="2:9" ht="15">
      <c r="B37" s="115" t="s">
        <v>119</v>
      </c>
      <c r="C37" s="363">
        <v>0</v>
      </c>
      <c r="D37" s="364">
        <f>+C37*$G$7</f>
        <v>0</v>
      </c>
      <c r="G37" s="514"/>
      <c r="H37" s="514"/>
      <c r="I37" s="514"/>
    </row>
    <row r="38" spans="2:9" ht="9" customHeight="1">
      <c r="B38" s="123"/>
      <c r="C38" s="116"/>
      <c r="D38" s="117"/>
      <c r="G38" s="514"/>
      <c r="H38" s="514"/>
      <c r="I38" s="514"/>
    </row>
    <row r="39" spans="2:9" ht="15">
      <c r="B39" s="115" t="s">
        <v>120</v>
      </c>
      <c r="C39" s="116">
        <f>+C40+C42+C45+C46+C44+C41+C43</f>
        <v>101031.54901999999</v>
      </c>
      <c r="D39" s="117">
        <f>+D40+D42+D45+D46+D44+D41+D43</f>
        <v>322492.70447184006</v>
      </c>
      <c r="G39" s="514"/>
      <c r="H39" s="514"/>
      <c r="I39" s="514"/>
    </row>
    <row r="40" spans="2:9" ht="15">
      <c r="B40" s="118" t="s">
        <v>235</v>
      </c>
      <c r="C40" s="119">
        <v>92481.20342</v>
      </c>
      <c r="D40" s="120">
        <f aca="true" t="shared" si="0" ref="D40:D46">+C40*$G$7</f>
        <v>295200.00131664006</v>
      </c>
      <c r="G40" s="514"/>
      <c r="H40" s="518"/>
      <c r="I40" s="518"/>
    </row>
    <row r="41" spans="2:9" ht="15">
      <c r="B41" s="118" t="s">
        <v>213</v>
      </c>
      <c r="C41" s="119">
        <f>4504.00574+1371.302</f>
        <v>5875.307739999999</v>
      </c>
      <c r="D41" s="120">
        <f t="shared" si="0"/>
        <v>18753.982306079997</v>
      </c>
      <c r="G41" s="514"/>
      <c r="H41" s="518">
        <f>+C58</f>
        <v>0</v>
      </c>
      <c r="I41" s="518">
        <f>+D58</f>
        <v>0</v>
      </c>
    </row>
    <row r="42" spans="2:4" ht="15">
      <c r="B42" s="118" t="s">
        <v>236</v>
      </c>
      <c r="C42" s="119">
        <v>1511.02466</v>
      </c>
      <c r="D42" s="120">
        <f t="shared" si="0"/>
        <v>4823.19071472</v>
      </c>
    </row>
    <row r="43" spans="2:7" ht="15">
      <c r="B43" s="118" t="s">
        <v>256</v>
      </c>
      <c r="C43" s="119">
        <v>638.6085199999999</v>
      </c>
      <c r="D43" s="120">
        <f t="shared" si="0"/>
        <v>2038.4383958399997</v>
      </c>
      <c r="G43" s="185"/>
    </row>
    <row r="44" spans="2:7" ht="15">
      <c r="B44" s="118" t="s">
        <v>124</v>
      </c>
      <c r="C44" s="120">
        <v>318.54985</v>
      </c>
      <c r="D44" s="120">
        <f t="shared" si="0"/>
        <v>1016.8111212</v>
      </c>
      <c r="G44" s="185"/>
    </row>
    <row r="45" spans="2:4" ht="15">
      <c r="B45" s="118" t="s">
        <v>126</v>
      </c>
      <c r="C45" s="119">
        <v>206.85483</v>
      </c>
      <c r="D45" s="120">
        <f t="shared" si="0"/>
        <v>660.2806173600001</v>
      </c>
    </row>
    <row r="46" spans="2:9" ht="15">
      <c r="B46" s="118" t="s">
        <v>125</v>
      </c>
      <c r="C46" s="364">
        <v>0</v>
      </c>
      <c r="D46" s="364">
        <f t="shared" si="0"/>
        <v>0</v>
      </c>
      <c r="I46" s="415"/>
    </row>
    <row r="47" spans="2:9" ht="12.75" customHeight="1">
      <c r="B47" s="115"/>
      <c r="C47" s="117"/>
      <c r="D47" s="117"/>
      <c r="I47" s="438"/>
    </row>
    <row r="48" spans="2:7" ht="15">
      <c r="B48" s="115" t="s">
        <v>73</v>
      </c>
      <c r="C48" s="117">
        <f>+C49+C50</f>
        <v>4353.616110000001</v>
      </c>
      <c r="D48" s="117">
        <f>+D49+D50</f>
        <v>13896.742623120004</v>
      </c>
      <c r="G48" s="185"/>
    </row>
    <row r="49" spans="2:9" ht="15">
      <c r="B49" s="118" t="s">
        <v>148</v>
      </c>
      <c r="C49" s="120">
        <v>4139.017110000001</v>
      </c>
      <c r="D49" s="120">
        <f>+C49*$G$7</f>
        <v>13211.742615120003</v>
      </c>
      <c r="I49" s="422"/>
    </row>
    <row r="50" spans="2:4" ht="15">
      <c r="B50" s="118" t="s">
        <v>127</v>
      </c>
      <c r="C50" s="120">
        <v>214.599</v>
      </c>
      <c r="D50" s="120">
        <f>+C50*$G$7</f>
        <v>685.000008</v>
      </c>
    </row>
    <row r="51" spans="2:7" ht="12" customHeight="1">
      <c r="B51" s="118"/>
      <c r="C51" s="120"/>
      <c r="D51" s="120"/>
      <c r="G51" s="185"/>
    </row>
    <row r="52" spans="2:7" ht="15">
      <c r="B52" s="115" t="s">
        <v>232</v>
      </c>
      <c r="C52" s="117">
        <f>+C53+C55+C54</f>
        <v>137111.67927000002</v>
      </c>
      <c r="D52" s="117">
        <f>+D53+D55+D54</f>
        <v>437660.48022984003</v>
      </c>
      <c r="E52" s="211"/>
      <c r="G52" s="423"/>
    </row>
    <row r="53" spans="2:7" ht="15">
      <c r="B53" s="118" t="s">
        <v>189</v>
      </c>
      <c r="C53" s="120">
        <v>69296.59032</v>
      </c>
      <c r="D53" s="120">
        <f>+C53*$G$7</f>
        <v>221194.71630144003</v>
      </c>
      <c r="G53" s="424"/>
    </row>
    <row r="54" spans="2:7" ht="15">
      <c r="B54" s="118" t="s">
        <v>250</v>
      </c>
      <c r="C54" s="120">
        <v>48476.351559999996</v>
      </c>
      <c r="D54" s="120">
        <f>+C54*$G$7</f>
        <v>154736.51417952</v>
      </c>
      <c r="F54" s="424"/>
      <c r="G54" s="424"/>
    </row>
    <row r="55" spans="2:7" ht="15">
      <c r="B55" s="118" t="s">
        <v>233</v>
      </c>
      <c r="C55" s="120">
        <v>19338.737390000002</v>
      </c>
      <c r="D55" s="120">
        <f>+C55*$G$7</f>
        <v>61729.24974888001</v>
      </c>
      <c r="F55" s="425"/>
      <c r="G55" s="424"/>
    </row>
    <row r="56" spans="2:4" ht="15" hidden="1">
      <c r="B56" s="118"/>
      <c r="C56" s="117"/>
      <c r="D56" s="117"/>
    </row>
    <row r="57" spans="2:4" ht="15" hidden="1">
      <c r="B57" s="115" t="s">
        <v>121</v>
      </c>
      <c r="C57" s="117">
        <f>+C59+C58</f>
        <v>0</v>
      </c>
      <c r="D57" s="117">
        <f>+D59+D58</f>
        <v>0</v>
      </c>
    </row>
    <row r="58" spans="2:4" ht="15" hidden="1">
      <c r="B58" s="118" t="s">
        <v>128</v>
      </c>
      <c r="C58" s="120">
        <v>0</v>
      </c>
      <c r="D58" s="120">
        <f>+C58*$G$7</f>
        <v>0</v>
      </c>
    </row>
    <row r="59" spans="2:4" ht="15" hidden="1">
      <c r="B59" s="118" t="s">
        <v>244</v>
      </c>
      <c r="C59" s="120"/>
      <c r="D59" s="120">
        <f>+C59*$G$7</f>
        <v>0</v>
      </c>
    </row>
    <row r="60" spans="2:4" ht="8.25" customHeight="1">
      <c r="B60" s="118"/>
      <c r="C60" s="120"/>
      <c r="D60" s="201"/>
    </row>
    <row r="61" spans="2:7" ht="15" customHeight="1">
      <c r="B61" s="584" t="s">
        <v>19</v>
      </c>
      <c r="C61" s="586">
        <f>+C27+C15</f>
        <v>793214.17973</v>
      </c>
      <c r="D61" s="586">
        <f>+D27+D15</f>
        <v>2531939.66169816</v>
      </c>
      <c r="G61" s="424"/>
    </row>
    <row r="62" spans="2:7" ht="15" customHeight="1">
      <c r="B62" s="585"/>
      <c r="C62" s="587"/>
      <c r="D62" s="587"/>
      <c r="G62" s="424"/>
    </row>
    <row r="63" spans="2:4" ht="4.5" customHeight="1">
      <c r="B63" s="202"/>
      <c r="C63" s="168"/>
      <c r="D63" s="168"/>
    </row>
    <row r="64" spans="2:16" s="204" customFormat="1" ht="15" customHeight="1">
      <c r="B64" s="203" t="s">
        <v>195</v>
      </c>
      <c r="C64" s="405"/>
      <c r="D64" s="169"/>
      <c r="E64" s="111"/>
      <c r="F64" s="426"/>
      <c r="G64" s="426"/>
      <c r="H64" s="111"/>
      <c r="I64" s="111"/>
      <c r="J64" s="111"/>
      <c r="K64" s="111"/>
      <c r="L64" s="111"/>
      <c r="M64" s="111"/>
      <c r="N64" s="111"/>
      <c r="O64" s="111"/>
      <c r="P64" s="111"/>
    </row>
    <row r="65" spans="2:4" ht="6.75" customHeight="1">
      <c r="B65" s="205"/>
      <c r="C65" s="170"/>
      <c r="D65" s="170"/>
    </row>
    <row r="66" spans="2:7" ht="15">
      <c r="B66" s="170" t="s">
        <v>231</v>
      </c>
      <c r="C66" s="431"/>
      <c r="D66" s="431"/>
      <c r="G66" s="427"/>
    </row>
    <row r="67" spans="2:4" ht="15">
      <c r="B67" s="530" t="s">
        <v>141</v>
      </c>
      <c r="C67" s="530"/>
      <c r="D67" s="530"/>
    </row>
    <row r="68" spans="2:4" ht="15">
      <c r="B68" s="530" t="s">
        <v>240</v>
      </c>
      <c r="C68" s="530"/>
      <c r="D68" s="530"/>
    </row>
    <row r="69" spans="2:4" ht="15">
      <c r="B69" s="388" t="s">
        <v>238</v>
      </c>
      <c r="C69" s="374"/>
      <c r="D69" s="374"/>
    </row>
    <row r="70" spans="2:4" ht="15">
      <c r="B70" s="530" t="s">
        <v>234</v>
      </c>
      <c r="C70" s="530"/>
      <c r="D70" s="530"/>
    </row>
    <row r="71" spans="2:6" ht="15">
      <c r="B71" s="530" t="s">
        <v>299</v>
      </c>
      <c r="C71" s="530"/>
      <c r="D71" s="530"/>
      <c r="F71" s="428"/>
    </row>
    <row r="72" ht="15">
      <c r="C72" s="185"/>
    </row>
    <row r="73" spans="2:4" ht="15">
      <c r="B73" s="214"/>
      <c r="C73" s="371"/>
      <c r="D73" s="371"/>
    </row>
    <row r="74" spans="3:6" ht="15">
      <c r="C74" s="171"/>
      <c r="D74" s="171"/>
      <c r="F74" s="415"/>
    </row>
    <row r="76" spans="2:4" ht="18">
      <c r="B76" s="165" t="s">
        <v>179</v>
      </c>
      <c r="C76" s="165"/>
      <c r="D76" s="165"/>
    </row>
    <row r="77" spans="2:5" ht="15.75" customHeight="1">
      <c r="B77" s="566" t="s">
        <v>90</v>
      </c>
      <c r="C77" s="566"/>
      <c r="D77" s="566"/>
      <c r="E77" s="399"/>
    </row>
    <row r="78" spans="2:4" ht="15" customHeight="1">
      <c r="B78" s="565" t="s">
        <v>92</v>
      </c>
      <c r="C78" s="565"/>
      <c r="D78" s="565"/>
    </row>
    <row r="79" spans="2:4" ht="15.75" customHeight="1">
      <c r="B79" s="565" t="s">
        <v>129</v>
      </c>
      <c r="C79" s="565"/>
      <c r="D79" s="565"/>
    </row>
    <row r="80" spans="2:4" ht="15.75" customHeight="1">
      <c r="B80" s="561" t="str">
        <f>+B9</f>
        <v>Al 31 de julio de 2015</v>
      </c>
      <c r="C80" s="561"/>
      <c r="D80" s="485"/>
    </row>
    <row r="81" spans="2:4" ht="7.5" customHeight="1">
      <c r="B81" s="166"/>
      <c r="C81" s="166"/>
      <c r="D81" s="166"/>
    </row>
    <row r="82" spans="2:4" ht="15" customHeight="1">
      <c r="B82" s="558" t="s">
        <v>173</v>
      </c>
      <c r="C82" s="562" t="s">
        <v>68</v>
      </c>
      <c r="D82" s="555" t="s">
        <v>69</v>
      </c>
    </row>
    <row r="83" spans="2:7" ht="13.5" customHeight="1">
      <c r="B83" s="559"/>
      <c r="C83" s="563"/>
      <c r="D83" s="556"/>
      <c r="E83" s="165"/>
      <c r="G83" s="413"/>
    </row>
    <row r="84" spans="2:4" ht="9" customHeight="1">
      <c r="B84" s="560"/>
      <c r="C84" s="564"/>
      <c r="D84" s="557"/>
    </row>
    <row r="85" spans="2:8" ht="11.25" customHeight="1" hidden="1">
      <c r="B85" s="167"/>
      <c r="C85" s="167"/>
      <c r="D85" s="200"/>
      <c r="H85" s="185"/>
    </row>
    <row r="86" spans="2:8" ht="18" customHeight="1" hidden="1">
      <c r="B86" s="121" t="s">
        <v>95</v>
      </c>
      <c r="C86" s="113">
        <f>+C87</f>
        <v>0</v>
      </c>
      <c r="D86" s="114">
        <f>+D87</f>
        <v>0</v>
      </c>
      <c r="H86" s="185"/>
    </row>
    <row r="87" spans="2:8" ht="15.75" customHeight="1" hidden="1">
      <c r="B87" s="115" t="s">
        <v>96</v>
      </c>
      <c r="C87" s="116">
        <f>+C88</f>
        <v>0</v>
      </c>
      <c r="D87" s="117">
        <f>+D88</f>
        <v>0</v>
      </c>
      <c r="H87" s="185"/>
    </row>
    <row r="88" spans="2:8" ht="16.5" customHeight="1" hidden="1">
      <c r="B88" s="118" t="s">
        <v>75</v>
      </c>
      <c r="C88" s="119">
        <v>0</v>
      </c>
      <c r="D88" s="120">
        <f>+C88/$G$7</f>
        <v>0</v>
      </c>
      <c r="H88" s="185"/>
    </row>
    <row r="89" spans="2:8" ht="6.75" customHeight="1">
      <c r="B89" s="206"/>
      <c r="C89" s="116"/>
      <c r="D89" s="117"/>
      <c r="H89" s="185"/>
    </row>
    <row r="90" spans="2:8" ht="18" customHeight="1">
      <c r="B90" s="121" t="s">
        <v>113</v>
      </c>
      <c r="C90" s="160">
        <f>+C92</f>
        <v>2865.62263</v>
      </c>
      <c r="D90" s="174">
        <f>+D92</f>
        <v>9147.06743496</v>
      </c>
      <c r="H90" s="185"/>
    </row>
    <row r="91" spans="2:8" ht="6.75" customHeight="1">
      <c r="B91" s="121"/>
      <c r="C91" s="172"/>
      <c r="D91" s="207"/>
      <c r="H91" s="185"/>
    </row>
    <row r="92" spans="2:8" ht="18" customHeight="1">
      <c r="B92" s="115" t="s">
        <v>114</v>
      </c>
      <c r="C92" s="160">
        <f>+C94</f>
        <v>2865.62263</v>
      </c>
      <c r="D92" s="174">
        <f>+D94</f>
        <v>9147.06743496</v>
      </c>
      <c r="H92" s="185"/>
    </row>
    <row r="93" spans="2:8" ht="9.75" customHeight="1">
      <c r="B93" s="115"/>
      <c r="C93" s="173"/>
      <c r="D93" s="208"/>
      <c r="H93" s="185"/>
    </row>
    <row r="94" spans="2:8" ht="18" customHeight="1">
      <c r="B94" s="115" t="s">
        <v>120</v>
      </c>
      <c r="C94" s="161">
        <f>+C95</f>
        <v>2865.62263</v>
      </c>
      <c r="D94" s="209">
        <f>+D95</f>
        <v>9147.06743496</v>
      </c>
      <c r="H94" s="185"/>
    </row>
    <row r="95" spans="2:8" ht="18" customHeight="1">
      <c r="B95" s="118" t="s">
        <v>127</v>
      </c>
      <c r="C95" s="149">
        <v>2865.62263</v>
      </c>
      <c r="D95" s="175">
        <f>+C95*$G$7</f>
        <v>9147.06743496</v>
      </c>
      <c r="F95" s="185"/>
      <c r="G95" s="185"/>
      <c r="H95" s="185"/>
    </row>
    <row r="96" spans="2:8" ht="14.25" customHeight="1">
      <c r="B96" s="115"/>
      <c r="C96" s="160"/>
      <c r="D96" s="174"/>
      <c r="H96" s="185"/>
    </row>
    <row r="97" spans="2:8" ht="18" customHeight="1">
      <c r="B97" s="121" t="s">
        <v>116</v>
      </c>
      <c r="C97" s="160">
        <f>+C99</f>
        <v>9459.95752</v>
      </c>
      <c r="D97" s="174">
        <f>+D99</f>
        <v>30196.18440384</v>
      </c>
      <c r="H97" s="185"/>
    </row>
    <row r="98" spans="2:4" ht="11.25" customHeight="1">
      <c r="B98" s="121"/>
      <c r="C98" s="160"/>
      <c r="D98" s="174"/>
    </row>
    <row r="99" spans="2:7" ht="18" customHeight="1">
      <c r="B99" s="115" t="s">
        <v>114</v>
      </c>
      <c r="C99" s="160">
        <f>+C101+C105+C112+C109</f>
        <v>9459.95752</v>
      </c>
      <c r="D99" s="174">
        <f>+D101+D105+D112+D109</f>
        <v>30196.18440384</v>
      </c>
      <c r="F99" s="429"/>
      <c r="G99" s="429"/>
    </row>
    <row r="100" spans="2:7" ht="13.5" customHeight="1">
      <c r="B100" s="115"/>
      <c r="C100" s="160"/>
      <c r="D100" s="174"/>
      <c r="G100" s="415"/>
    </row>
    <row r="101" spans="2:4" ht="15.75" customHeight="1">
      <c r="B101" s="115" t="s">
        <v>120</v>
      </c>
      <c r="C101" s="161">
        <f>SUM(C102:C103)</f>
        <v>5036.505209999999</v>
      </c>
      <c r="D101" s="209">
        <f>SUM(D102:D103)</f>
        <v>16076.52463032</v>
      </c>
    </row>
    <row r="102" spans="2:4" ht="15.75" customHeight="1">
      <c r="B102" s="118" t="s">
        <v>256</v>
      </c>
      <c r="C102" s="149">
        <v>3756.99257</v>
      </c>
      <c r="D102" s="175">
        <f>+C102*$G$7</f>
        <v>11992.32028344</v>
      </c>
    </row>
    <row r="103" spans="2:4" ht="15.75" customHeight="1">
      <c r="B103" s="118" t="s">
        <v>213</v>
      </c>
      <c r="C103" s="149">
        <v>1279.51264</v>
      </c>
      <c r="D103" s="175">
        <f>+C103*$G$7</f>
        <v>4084.20434688</v>
      </c>
    </row>
    <row r="104" spans="2:4" ht="12.75" customHeight="1">
      <c r="B104" s="118"/>
      <c r="C104" s="149"/>
      <c r="D104" s="175">
        <f>+C104/$G$7</f>
        <v>0</v>
      </c>
    </row>
    <row r="105" spans="2:4" ht="15" customHeight="1">
      <c r="B105" s="115" t="s">
        <v>73</v>
      </c>
      <c r="C105" s="161">
        <f>+C106+C107</f>
        <v>3488.2344300000004</v>
      </c>
      <c r="D105" s="209">
        <f>+D106+D107</f>
        <v>11134.444300560002</v>
      </c>
    </row>
    <row r="106" spans="2:4" ht="15.75" customHeight="1">
      <c r="B106" s="118" t="s">
        <v>148</v>
      </c>
      <c r="C106" s="149">
        <v>2089.0967700000006</v>
      </c>
      <c r="D106" s="175">
        <f>+C106*$G$7</f>
        <v>6668.396889840003</v>
      </c>
    </row>
    <row r="107" spans="2:4" ht="15.75" customHeight="1">
      <c r="B107" s="118" t="s">
        <v>127</v>
      </c>
      <c r="C107" s="149">
        <v>1399.1376599999999</v>
      </c>
      <c r="D107" s="175">
        <f>+C107*$G$7</f>
        <v>4466.04741072</v>
      </c>
    </row>
    <row r="108" spans="2:4" ht="15.75" customHeight="1">
      <c r="B108" s="118"/>
      <c r="C108" s="149"/>
      <c r="D108" s="209"/>
    </row>
    <row r="109" spans="2:4" ht="15.75" customHeight="1">
      <c r="B109" s="115" t="s">
        <v>206</v>
      </c>
      <c r="C109" s="160">
        <f>+C110</f>
        <v>93.98432000000001</v>
      </c>
      <c r="D109" s="174">
        <f>+D110</f>
        <v>299.99794944000007</v>
      </c>
    </row>
    <row r="110" spans="2:4" ht="15.75" customHeight="1">
      <c r="B110" s="118" t="s">
        <v>205</v>
      </c>
      <c r="C110" s="149">
        <v>93.98432000000001</v>
      </c>
      <c r="D110" s="175">
        <f>+C110*$G$7</f>
        <v>299.99794944000007</v>
      </c>
    </row>
    <row r="111" spans="2:4" ht="15.75" customHeight="1">
      <c r="B111" s="118"/>
      <c r="C111" s="149"/>
      <c r="D111" s="209"/>
    </row>
    <row r="112" spans="2:4" ht="15.75" customHeight="1">
      <c r="B112" s="115" t="s">
        <v>121</v>
      </c>
      <c r="C112" s="161">
        <f>+C113+C114</f>
        <v>841.23356</v>
      </c>
      <c r="D112" s="209">
        <f>+D113+D114</f>
        <v>2685.21752352</v>
      </c>
    </row>
    <row r="113" spans="2:4" ht="15.75" customHeight="1">
      <c r="B113" s="118" t="s">
        <v>128</v>
      </c>
      <c r="C113" s="149">
        <v>841.23356</v>
      </c>
      <c r="D113" s="175">
        <f>+C113*$G$7</f>
        <v>2685.21752352</v>
      </c>
    </row>
    <row r="114" spans="2:4" ht="15.75" customHeight="1" hidden="1">
      <c r="B114" s="118" t="s">
        <v>280</v>
      </c>
      <c r="C114" s="149">
        <v>0</v>
      </c>
      <c r="D114" s="175">
        <f>+C114*$G$7</f>
        <v>0</v>
      </c>
    </row>
    <row r="115" spans="2:4" ht="8.25" customHeight="1">
      <c r="B115" s="118"/>
      <c r="C115" s="149"/>
      <c r="D115" s="209"/>
    </row>
    <row r="116" spans="2:7" ht="15" customHeight="1">
      <c r="B116" s="588" t="s">
        <v>19</v>
      </c>
      <c r="C116" s="577">
        <f>+C97+C90</f>
        <v>12325.58015</v>
      </c>
      <c r="D116" s="577">
        <f>+D97+D90</f>
        <v>39343.2518388</v>
      </c>
      <c r="G116" s="415"/>
    </row>
    <row r="117" spans="2:7" ht="15" customHeight="1">
      <c r="B117" s="589"/>
      <c r="C117" s="578"/>
      <c r="D117" s="578"/>
      <c r="F117" s="416"/>
      <c r="G117" s="357"/>
    </row>
    <row r="118" spans="2:6" ht="6.75" customHeight="1">
      <c r="B118" s="202"/>
      <c r="C118" s="168"/>
      <c r="D118" s="168"/>
      <c r="F118" s="416"/>
    </row>
    <row r="119" spans="2:4" ht="17.25" customHeight="1">
      <c r="B119" s="203" t="s">
        <v>195</v>
      </c>
      <c r="C119" s="432"/>
      <c r="D119" s="432"/>
    </row>
    <row r="120" spans="2:4" ht="7.5" customHeight="1">
      <c r="B120" s="203"/>
      <c r="C120" s="168"/>
      <c r="D120" s="168"/>
    </row>
    <row r="121" spans="2:4" ht="15">
      <c r="B121" s="530" t="s">
        <v>207</v>
      </c>
      <c r="C121" s="530"/>
      <c r="D121" s="530"/>
    </row>
    <row r="122" spans="2:4" ht="15">
      <c r="B122" s="530" t="s">
        <v>141</v>
      </c>
      <c r="C122" s="530"/>
      <c r="D122" s="530"/>
    </row>
    <row r="123" spans="3:4" ht="15">
      <c r="C123" s="437"/>
      <c r="D123" s="437"/>
    </row>
    <row r="124" spans="3:4" ht="15">
      <c r="C124" s="171"/>
      <c r="D124" s="171"/>
    </row>
    <row r="125" spans="3:4" ht="15">
      <c r="C125" s="357"/>
      <c r="D125" s="357"/>
    </row>
    <row r="127" spans="3:4" ht="15">
      <c r="C127" s="211"/>
      <c r="D127" s="211"/>
    </row>
    <row r="456" ht="15">
      <c r="D456" s="210"/>
    </row>
  </sheetData>
  <sheetProtection/>
  <mergeCells count="26">
    <mergeCell ref="B121:D121"/>
    <mergeCell ref="B122:D122"/>
    <mergeCell ref="B6:D6"/>
    <mergeCell ref="B7:D7"/>
    <mergeCell ref="B8:D8"/>
    <mergeCell ref="B11:B13"/>
    <mergeCell ref="B9:C9"/>
    <mergeCell ref="C11:C13"/>
    <mergeCell ref="D11:D13"/>
    <mergeCell ref="B116:B117"/>
    <mergeCell ref="B61:B62"/>
    <mergeCell ref="C61:C62"/>
    <mergeCell ref="D61:D62"/>
    <mergeCell ref="B67:D67"/>
    <mergeCell ref="B71:D71"/>
    <mergeCell ref="B78:D78"/>
    <mergeCell ref="B70:D70"/>
    <mergeCell ref="B68:D68"/>
    <mergeCell ref="B82:B84"/>
    <mergeCell ref="C82:C84"/>
    <mergeCell ref="D82:D84"/>
    <mergeCell ref="B80:C80"/>
    <mergeCell ref="B77:D77"/>
    <mergeCell ref="C116:C117"/>
    <mergeCell ref="D116:D117"/>
    <mergeCell ref="B79:D79"/>
  </mergeCells>
  <printOptions/>
  <pageMargins left="1.19" right="0.7086614173228347" top="0.78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Maguiña Cacha, Christian</cp:lastModifiedBy>
  <cp:lastPrinted>2015-04-13T16:20:12Z</cp:lastPrinted>
  <dcterms:created xsi:type="dcterms:W3CDTF">2012-08-14T20:42:27Z</dcterms:created>
  <dcterms:modified xsi:type="dcterms:W3CDTF">2015-09-04T21:01:32Z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