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795" windowWidth="6735" windowHeight="4695" activeTab="0"/>
  </bookViews>
  <sheets>
    <sheet name="Indice" sheetId="1" r:id="rId1"/>
    <sheet name="Portada" sheetId="2" r:id="rId2"/>
    <sheet name="Resumen Cuadros" sheetId="3" r:id="rId3"/>
    <sheet name="Resumen Graficos" sheetId="4" r:id="rId4"/>
    <sheet name="Residencia Acreedor" sheetId="5" r:id="rId5"/>
    <sheet name="Plazo" sheetId="6" r:id="rId6"/>
    <sheet name="Tipo Instrum." sheetId="7" r:id="rId7"/>
    <sheet name="Moneda" sheetId="8" r:id="rId8"/>
    <sheet name="Acreedor" sheetId="9" r:id="rId9"/>
    <sheet name="Deudor" sheetId="10" r:id="rId10"/>
    <sheet name="Total de Proy Serv" sheetId="11" r:id="rId11"/>
  </sheets>
  <definedNames>
    <definedName name="_xlnm.Print_Area" localSheetId="8">'Acreedor'!$B$72:$D$120</definedName>
    <definedName name="_xlnm.Print_Area" localSheetId="9">'Deudor'!$B$5:$D$104</definedName>
    <definedName name="_xlnm.Print_Area" localSheetId="7">'Moneda'!$B$1:$E$64</definedName>
    <definedName name="_xlnm.Print_Area" localSheetId="5">'Plazo'!$B$1:$E$26</definedName>
    <definedName name="_xlnm.Print_Area" localSheetId="1">'Portada'!$B$1:$H$36</definedName>
    <definedName name="_xlnm.Print_Area" localSheetId="4">'Residencia Acreedor'!$B$1:$D$52</definedName>
    <definedName name="_xlnm.Print_Area" localSheetId="2">'Resumen Cuadros'!$B$1:$K$51</definedName>
    <definedName name="_xlnm.Print_Area" localSheetId="3">'Resumen Graficos'!$B$1:$K$53</definedName>
    <definedName name="_xlnm.Print_Area" localSheetId="6">'Tipo Instrum.'!$B$1:$E$51</definedName>
    <definedName name="_xlnm.Print_Area" localSheetId="10">'Total de Proy Serv'!$B$55:$M$99</definedName>
    <definedName name="Nueox">#REF!</definedName>
    <definedName name="nuevo">'Total de Proy Serv'!$B$60</definedName>
  </definedNames>
  <calcPr fullCalcOnLoad="1"/>
</workbook>
</file>

<file path=xl/sharedStrings.xml><?xml version="1.0" encoding="utf-8"?>
<sst xmlns="http://schemas.openxmlformats.org/spreadsheetml/2006/main" count="529" uniqueCount="330">
  <si>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</si>
  <si>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</si>
  <si>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</si>
  <si>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</si>
  <si>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</si>
  <si>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</si>
  <si>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</si>
  <si>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</si>
  <si>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</si>
  <si>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</si>
  <si>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</si>
  <si>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</si>
  <si>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DEUDA DE LOS GOBIERNOS REGIONALES Y GOBIERNOS LOCALES</t>
  </si>
  <si>
    <t>http://www.mef.gob.pe/index.php?option=com_content&amp;view=article&amp;id=2031&amp;Itemid=101432&amp;lang=es</t>
  </si>
  <si>
    <t>US dólares</t>
  </si>
  <si>
    <t xml:space="preserve">  Bonistas</t>
  </si>
  <si>
    <t>TOTAL</t>
  </si>
  <si>
    <t xml:space="preserve"> Gobiernos Locales</t>
  </si>
  <si>
    <t>TIPO DE DEUDA</t>
  </si>
  <si>
    <t xml:space="preserve">     TOTAL </t>
  </si>
  <si>
    <t xml:space="preserve">   Dólares</t>
  </si>
  <si>
    <t xml:space="preserve">   Yenes</t>
  </si>
  <si>
    <t xml:space="preserve">   Euro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</si>
  <si>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</si>
  <si>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</si>
  <si>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</si>
  <si>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</si>
  <si>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</si>
  <si>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</si>
  <si>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</si>
  <si>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</si>
  <si>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</si>
  <si>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Nuevos soles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</si>
  <si>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</si>
  <si>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</si>
  <si>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</si>
  <si>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</si>
  <si>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</si>
  <si>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</si>
  <si>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</si>
  <si>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</si>
  <si>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Bonistas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</si>
  <si>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</si>
  <si>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</si>
  <si>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</si>
  <si>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</si>
  <si>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</si>
  <si>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</si>
  <si>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</si>
  <si>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</si>
  <si>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</si>
  <si>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</si>
  <si>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</si>
  <si>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 xml:space="preserve">  Bco. Internacional del Perú</t>
  </si>
  <si>
    <t xml:space="preserve">  Bco. Financiero</t>
  </si>
  <si>
    <t xml:space="preserve">  BBVA B. Continental</t>
  </si>
  <si>
    <t>EVOLUCIÓN DE LA DEUDA DE GR-GL</t>
  </si>
  <si>
    <t>Corto Plazo</t>
  </si>
  <si>
    <t>Mediano y Largo Plazo</t>
  </si>
  <si>
    <t>PLAZO</t>
  </si>
  <si>
    <t>RESUMEN DE CUADROS</t>
  </si>
  <si>
    <t>RESUMEN DE GRÁFICOS</t>
  </si>
  <si>
    <t xml:space="preserve"> CORTO PLAZO</t>
  </si>
  <si>
    <t xml:space="preserve"> MEDIANO Y LARGO PLAZO </t>
  </si>
  <si>
    <t xml:space="preserve">    Gobiernos Locales</t>
  </si>
  <si>
    <t xml:space="preserve">    Gobiernos Regionales</t>
  </si>
  <si>
    <t>Organismos Internacionales</t>
  </si>
  <si>
    <t>Coop. Ahorro y Crédito Sto. Cristo de Bagazan</t>
  </si>
  <si>
    <t>PORTADA</t>
  </si>
  <si>
    <t xml:space="preserve">   Miles de US dólares</t>
  </si>
  <si>
    <t>Equiv. miles de nuevos soles</t>
  </si>
  <si>
    <t>POR TIPO DE INSTRUMENTO Y SECTOR INSTITUCIONAL</t>
  </si>
  <si>
    <t>I. MONEDA LOCAL</t>
  </si>
  <si>
    <t>II. MONEDA EXTRANJERA</t>
  </si>
  <si>
    <t xml:space="preserve">     Banca Estatal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</si>
  <si>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</si>
  <si>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</si>
  <si>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Gobierno Nacional</t>
  </si>
  <si>
    <t>Dirección General de Endeudamiento y Tesoro Público</t>
  </si>
  <si>
    <t>Nota</t>
  </si>
  <si>
    <t>En algunos cuadros el total no coincide con la suma de los componentes, debido al redondeo de las cifras.</t>
  </si>
  <si>
    <t>1/ Incluye deuda con Convenios de Traspasos de Recursos.</t>
  </si>
  <si>
    <t xml:space="preserve"> Gobiernos Regionales   </t>
  </si>
  <si>
    <t>Sistema Integrado de Gestión y Administración de la Deuda-SIAD</t>
  </si>
  <si>
    <t>Dirección de Finanzas -  Equipo de Trabajo de Estadística</t>
  </si>
  <si>
    <t xml:space="preserve">Evolución de la Deuda </t>
  </si>
  <si>
    <t xml:space="preserve">  Bco. de la Nación</t>
  </si>
  <si>
    <t xml:space="preserve">  Bco. de Crédito</t>
  </si>
  <si>
    <t>Bco. Internacional de  Reconstrucción y Fomento (BIRF)</t>
  </si>
  <si>
    <t>Bco. Interamericano de Desarrollo (BID)</t>
  </si>
  <si>
    <t>Sistema Financiero Nacional</t>
  </si>
  <si>
    <t>DE MEDIANO Y LARGO PLAZO</t>
  </si>
  <si>
    <t xml:space="preserve"> DEUDA EXTERNA   </t>
  </si>
  <si>
    <t>DEUDA DE GOBIERNOS REGIONALES Y GOBIERNOS LOCALES</t>
  </si>
  <si>
    <t>DEUDA GOBIERNOS REGIONALES Y GOBIERNOS LOCALES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</si>
  <si>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</si>
  <si>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</si>
  <si>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</si>
  <si>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</si>
  <si>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</si>
  <si>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</si>
  <si>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</si>
  <si>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Se recopila de acuerdo a la moneda de origen de la operación. Para fines comparativos se presenta en US$ y su equivalente en nuevos soles.</t>
  </si>
  <si>
    <t>La información se presenta a valor nominal.</t>
  </si>
  <si>
    <t xml:space="preserve"> DEUDA INTERNA   </t>
  </si>
  <si>
    <t>Sistema Integrado de Administración Financiera del Sector Público (SIAF-SP), en el cual los Gobiernos Regionales y Gobiernos Locales registran su información.</t>
  </si>
  <si>
    <r>
      <t xml:space="preserve">  MEF 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1/</t>
    </r>
  </si>
  <si>
    <t>Cuadro en nuevos soles</t>
  </si>
  <si>
    <t>(Miles de US dólares)</t>
  </si>
  <si>
    <t>Amt.</t>
  </si>
  <si>
    <t>Int.</t>
  </si>
  <si>
    <t>DE CORTO Y MEDIANO Y LARGO PLAZO</t>
  </si>
  <si>
    <t>(Miles de nuevos soles)</t>
  </si>
  <si>
    <t>POR PLAZO Y SECTOR INSTITUCIONAL</t>
  </si>
  <si>
    <t xml:space="preserve">2/  Incluye la deuda externa contratada por el Gobierno Nacional y traslada a los Gobiernos Regionales </t>
  </si>
  <si>
    <t xml:space="preserve">    Regionales y Gobiernos Locales con Convenios Traspasos de Recursos.</t>
  </si>
  <si>
    <t>2/ Deuda con Convenios de Traspasos de Recursos.</t>
  </si>
  <si>
    <t>I.  GOBIERNOS REGIONALES</t>
  </si>
  <si>
    <t xml:space="preserve"> Deuda Interna</t>
  </si>
  <si>
    <t xml:space="preserve">     MEF   </t>
  </si>
  <si>
    <t>II.  GOBIERNOS LOCALES</t>
  </si>
  <si>
    <t xml:space="preserve"> Deuda Externa</t>
  </si>
  <si>
    <t xml:space="preserve">     Organismos Internacionales</t>
  </si>
  <si>
    <t xml:space="preserve">     Bonistas</t>
  </si>
  <si>
    <t xml:space="preserve">     Banca Comercial</t>
  </si>
  <si>
    <t xml:space="preserve">     Otras Fuentes</t>
  </si>
  <si>
    <t xml:space="preserve">       BID</t>
  </si>
  <si>
    <t xml:space="preserve">       BIRF</t>
  </si>
  <si>
    <t xml:space="preserve">       BBVA B. Continental</t>
  </si>
  <si>
    <t xml:space="preserve">       Bco. Internacional del Perú</t>
  </si>
  <si>
    <t xml:space="preserve">       Bco. de Crédito</t>
  </si>
  <si>
    <t xml:space="preserve">       Bco. Financiero</t>
  </si>
  <si>
    <t xml:space="preserve">       Bco. de la Nación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</si>
  <si>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</si>
  <si>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</si>
  <si>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</si>
  <si>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</si>
  <si>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    y Gobiernos Locales con Convenios de Traspasos de Recursos.</t>
  </si>
  <si>
    <t xml:space="preserve"> BONOS   </t>
  </si>
  <si>
    <t xml:space="preserve">1/ Incluye la deuda externa contratada por el Gobierno Nacional y traslada a los Gobiernos </t>
  </si>
  <si>
    <t xml:space="preserve">     Gobiernos Locales</t>
  </si>
  <si>
    <t xml:space="preserve">     Gobiernos Regionales </t>
  </si>
  <si>
    <t xml:space="preserve">     Gobiernos Regionales  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</si>
  <si>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</si>
  <si>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</si>
  <si>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</si>
  <si>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</si>
  <si>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2/ Deuda derivada de la entrega de Certificados de  Inversión Pública Regional y Local (CIPRL).</t>
  </si>
  <si>
    <t>Deuda Externa</t>
  </si>
  <si>
    <t>Deuda Interna</t>
  </si>
  <si>
    <t>Período</t>
  </si>
  <si>
    <t>MEF</t>
  </si>
  <si>
    <t>Bancos</t>
  </si>
  <si>
    <t>Otros</t>
  </si>
  <si>
    <t xml:space="preserve">       Bco. Agropecuario</t>
  </si>
  <si>
    <t>Sector Institucional / Deudor</t>
  </si>
  <si>
    <t>Gobierno Regional de Cajamarca</t>
  </si>
  <si>
    <t>Gobierno Regional de Loreto</t>
  </si>
  <si>
    <t>Gobierno Regional del Callao</t>
  </si>
  <si>
    <t>Gobierno Regional de Cusco</t>
  </si>
  <si>
    <t>Municipalidad Provincial de Lima</t>
  </si>
  <si>
    <t>Municipalidad Distrital de Cerro Colorado</t>
  </si>
  <si>
    <t>Municipalidad Distrital de Ate - Vitarte</t>
  </si>
  <si>
    <t>Municipalidad Provincial de Sechura</t>
  </si>
  <si>
    <t>Municipalidad Provincial de Chota</t>
  </si>
  <si>
    <t>Municipalidad Provincial de Zarumilla</t>
  </si>
  <si>
    <t>Municipalidad Provincial de Tocache</t>
  </si>
  <si>
    <t>Municipalidad Distrital de Huayllay</t>
  </si>
  <si>
    <t>Municipalidad Distrital de San Luis</t>
  </si>
  <si>
    <t>Municipalidad Distrital de San Miguel</t>
  </si>
  <si>
    <t>Municipalidad Provincial de Huaylas - Caraz</t>
  </si>
  <si>
    <t>Municipalidad Distrital de Curimana</t>
  </si>
  <si>
    <t>Municipalidad Distrital de Asia</t>
  </si>
  <si>
    <t>Municipalidad Provincial de Chiclayo</t>
  </si>
  <si>
    <t>Municipalidad Provincial de Islay - Mollendo</t>
  </si>
  <si>
    <t>Municipalidad Distrital de Miraflores</t>
  </si>
  <si>
    <t>Municipalidad Provincial de Andahuaylas</t>
  </si>
  <si>
    <t>Municipalidad Distrital de Villa El Salvador</t>
  </si>
  <si>
    <t>Sector institucional / Deudor</t>
  </si>
  <si>
    <t>Municipalidad Distrital de la Molina</t>
  </si>
  <si>
    <t xml:space="preserve">DEUDA DE GOBIERNOS REGIONALES Y GOBIERNOS LOCALES </t>
  </si>
  <si>
    <t>Cuadro 7</t>
  </si>
  <si>
    <t>POR SECTOR INSTITUCIONAL Y DEUDOR</t>
  </si>
  <si>
    <t>POR TIPO DE MONEDA Y SECTOR INSTITUCIONAL</t>
  </si>
  <si>
    <t>Municipalidad Distrital de Tinyahuarco</t>
  </si>
  <si>
    <t>Banco</t>
  </si>
  <si>
    <t xml:space="preserve">  Bco. Agropecuario</t>
  </si>
  <si>
    <t xml:space="preserve">  Sector Institucional / Acreedor</t>
  </si>
  <si>
    <t>Municipalidad Provincial de Azángaro</t>
  </si>
  <si>
    <t>Municipalidad Provincial de Jaén</t>
  </si>
  <si>
    <t xml:space="preserve">1/  Deuda directa de la Municipalidad Metropolitana de Lima, con garantía del Gobierno Nacional </t>
  </si>
  <si>
    <t>Gobierno Regional de San Martín</t>
  </si>
  <si>
    <t>Cuadro 1A</t>
  </si>
  <si>
    <t>Cuadro 3A</t>
  </si>
  <si>
    <t>Cuadro 4A</t>
  </si>
  <si>
    <t>Cuadro 5A</t>
  </si>
  <si>
    <t>Cuadro 6A</t>
  </si>
  <si>
    <t>Cuadro 7A</t>
  </si>
  <si>
    <t xml:space="preserve"> </t>
  </si>
  <si>
    <t>Aumento de CIPRIL</t>
  </si>
  <si>
    <t>Expresado en millones de US$ y el equivalente en millones de nuevos soles</t>
  </si>
  <si>
    <t>Comprende el saldo de la deuda de los Gobiernos Regionales y Gobiernos Locales.</t>
  </si>
  <si>
    <r>
      <t xml:space="preserve"> DEUDA EXTERNA   </t>
    </r>
    <r>
      <rPr>
        <b/>
        <sz val="8"/>
        <rFont val="Arial"/>
        <family val="2"/>
      </rPr>
      <t>1/</t>
    </r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</si>
  <si>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</si>
  <si>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</si>
  <si>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Gobiernos Regionales   </t>
    </r>
    <r>
      <rPr>
        <b/>
        <sz val="8"/>
        <rFont val="Arial"/>
        <family val="2"/>
      </rPr>
      <t>2/</t>
    </r>
  </si>
  <si>
    <r>
      <t xml:space="preserve">Gobiernos Locales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</si>
  <si>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r>
      <t xml:space="preserve">      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</si>
  <si>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r>
      <t xml:space="preserve">       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</si>
  <si>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</si>
  <si>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</si>
  <si>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      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</si>
  <si>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t>POR RESIDENCIA DEL ACREEDOR Y SECTOR INSTITUCIONAL</t>
  </si>
  <si>
    <t>Municipalidad Provincial de Talara - Pariñas</t>
  </si>
  <si>
    <t>Municipalidad Distrital de Chavín</t>
  </si>
  <si>
    <t>SERVICIO PROYECTADO POR RESIDENCIA DEL ACREEDOR</t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</si>
  <si>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</si>
  <si>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t>Municipalidad Distrital de Lurín</t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</si>
  <si>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</si>
  <si>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t>Municipalidad Distrital de  Huarmaca</t>
  </si>
  <si>
    <t xml:space="preserve">  Caja Metropolitano de Lima</t>
  </si>
  <si>
    <t xml:space="preserve">Gobierno Regional de Arequipa </t>
  </si>
  <si>
    <t>Gobierno Regional de Apurimac</t>
  </si>
  <si>
    <t>Gobierno Regional de Piura</t>
  </si>
  <si>
    <t>Municipalidad Provincial de Rodríguez de Mendoza - San Nicolás</t>
  </si>
  <si>
    <t>Municipalidad Distrital de Olmos</t>
  </si>
  <si>
    <t>Municipalidad Distrital de Lince</t>
  </si>
  <si>
    <t>Municipalidad Provincial de la Convención - Santa Ana</t>
  </si>
  <si>
    <t>Municipalidad Distrital de San Sebastian</t>
  </si>
  <si>
    <r>
      <t xml:space="preserve">       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2/ </t>
    </r>
  </si>
  <si>
    <r>
      <t xml:space="preserve">     MEF   </t>
    </r>
    <r>
      <rPr>
        <b/>
        <sz val="8"/>
        <rFont val="Arial"/>
        <family val="2"/>
      </rPr>
      <t xml:space="preserve">1/  </t>
    </r>
  </si>
  <si>
    <t>1/ Deuda entre sectores interinstitucionales.</t>
  </si>
  <si>
    <r>
      <t xml:space="preserve">II. Gobiernos Locales   </t>
    </r>
    <r>
      <rPr>
        <b/>
        <sz val="8"/>
        <rFont val="Arial"/>
        <family val="2"/>
      </rPr>
      <t>1/</t>
    </r>
  </si>
  <si>
    <t xml:space="preserve">1/  Comprende, convenios de traspasos de recursos entre el MEF y cada Gobierno Regional. Además deuda derivada de la entrega </t>
  </si>
  <si>
    <t>1/   Incluye deuda derivada de la entrega de Certificados de  Inversión Pública Regional y Local (CIPRL).</t>
  </si>
  <si>
    <t xml:space="preserve">1/ Comprende: Convenios de Traspasos de Recursos, Certificado de  Inversión Pública Regional y Local  </t>
  </si>
  <si>
    <t xml:space="preserve">    (CIPRL) y deuda a FONAVI (PRINCIPAL).</t>
  </si>
  <si>
    <t xml:space="preserve">       Bco. Scotiabank</t>
  </si>
  <si>
    <t xml:space="preserve">  Bco. Scotiabank</t>
  </si>
  <si>
    <t xml:space="preserve">2/  Comprende deuda con garantía y sin garantía de Gobierno Nacional y Convenio de Traspaso de  Recursos. Además deuda </t>
  </si>
  <si>
    <t xml:space="preserve">      derivada de la entrega de Certificados de Inversión Pública Regional y Local (CIPRL). Los Gobiernos Locales con deuda</t>
  </si>
  <si>
    <t xml:space="preserve">      de Certificados de  Inversión Pública Regional y Local (CIPRL).</t>
  </si>
  <si>
    <t>Municipalidad Provincial de Trujillo</t>
  </si>
  <si>
    <t>Municipalidad Provincial del Abancay</t>
  </si>
  <si>
    <t>Municipalidad Distrital de Alto Selva Alegre</t>
  </si>
  <si>
    <t>Municipalidad Provincial de Cajamarca</t>
  </si>
  <si>
    <t>Municipalidad Provincial del Alto Amazonas - Yurimaguas</t>
  </si>
  <si>
    <t>Municipalidad Distrital de Río Negro</t>
  </si>
  <si>
    <t>Municipalidad Distrital de Breña</t>
  </si>
  <si>
    <t>Considera deuda de Corto Plazo y deuda de Mediano y Largo Plazo</t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</si>
  <si>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</si>
  <si>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</si>
  <si>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t>Municipalidad Provincial de Nazca</t>
  </si>
  <si>
    <t>Municipalidad Distrital de Ilabaya</t>
  </si>
  <si>
    <t>Municipalidad Provincial de Huarmey</t>
  </si>
  <si>
    <t>Municipalidad Distrital de Sachaca</t>
  </si>
  <si>
    <t>Municipalidad Distrital de Vilcabamba</t>
  </si>
  <si>
    <t>Municipalidad Distrital de Canoas de Punta Sal</t>
  </si>
  <si>
    <t>Municipalidad Distrital de San Francisco de Asis de Yarusyacan</t>
  </si>
  <si>
    <t>Municipalidad Distrital de Asunción</t>
  </si>
  <si>
    <t>Gobierno Regional de Pasco</t>
  </si>
  <si>
    <t>Gobierno Regional de Tumbes</t>
  </si>
  <si>
    <t>Gobierno Regional de Junín</t>
  </si>
  <si>
    <t>Municipalidad Provincial de Tayacaja - Pampas</t>
  </si>
  <si>
    <t>Municipalidad Provincial de Urubamba</t>
  </si>
  <si>
    <t>Municipalidad Distrital de Perene</t>
  </si>
  <si>
    <t>Municipalidad Provincial de Calca</t>
  </si>
  <si>
    <t>1/ Comprende la deuda con Convenio de Traspasos de Recursos.</t>
  </si>
  <si>
    <r>
      <t xml:space="preserve">     MEF  </t>
    </r>
    <r>
      <rPr>
        <b/>
        <sz val="8"/>
        <rFont val="Arial"/>
        <family val="2"/>
      </rPr>
      <t xml:space="preserve"> 4/   </t>
    </r>
  </si>
  <si>
    <r>
      <t xml:space="preserve">       FONAVI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5/</t>
    </r>
  </si>
  <si>
    <t>4/ Deuda entre sectores interinstitucionales.</t>
  </si>
  <si>
    <t>5/ Comprende sólo el principal de la deuda FONAVI.</t>
  </si>
  <si>
    <r>
      <t xml:space="preserve">       BBVA Continental - Bco. Scotiabank - Sindicado   </t>
    </r>
    <r>
      <rPr>
        <b/>
        <sz val="8"/>
        <rFont val="Arial"/>
        <family val="2"/>
      </rPr>
      <t>3/</t>
    </r>
  </si>
  <si>
    <t xml:space="preserve">       BBVA Continental</t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</si>
  <si>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</si>
  <si>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administritativo y de garantías el BBVA Continental (sindicado).</t>
  </si>
  <si>
    <t xml:space="preserve">BBVA Continental - Bco. Scotiabank - Sindicado  </t>
  </si>
  <si>
    <t xml:space="preserve">      1/ Incluye Traspaso de Recursos, FONAVI, CIPRL</t>
  </si>
  <si>
    <t xml:space="preserve">3/ Operación de endeudamiento financiado por los dos Bancos para la Municipalidad de Lima; siendo el agente </t>
  </si>
  <si>
    <t>Municipalidad Distrital de los Baños del Incas</t>
  </si>
  <si>
    <t>Municipalidad Provincial de Tumbes</t>
  </si>
  <si>
    <t>Municipalidad Distrital de Mollepata</t>
  </si>
  <si>
    <t>Municipalidad Provincial de Yunguyo</t>
  </si>
  <si>
    <t>Municipalidad Distrital de Vice</t>
  </si>
  <si>
    <r>
      <t xml:space="preserve">      2014   </t>
    </r>
    <r>
      <rPr>
        <sz val="8"/>
        <color indexed="8"/>
        <rFont val="Arial"/>
        <family val="2"/>
      </rPr>
      <t>1/</t>
    </r>
  </si>
  <si>
    <t xml:space="preserve">       Cooperativa</t>
  </si>
  <si>
    <t>Municipalidad Distrital de Coporaque</t>
  </si>
  <si>
    <t>Municipalidad Distrital de Cayma</t>
  </si>
  <si>
    <t>Municipalidad Provincial de Pisco</t>
  </si>
  <si>
    <t>Municipalidad Distrital de Huata</t>
  </si>
  <si>
    <t>Municipalidad Distrital de Livitaca</t>
  </si>
  <si>
    <t>Municipalidad Distrital de Santa Teresa</t>
  </si>
  <si>
    <t>Municipalidad Distrital de Sunampe</t>
  </si>
  <si>
    <t>Municipalidad Provincial de Oyon</t>
  </si>
  <si>
    <t>G.R</t>
  </si>
  <si>
    <t>G.L</t>
  </si>
  <si>
    <r>
      <t xml:space="preserve">       MEF (Traspaso)   </t>
    </r>
    <r>
      <rPr>
        <b/>
        <sz val="8"/>
        <rFont val="Arial"/>
        <family val="2"/>
      </rPr>
      <t>1/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</si>
  <si>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Municipalidad Provincial de Cotabambas - Tambobamba</t>
  </si>
  <si>
    <t>Municipalidad Distrital de Lurigancho (Chosica)</t>
  </si>
  <si>
    <t>Municipalidad Distrital de San Antonio</t>
  </si>
  <si>
    <t>Municipalidad Distrital de Tumbaden</t>
  </si>
  <si>
    <t>a/</t>
  </si>
  <si>
    <t>Gobierno Regional de Puno</t>
  </si>
  <si>
    <t>Municipalidad Provincial de Contumaza</t>
  </si>
  <si>
    <t>Municipalidad Distrital de Vilchayal</t>
  </si>
  <si>
    <t xml:space="preserve">       Bco. de Comercio</t>
  </si>
  <si>
    <t>Municipalidad Distrital de Majes</t>
  </si>
  <si>
    <t>Municipalidad Provincial de Paita</t>
  </si>
  <si>
    <t>Municipalidad Distrital de Santa Ana de Tusi</t>
  </si>
  <si>
    <t xml:space="preserve">      menor  a US$ 400 mil, se agrupa en "Otros" e incluye a 155 entidades.</t>
  </si>
  <si>
    <t>Municipalidad Provincial del Callao</t>
  </si>
  <si>
    <t>Municipalidad Distrital de San Borja</t>
  </si>
  <si>
    <t xml:space="preserve">  Bco. de Comercio</t>
  </si>
  <si>
    <t xml:space="preserve">I. Gobiernos Regionales   </t>
  </si>
  <si>
    <t>AL 31 DE JULIO DE 2014</t>
  </si>
  <si>
    <t>Tipo de cambio venta bancario al final del mes de julio. Fuente: Superintendencia de Banca y Seguros- SBS</t>
  </si>
  <si>
    <r>
      <rPr>
        <sz val="8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 Al 31 de julio de 2014</t>
    </r>
  </si>
  <si>
    <r>
      <t xml:space="preserve">  </t>
    </r>
    <r>
      <rPr>
        <sz val="8"/>
        <rFont val="Arial"/>
        <family val="2"/>
      </rPr>
      <t>1/</t>
    </r>
    <r>
      <rPr>
        <sz val="10"/>
        <rFont val="Arial"/>
        <family val="2"/>
      </rPr>
      <t xml:space="preserve">  Al 31 de julio de 2014</t>
    </r>
  </si>
  <si>
    <t>Al 31 de julio de 2014</t>
  </si>
  <si>
    <t>Período: De agosto 2014 al 2040</t>
  </si>
  <si>
    <t xml:space="preserve">          - Tipo de Cambio del 31 de julio de 2014. </t>
  </si>
  <si>
    <t>a/   Servicio proyectado a partir del  mes de agosto de 2014.</t>
  </si>
  <si>
    <t>OK</t>
  </si>
  <si>
    <t>Municipalidad Provincial de Santiago de Chuco</t>
  </si>
  <si>
    <t>Municipalidad Provincial del Cuzco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</si>
  <si>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US$ 200 mil, se agrupa en "otros" e incluye a 90 entidades.</t>
    </r>
  </si>
  <si>
    <t xml:space="preserve">             Residencia del Acreedor /           Sector Institucional</t>
  </si>
  <si>
    <t xml:space="preserve">                    Plazo /                           Sector Institucional</t>
  </si>
  <si>
    <t xml:space="preserve">          Tipo de Instrumento /        Sector Institucional</t>
  </si>
  <si>
    <t xml:space="preserve">           Tipo de Moneda /           Sector Institucional</t>
  </si>
</sst>
</file>

<file path=xl/styles.xml><?xml version="1.0" encoding="utf-8"?>
<styleSheet xmlns="http://schemas.openxmlformats.org/spreadsheetml/2006/main">
  <numFmts count="7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##,###,###,###"/>
    <numFmt numFmtId="173" formatCode="###,###,###"/>
    <numFmt numFmtId="174" formatCode="_ * #,##0.0_ ;_ * \-#,##0.0_ ;_ * &quot;-&quot;??_ ;_ @_ "/>
    <numFmt numFmtId="175" formatCode="0.0%"/>
    <numFmt numFmtId="176" formatCode="_ * #,##0_ ;_ * \-#,##0_ ;_ * &quot;-&quot;??_ ;_ @_ "/>
    <numFmt numFmtId="177" formatCode="_ * #,##0_ ;_ * \-#,##0_ ;_ * &quot;0&quot;??_ ;_ @_ "/>
    <numFmt numFmtId="178" formatCode="_([$€]\ * #,##0.00_);_([$€]\ * \(#,##0.00\);_([$€]\ * &quot;-&quot;??_);_(@_)"/>
    <numFmt numFmtId="179" formatCode="[$-280A]d&quot; de &quot;mmmm&quot; de &quot;yyyy;@"/>
    <numFmt numFmtId="180" formatCode="0.0000"/>
    <numFmt numFmtId="181" formatCode="0.000"/>
    <numFmt numFmtId="182" formatCode="0.0"/>
    <numFmt numFmtId="183" formatCode="#,##0.0;[Red]\-#,##0.0"/>
    <numFmt numFmtId="184" formatCode="0.00000000"/>
    <numFmt numFmtId="185" formatCode="0.0000000000"/>
    <numFmt numFmtId="186" formatCode="0.000000"/>
    <numFmt numFmtId="187" formatCode="0.00000"/>
    <numFmt numFmtId="188" formatCode="###,###,###,###.00000"/>
    <numFmt numFmtId="189" formatCode="###,###,###,###.000000"/>
    <numFmt numFmtId="190" formatCode="0.00000000000000000000"/>
    <numFmt numFmtId="191" formatCode="#,##0.000000000;[Red]\-#,##0.000000000"/>
    <numFmt numFmtId="192" formatCode="#,##0.000000000000000;[Red]\-#,##0.000000000000000"/>
    <numFmt numFmtId="193" formatCode="0.0000000"/>
    <numFmt numFmtId="194" formatCode="0.000000000"/>
    <numFmt numFmtId="195" formatCode="0.00000000000"/>
    <numFmt numFmtId="196" formatCode="0.000000000000"/>
    <numFmt numFmtId="197" formatCode="###,###,###,###.000"/>
    <numFmt numFmtId="198" formatCode="#,##0.00000;[Red]\-#,##0.00000"/>
    <numFmt numFmtId="199" formatCode="#,##0.00000000;[Red]\-#,##0.00000000"/>
    <numFmt numFmtId="200" formatCode="#,##0.0000000000;[Red]\-#,##0.0000000000"/>
    <numFmt numFmtId="201" formatCode="#,##0.00000000000;[Red]\-#,##0.00000000000"/>
    <numFmt numFmtId="202" formatCode="0.00000000000000"/>
    <numFmt numFmtId="203" formatCode="\-"/>
    <numFmt numFmtId="204" formatCode="###,###,###,###.0"/>
    <numFmt numFmtId="205" formatCode="#,##0.0000000;[Red]\-#,##0.0000000"/>
    <numFmt numFmtId="206" formatCode="###,###,###,###.0000000"/>
    <numFmt numFmtId="207" formatCode="_ * #,##0.0000000000_ ;_ * \-#,##0.0000000000_ ;_ * &quot;-&quot;??????????_ ;_ @_ "/>
    <numFmt numFmtId="208" formatCode="0.0000000000000"/>
    <numFmt numFmtId="209" formatCode="0.000000000000000"/>
    <numFmt numFmtId="210" formatCode="###,###,###,###.00000000"/>
    <numFmt numFmtId="211" formatCode="###,###,###,###.000000000"/>
    <numFmt numFmtId="212" formatCode="###,###,###,###.00000000000"/>
    <numFmt numFmtId="213" formatCode="_ * #,##0.0000_ ;_ * \-#,##0.0000_ ;_ * &quot;-&quot;?_ ;_ @_ "/>
    <numFmt numFmtId="214" formatCode="[$-80A]dddd\,\ d&quot; de &quot;mmmm&quot; de &quot;yyyy"/>
    <numFmt numFmtId="215" formatCode="[$-80A]hh:mm:ss\ AM/PM"/>
    <numFmt numFmtId="216" formatCode="#,##0.000000;[Red]\-#,##0.000000"/>
    <numFmt numFmtId="217" formatCode="#,##0.0000;[Red]\-#,##0.0000"/>
    <numFmt numFmtId="218" formatCode="#,##0.000;[Red]\-#,##0.000"/>
    <numFmt numFmtId="219" formatCode="#,##0.000000000000;[Red]\-#,##0.000000000000"/>
    <numFmt numFmtId="220" formatCode="#,##0.0000000000000;[Red]\-#,##0.0000000000000"/>
    <numFmt numFmtId="221" formatCode="_ * #,##0.0_ ;_ * \-#,##0.0_ ;_ * &quot;-&quot;?_ ;_ @_ "/>
    <numFmt numFmtId="222" formatCode="[$-280A]dddd\,\ dd&quot; de &quot;mmmm&quot; de &quot;yyyy"/>
    <numFmt numFmtId="223" formatCode="[$-280A]hh:mm:ss\ AM/PM"/>
    <numFmt numFmtId="224" formatCode="###,###,###,###.00"/>
    <numFmt numFmtId="225" formatCode="###,###,###,###.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12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9"/>
      <name val="Arial"/>
      <family val="2"/>
    </font>
    <font>
      <b/>
      <u val="single"/>
      <sz val="12"/>
      <color indexed="1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5.85"/>
      <color indexed="8"/>
      <name val="Arial"/>
      <family val="0"/>
    </font>
    <font>
      <b/>
      <sz val="7.5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0"/>
      <name val="Arial"/>
      <family val="2"/>
    </font>
    <font>
      <sz val="11"/>
      <color theme="0"/>
      <name val="Arial"/>
      <family val="2"/>
    </font>
    <font>
      <b/>
      <u val="single"/>
      <sz val="12"/>
      <color theme="3" tint="-0.24997000396251678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9" fillId="28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0" borderId="0" applyNumberFormat="0" applyBorder="0" applyAlignment="0" applyProtection="0"/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4" fillId="20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68" fillId="0" borderId="8" applyNumberFormat="0" applyFill="0" applyAlignment="0" applyProtection="0"/>
    <xf numFmtId="0" fontId="79" fillId="0" borderId="9" applyNumberFormat="0" applyFill="0" applyAlignment="0" applyProtection="0"/>
  </cellStyleXfs>
  <cellXfs count="59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5" fillId="32" borderId="0" xfId="56" applyFont="1" applyFill="1" applyAlignment="1">
      <alignment horizontal="center" vertical="center" wrapText="1"/>
      <protection/>
    </xf>
    <xf numFmtId="0" fontId="8" fillId="32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22" fillId="32" borderId="0" xfId="0" applyFont="1" applyFill="1" applyAlignment="1">
      <alignment/>
    </xf>
    <xf numFmtId="0" fontId="23" fillId="32" borderId="0" xfId="0" applyFont="1" applyFill="1" applyAlignment="1">
      <alignment/>
    </xf>
    <xf numFmtId="0" fontId="7" fillId="32" borderId="0" xfId="0" applyFont="1" applyFill="1" applyAlignment="1">
      <alignment vertical="center"/>
    </xf>
    <xf numFmtId="0" fontId="24" fillId="32" borderId="0" xfId="46" applyFont="1" applyFill="1" applyAlignment="1" applyProtection="1">
      <alignment vertical="center"/>
      <protection/>
    </xf>
    <xf numFmtId="0" fontId="24" fillId="32" borderId="0" xfId="46" applyFont="1" applyFill="1" applyAlignment="1" applyProtection="1">
      <alignment/>
      <protection/>
    </xf>
    <xf numFmtId="0" fontId="10" fillId="32" borderId="0" xfId="0" applyFont="1" applyFill="1" applyAlignment="1">
      <alignment vertical="center"/>
    </xf>
    <xf numFmtId="14" fontId="24" fillId="32" borderId="0" xfId="46" applyNumberFormat="1" applyFont="1" applyFill="1" applyAlignment="1" applyProtection="1">
      <alignment horizontal="left" vertical="center"/>
      <protection/>
    </xf>
    <xf numFmtId="0" fontId="24" fillId="32" borderId="0" xfId="46" applyFont="1" applyFill="1" applyAlignment="1" applyProtection="1">
      <alignment vertical="center"/>
      <protection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5" fillId="32" borderId="0" xfId="0" applyFont="1" applyFill="1" applyAlignment="1">
      <alignment/>
    </xf>
    <xf numFmtId="0" fontId="18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21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2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38" fontId="15" fillId="32" borderId="13" xfId="49" applyNumberFormat="1" applyFont="1" applyFill="1" applyBorder="1" applyAlignment="1">
      <alignment horizontal="right" vertical="center" indent="4"/>
    </xf>
    <xf numFmtId="38" fontId="15" fillId="32" borderId="13" xfId="49" applyNumberFormat="1" applyFont="1" applyFill="1" applyBorder="1" applyAlignment="1">
      <alignment horizontal="right" vertical="center" indent="3"/>
    </xf>
    <xf numFmtId="0" fontId="14" fillId="32" borderId="12" xfId="0" applyFont="1" applyFill="1" applyBorder="1" applyAlignment="1">
      <alignment horizontal="left" vertical="center" indent="2"/>
    </xf>
    <xf numFmtId="38" fontId="14" fillId="32" borderId="13" xfId="49" applyNumberFormat="1" applyFont="1" applyFill="1" applyBorder="1" applyAlignment="1">
      <alignment horizontal="right" vertical="center" indent="4"/>
    </xf>
    <xf numFmtId="38" fontId="14" fillId="32" borderId="13" xfId="49" applyNumberFormat="1" applyFont="1" applyFill="1" applyBorder="1" applyAlignment="1">
      <alignment horizontal="right" vertical="center" indent="3"/>
    </xf>
    <xf numFmtId="38" fontId="10" fillId="32" borderId="13" xfId="49" applyNumberFormat="1" applyFont="1" applyFill="1" applyBorder="1" applyAlignment="1">
      <alignment horizontal="right" vertical="center" indent="4"/>
    </xf>
    <xf numFmtId="38" fontId="10" fillId="32" borderId="13" xfId="49" applyNumberFormat="1" applyFont="1" applyFill="1" applyBorder="1" applyAlignment="1">
      <alignment horizontal="right" vertical="center" indent="3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43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5" fillId="32" borderId="12" xfId="0" applyFont="1" applyFill="1" applyBorder="1" applyAlignment="1">
      <alignment horizontal="left" vertical="center" wrapText="1" readingOrder="1"/>
    </xf>
    <xf numFmtId="172" fontId="15" fillId="32" borderId="12" xfId="0" applyNumberFormat="1" applyFont="1" applyFill="1" applyBorder="1" applyAlignment="1">
      <alignment horizontal="right" vertical="center" indent="3" readingOrder="1"/>
    </xf>
    <xf numFmtId="0" fontId="14" fillId="32" borderId="12" xfId="0" applyFont="1" applyFill="1" applyBorder="1" applyAlignment="1">
      <alignment horizontal="left" vertical="center" wrapText="1" readingOrder="1"/>
    </xf>
    <xf numFmtId="172" fontId="14" fillId="32" borderId="12" xfId="0" applyNumberFormat="1" applyFont="1" applyFill="1" applyBorder="1" applyAlignment="1">
      <alignment horizontal="right" vertical="center" indent="3" readingOrder="1"/>
    </xf>
    <xf numFmtId="0" fontId="8" fillId="32" borderId="12" xfId="0" applyFont="1" applyFill="1" applyBorder="1" applyAlignment="1">
      <alignment horizontal="left" vertical="center" wrapText="1" readingOrder="1"/>
    </xf>
    <xf numFmtId="172" fontId="11" fillId="32" borderId="12" xfId="0" applyNumberFormat="1" applyFont="1" applyFill="1" applyBorder="1" applyAlignment="1">
      <alignment horizontal="right" indent="3" readingOrder="1"/>
    </xf>
    <xf numFmtId="0" fontId="10" fillId="32" borderId="14" xfId="0" applyFont="1" applyFill="1" applyBorder="1" applyAlignment="1">
      <alignment horizontal="center" vertical="center" wrapText="1" readingOrder="1"/>
    </xf>
    <xf numFmtId="172" fontId="10" fillId="32" borderId="14" xfId="0" applyNumberFormat="1" applyFont="1" applyFill="1" applyBorder="1" applyAlignment="1">
      <alignment horizontal="right" vertical="center" wrapText="1" indent="3" readingOrder="1"/>
    </xf>
    <xf numFmtId="0" fontId="10" fillId="32" borderId="0" xfId="0" applyFont="1" applyFill="1" applyBorder="1" applyAlignment="1">
      <alignment horizontal="left" vertical="center" wrapText="1" readingOrder="1"/>
    </xf>
    <xf numFmtId="172" fontId="10" fillId="32" borderId="0" xfId="0" applyNumberFormat="1" applyFont="1" applyFill="1" applyBorder="1" applyAlignment="1">
      <alignment horizontal="center" vertical="center" readingOrder="1"/>
    </xf>
    <xf numFmtId="172" fontId="14" fillId="32" borderId="12" xfId="0" applyNumberFormat="1" applyFont="1" applyFill="1" applyBorder="1" applyAlignment="1">
      <alignment horizontal="right" indent="3" readingOrder="1"/>
    </xf>
    <xf numFmtId="0" fontId="11" fillId="32" borderId="14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15" fillId="32" borderId="12" xfId="0" applyNumberFormat="1" applyFont="1" applyFill="1" applyBorder="1" applyAlignment="1">
      <alignment horizontal="right" vertical="center" indent="3" readingOrder="1"/>
    </xf>
    <xf numFmtId="0" fontId="14" fillId="32" borderId="12" xfId="0" applyNumberFormat="1" applyFont="1" applyFill="1" applyBorder="1" applyAlignment="1">
      <alignment horizontal="right" indent="3" readingOrder="1"/>
    </xf>
    <xf numFmtId="0" fontId="2" fillId="32" borderId="0" xfId="0" applyFont="1" applyFill="1" applyBorder="1" applyAlignment="1">
      <alignment vertical="center" wrapText="1" readingOrder="1"/>
    </xf>
    <xf numFmtId="172" fontId="14" fillId="32" borderId="12" xfId="0" applyNumberFormat="1" applyFont="1" applyFill="1" applyBorder="1" applyAlignment="1">
      <alignment horizontal="right" indent="4" readingOrder="1"/>
    </xf>
    <xf numFmtId="172" fontId="15" fillId="32" borderId="12" xfId="0" applyNumberFormat="1" applyFont="1" applyFill="1" applyBorder="1" applyAlignment="1">
      <alignment horizontal="right" vertical="center" indent="4" readingOrder="1"/>
    </xf>
    <xf numFmtId="172" fontId="14" fillId="32" borderId="15" xfId="0" applyNumberFormat="1" applyFont="1" applyFill="1" applyBorder="1" applyAlignment="1">
      <alignment horizontal="right" textRotation="255" readingOrder="1"/>
    </xf>
    <xf numFmtId="172" fontId="11" fillId="32" borderId="12" xfId="0" applyNumberFormat="1" applyFont="1" applyFill="1" applyBorder="1" applyAlignment="1">
      <alignment horizontal="right" indent="4" readingOrder="1"/>
    </xf>
    <xf numFmtId="0" fontId="5" fillId="32" borderId="15" xfId="0" applyFont="1" applyFill="1" applyBorder="1" applyAlignment="1">
      <alignment horizontal="left" vertical="center" wrapText="1" indent="3" readingOrder="1"/>
    </xf>
    <xf numFmtId="173" fontId="10" fillId="32" borderId="12" xfId="0" applyNumberFormat="1" applyFont="1" applyFill="1" applyBorder="1" applyAlignment="1">
      <alignment horizontal="right" indent="3" readingOrder="1"/>
    </xf>
    <xf numFmtId="0" fontId="11" fillId="32" borderId="15" xfId="0" applyFont="1" applyFill="1" applyBorder="1" applyAlignment="1">
      <alignment horizontal="left" vertical="center" wrapText="1" indent="5" readingOrder="1"/>
    </xf>
    <xf numFmtId="173" fontId="11" fillId="32" borderId="12" xfId="0" applyNumberFormat="1" applyFont="1" applyFill="1" applyBorder="1" applyAlignment="1">
      <alignment horizontal="right" indent="3" readingOrder="1"/>
    </xf>
    <xf numFmtId="0" fontId="11" fillId="32" borderId="16" xfId="0" applyFont="1" applyFill="1" applyBorder="1" applyAlignment="1">
      <alignment horizontal="left" vertical="center" wrapText="1" indent="3" readingOrder="1"/>
    </xf>
    <xf numFmtId="173" fontId="11" fillId="32" borderId="14" xfId="0" applyNumberFormat="1" applyFont="1" applyFill="1" applyBorder="1" applyAlignment="1">
      <alignment horizontal="right" indent="3" readingOrder="1"/>
    </xf>
    <xf numFmtId="173" fontId="11" fillId="32" borderId="17" xfId="0" applyNumberFormat="1" applyFont="1" applyFill="1" applyBorder="1" applyAlignment="1">
      <alignment horizontal="right" indent="3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173" fontId="11" fillId="32" borderId="13" xfId="0" applyNumberFormat="1" applyFont="1" applyFill="1" applyBorder="1" applyAlignment="1">
      <alignment horizontal="right" indent="3" readingOrder="1"/>
    </xf>
    <xf numFmtId="0" fontId="15" fillId="32" borderId="15" xfId="0" applyFont="1" applyFill="1" applyBorder="1" applyAlignment="1">
      <alignment horizontal="left" vertical="center" wrapText="1" indent="1" readingOrder="1"/>
    </xf>
    <xf numFmtId="173" fontId="15" fillId="32" borderId="12" xfId="0" applyNumberFormat="1" applyFont="1" applyFill="1" applyBorder="1" applyAlignment="1">
      <alignment horizontal="right" indent="3" readingOrder="1"/>
    </xf>
    <xf numFmtId="0" fontId="14" fillId="32" borderId="15" xfId="0" applyFont="1" applyFill="1" applyBorder="1" applyAlignment="1">
      <alignment horizontal="left" vertical="center" wrapText="1" indent="3" readingOrder="1"/>
    </xf>
    <xf numFmtId="173" fontId="14" fillId="32" borderId="12" xfId="0" applyNumberFormat="1" applyFont="1" applyFill="1" applyBorder="1" applyAlignment="1">
      <alignment horizontal="right" indent="3" readingOrder="1"/>
    </xf>
    <xf numFmtId="0" fontId="3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8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3" xfId="0" applyNumberFormat="1" applyFont="1" applyFill="1" applyBorder="1" applyAlignment="1" applyProtection="1">
      <alignment horizontal="center" vertical="center" wrapText="1"/>
      <protection/>
    </xf>
    <xf numFmtId="43" fontId="2" fillId="32" borderId="0" xfId="49" applyFont="1" applyFill="1" applyAlignment="1">
      <alignment vertical="center"/>
    </xf>
    <xf numFmtId="0" fontId="12" fillId="32" borderId="0" xfId="0" applyFont="1" applyFill="1" applyBorder="1" applyAlignment="1">
      <alignment vertical="center"/>
    </xf>
    <xf numFmtId="43" fontId="12" fillId="32" borderId="0" xfId="49" applyFont="1" applyFill="1" applyBorder="1" applyAlignment="1">
      <alignment vertical="center"/>
    </xf>
    <xf numFmtId="43" fontId="13" fillId="32" borderId="0" xfId="49" applyFont="1" applyFill="1" applyBorder="1" applyAlignment="1">
      <alignment vertical="center"/>
    </xf>
    <xf numFmtId="0" fontId="13" fillId="32" borderId="0" xfId="0" applyFont="1" applyFill="1" applyBorder="1" applyAlignment="1">
      <alignment vertical="center"/>
    </xf>
    <xf numFmtId="0" fontId="12" fillId="32" borderId="0" xfId="0" applyNumberFormat="1" applyFont="1" applyFill="1" applyBorder="1" applyAlignment="1">
      <alignment vertical="center"/>
    </xf>
    <xf numFmtId="43" fontId="13" fillId="32" borderId="0" xfId="0" applyNumberFormat="1" applyFont="1" applyFill="1" applyBorder="1" applyAlignment="1">
      <alignment vertical="center"/>
    </xf>
    <xf numFmtId="176" fontId="20" fillId="32" borderId="0" xfId="49" applyNumberFormat="1" applyFont="1" applyFill="1" applyBorder="1" applyAlignment="1">
      <alignment vertical="center"/>
    </xf>
    <xf numFmtId="177" fontId="12" fillId="32" borderId="0" xfId="49" applyNumberFormat="1" applyFont="1" applyFill="1" applyBorder="1" applyAlignment="1">
      <alignment horizontal="right" vertical="center"/>
    </xf>
    <xf numFmtId="177" fontId="12" fillId="32" borderId="0" xfId="49" applyNumberFormat="1" applyFont="1" applyFill="1" applyBorder="1" applyAlignment="1">
      <alignment horizontal="right" vertical="justify"/>
    </xf>
    <xf numFmtId="177" fontId="12" fillId="32" borderId="0" xfId="0" applyNumberFormat="1" applyFont="1" applyFill="1" applyBorder="1" applyAlignment="1">
      <alignment vertical="center"/>
    </xf>
    <xf numFmtId="0" fontId="19" fillId="32" borderId="0" xfId="0" applyFont="1" applyFill="1" applyBorder="1" applyAlignment="1">
      <alignment vertical="center"/>
    </xf>
    <xf numFmtId="0" fontId="27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Border="1" applyAlignment="1">
      <alignment horizontal="left" vertical="center" wrapText="1" readingOrder="1"/>
    </xf>
    <xf numFmtId="0" fontId="31" fillId="32" borderId="0" xfId="0" applyFont="1" applyFill="1" applyAlignment="1">
      <alignment/>
    </xf>
    <xf numFmtId="0" fontId="15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5" fillId="32" borderId="12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vertical="center" wrapText="1"/>
    </xf>
    <xf numFmtId="200" fontId="21" fillId="32" borderId="0" xfId="0" applyNumberFormat="1" applyFont="1" applyFill="1" applyAlignment="1">
      <alignment/>
    </xf>
    <xf numFmtId="201" fontId="21" fillId="32" borderId="0" xfId="0" applyNumberFormat="1" applyFont="1" applyFill="1" applyAlignment="1">
      <alignment/>
    </xf>
    <xf numFmtId="0" fontId="21" fillId="32" borderId="0" xfId="0" applyFont="1" applyFill="1" applyAlignment="1">
      <alignment horizontal="left"/>
    </xf>
    <xf numFmtId="194" fontId="2" fillId="32" borderId="0" xfId="0" applyNumberFormat="1" applyFont="1" applyFill="1" applyBorder="1" applyAlignment="1">
      <alignment horizontal="left" vertical="center" wrapText="1" readingOrder="1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5" fillId="33" borderId="15" xfId="0" applyFont="1" applyFill="1" applyBorder="1" applyAlignment="1">
      <alignment horizontal="left" vertical="center" wrapText="1" indent="2" readingOrder="1"/>
    </xf>
    <xf numFmtId="172" fontId="5" fillId="33" borderId="15" xfId="0" applyNumberFormat="1" applyFont="1" applyFill="1" applyBorder="1" applyAlignment="1">
      <alignment horizontal="right" vertical="center" indent="3" readingOrder="1"/>
    </xf>
    <xf numFmtId="172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5" xfId="0" applyFont="1" applyFill="1" applyBorder="1" applyAlignment="1">
      <alignment horizontal="left" vertical="center" wrapText="1" indent="2" readingOrder="1"/>
    </xf>
    <xf numFmtId="172" fontId="10" fillId="33" borderId="15" xfId="0" applyNumberFormat="1" applyFont="1" applyFill="1" applyBorder="1" applyAlignment="1">
      <alignment horizontal="right" vertical="center" indent="3" readingOrder="1"/>
    </xf>
    <xf numFmtId="172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5" xfId="0" applyFont="1" applyFill="1" applyBorder="1" applyAlignment="1">
      <alignment horizontal="left" vertical="center" wrapText="1" indent="2" readingOrder="1"/>
    </xf>
    <xf numFmtId="172" fontId="11" fillId="33" borderId="15" xfId="0" applyNumberFormat="1" applyFont="1" applyFill="1" applyBorder="1" applyAlignment="1">
      <alignment horizontal="right" vertical="center" indent="3" readingOrder="1"/>
    </xf>
    <xf numFmtId="172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5" xfId="0" applyFont="1" applyFill="1" applyBorder="1" applyAlignment="1">
      <alignment horizontal="left" vertical="center" wrapText="1" readingOrder="1"/>
    </xf>
    <xf numFmtId="0" fontId="14" fillId="33" borderId="15" xfId="0" applyFont="1" applyFill="1" applyBorder="1" applyAlignment="1">
      <alignment horizontal="left" vertical="center" wrapText="1" indent="2" readingOrder="1"/>
    </xf>
    <xf numFmtId="0" fontId="10" fillId="33" borderId="15" xfId="0" applyFont="1" applyFill="1" applyBorder="1" applyAlignment="1">
      <alignment horizontal="left" vertical="center" wrapText="1" readingOrder="1"/>
    </xf>
    <xf numFmtId="0" fontId="21" fillId="33" borderId="0" xfId="0" applyFont="1" applyFill="1" applyAlignment="1">
      <alignment/>
    </xf>
    <xf numFmtId="194" fontId="21" fillId="32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/>
    </xf>
    <xf numFmtId="38" fontId="14" fillId="33" borderId="0" xfId="0" applyNumberFormat="1" applyFont="1" applyFill="1" applyAlignment="1">
      <alignment/>
    </xf>
    <xf numFmtId="0" fontId="14" fillId="33" borderId="15" xfId="0" applyFont="1" applyFill="1" applyBorder="1" applyAlignment="1">
      <alignment horizontal="left" indent="3"/>
    </xf>
    <xf numFmtId="38" fontId="14" fillId="33" borderId="12" xfId="49" applyNumberFormat="1" applyFont="1" applyFill="1" applyBorder="1" applyAlignment="1">
      <alignment horizontal="right" vertical="center" indent="4"/>
    </xf>
    <xf numFmtId="38" fontId="14" fillId="33" borderId="13" xfId="49" applyNumberFormat="1" applyFont="1" applyFill="1" applyBorder="1" applyAlignment="1">
      <alignment horizontal="right" vertical="center" indent="4"/>
    </xf>
    <xf numFmtId="0" fontId="12" fillId="33" borderId="0" xfId="0" applyFont="1" applyFill="1" applyBorder="1" applyAlignment="1">
      <alignment vertical="center"/>
    </xf>
    <xf numFmtId="43" fontId="13" fillId="33" borderId="0" xfId="49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80" fillId="32" borderId="0" xfId="46" applyFont="1" applyFill="1" applyAlignment="1" applyProtection="1">
      <alignment vertical="center"/>
      <protection/>
    </xf>
    <xf numFmtId="203" fontId="15" fillId="32" borderId="13" xfId="49" applyNumberFormat="1" applyFont="1" applyFill="1" applyBorder="1" applyAlignment="1">
      <alignment horizontal="right" vertical="center" indent="4"/>
    </xf>
    <xf numFmtId="203" fontId="15" fillId="32" borderId="12" xfId="0" applyNumberFormat="1" applyFont="1" applyFill="1" applyBorder="1" applyAlignment="1">
      <alignment horizontal="right" vertical="center" indent="3" readingOrder="1"/>
    </xf>
    <xf numFmtId="203" fontId="15" fillId="32" borderId="12" xfId="0" applyNumberFormat="1" applyFont="1" applyFill="1" applyBorder="1" applyAlignment="1">
      <alignment horizontal="right" vertical="center" indent="4" readingOrder="1"/>
    </xf>
    <xf numFmtId="203" fontId="11" fillId="32" borderId="12" xfId="0" applyNumberFormat="1" applyFont="1" applyFill="1" applyBorder="1" applyAlignment="1">
      <alignment horizontal="right" indent="3" readingOrder="1"/>
    </xf>
    <xf numFmtId="203" fontId="11" fillId="32" borderId="13" xfId="0" applyNumberFormat="1" applyFont="1" applyFill="1" applyBorder="1" applyAlignment="1">
      <alignment horizontal="right" indent="3" readingOrder="1"/>
    </xf>
    <xf numFmtId="173" fontId="15" fillId="32" borderId="12" xfId="0" applyNumberFormat="1" applyFont="1" applyFill="1" applyBorder="1" applyAlignment="1">
      <alignment horizontal="right" indent="4" readingOrder="1"/>
    </xf>
    <xf numFmtId="173" fontId="14" fillId="32" borderId="12" xfId="0" applyNumberFormat="1" applyFont="1" applyFill="1" applyBorder="1" applyAlignment="1">
      <alignment horizontal="right" indent="4" readingOrder="1"/>
    </xf>
    <xf numFmtId="173" fontId="11" fillId="32" borderId="14" xfId="0" applyNumberFormat="1" applyFont="1" applyFill="1" applyBorder="1" applyAlignment="1">
      <alignment horizontal="right" indent="4" readingOrder="1"/>
    </xf>
    <xf numFmtId="203" fontId="15" fillId="32" borderId="12" xfId="0" applyNumberFormat="1" applyFont="1" applyFill="1" applyBorder="1" applyAlignment="1">
      <alignment horizontal="right" indent="4" readingOrder="1"/>
    </xf>
    <xf numFmtId="173" fontId="11" fillId="32" borderId="13" xfId="0" applyNumberFormat="1" applyFont="1" applyFill="1" applyBorder="1" applyAlignment="1">
      <alignment horizontal="right" indent="4" readingOrder="1"/>
    </xf>
    <xf numFmtId="173" fontId="11" fillId="32" borderId="17" xfId="0" applyNumberFormat="1" applyFont="1" applyFill="1" applyBorder="1" applyAlignment="1">
      <alignment horizontal="right" indent="4" readingOrder="1"/>
    </xf>
    <xf numFmtId="0" fontId="29" fillId="32" borderId="0" xfId="0" applyFont="1" applyFill="1" applyBorder="1" applyAlignment="1">
      <alignment horizontal="center" vertical="center"/>
    </xf>
    <xf numFmtId="172" fontId="11" fillId="33" borderId="15" xfId="0" applyNumberFormat="1" applyFont="1" applyFill="1" applyBorder="1" applyAlignment="1">
      <alignment horizontal="right" vertical="center" indent="4" readingOrder="1"/>
    </xf>
    <xf numFmtId="191" fontId="14" fillId="33" borderId="0" xfId="0" applyNumberFormat="1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38" fontId="14" fillId="33" borderId="0" xfId="49" applyNumberFormat="1" applyFont="1" applyFill="1" applyBorder="1" applyAlignment="1">
      <alignment horizontal="right" vertical="center" indent="4"/>
    </xf>
    <xf numFmtId="0" fontId="8" fillId="33" borderId="0" xfId="0" applyFont="1" applyFill="1" applyAlignment="1">
      <alignment/>
    </xf>
    <xf numFmtId="0" fontId="14" fillId="33" borderId="15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21" fillId="32" borderId="15" xfId="0" applyFont="1" applyFill="1" applyBorder="1" applyAlignment="1">
      <alignment textRotation="255" readingOrder="1"/>
    </xf>
    <xf numFmtId="43" fontId="21" fillId="32" borderId="0" xfId="49" applyFont="1" applyFill="1" applyAlignment="1">
      <alignment/>
    </xf>
    <xf numFmtId="172" fontId="5" fillId="33" borderId="15" xfId="0" applyNumberFormat="1" applyFont="1" applyFill="1" applyBorder="1" applyAlignment="1">
      <alignment horizontal="right" vertical="center" indent="4" readingOrder="1"/>
    </xf>
    <xf numFmtId="172" fontId="10" fillId="33" borderId="15" xfId="0" applyNumberFormat="1" applyFont="1" applyFill="1" applyBorder="1" applyAlignment="1">
      <alignment horizontal="right" vertical="center" indent="4" readingOrder="1"/>
    </xf>
    <xf numFmtId="38" fontId="5" fillId="33" borderId="12" xfId="49" applyNumberFormat="1" applyFont="1" applyFill="1" applyBorder="1" applyAlignment="1">
      <alignment horizontal="right" vertical="center" indent="4"/>
    </xf>
    <xf numFmtId="187" fontId="12" fillId="32" borderId="0" xfId="0" applyNumberFormat="1" applyFont="1" applyFill="1" applyBorder="1" applyAlignment="1">
      <alignment vertical="center"/>
    </xf>
    <xf numFmtId="199" fontId="21" fillId="32" borderId="0" xfId="0" applyNumberFormat="1" applyFont="1" applyFill="1" applyAlignment="1">
      <alignment/>
    </xf>
    <xf numFmtId="194" fontId="21" fillId="33" borderId="0" xfId="0" applyNumberFormat="1" applyFont="1" applyFill="1" applyAlignment="1">
      <alignment/>
    </xf>
    <xf numFmtId="173" fontId="14" fillId="33" borderId="12" xfId="0" applyNumberFormat="1" applyFont="1" applyFill="1" applyBorder="1" applyAlignment="1">
      <alignment horizontal="right" indent="4" readingOrder="1"/>
    </xf>
    <xf numFmtId="0" fontId="3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8" xfId="0" applyFont="1" applyFill="1" applyBorder="1" applyAlignment="1">
      <alignment horizontal="center" vertical="center" wrapText="1" readingOrder="1"/>
    </xf>
    <xf numFmtId="172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202" fontId="21" fillId="33" borderId="0" xfId="0" applyNumberFormat="1" applyFont="1" applyFill="1" applyAlignment="1">
      <alignment/>
    </xf>
    <xf numFmtId="1" fontId="5" fillId="33" borderId="15" xfId="0" applyNumberFormat="1" applyFont="1" applyFill="1" applyBorder="1" applyAlignment="1">
      <alignment horizontal="right" vertical="center" indent="4" readingOrder="1"/>
    </xf>
    <xf numFmtId="203" fontId="5" fillId="33" borderId="15" xfId="0" applyNumberFormat="1" applyFont="1" applyFill="1" applyBorder="1" applyAlignment="1">
      <alignment horizontal="right" vertical="center" indent="4" readingOrder="1"/>
    </xf>
    <xf numFmtId="172" fontId="5" fillId="33" borderId="12" xfId="0" applyNumberFormat="1" applyFont="1" applyFill="1" applyBorder="1" applyAlignment="1">
      <alignment horizontal="right" vertical="center" indent="4" readingOrder="1"/>
    </xf>
    <xf numFmtId="172" fontId="11" fillId="33" borderId="12" xfId="0" applyNumberFormat="1" applyFont="1" applyFill="1" applyBorder="1" applyAlignment="1">
      <alignment horizontal="right" vertical="center" indent="4" readingOrder="1"/>
    </xf>
    <xf numFmtId="0" fontId="14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99" fontId="14" fillId="33" borderId="0" xfId="0" applyNumberFormat="1" applyFont="1" applyFill="1" applyAlignment="1">
      <alignment/>
    </xf>
    <xf numFmtId="192" fontId="14" fillId="33" borderId="0" xfId="0" applyNumberFormat="1" applyFont="1" applyFill="1" applyAlignment="1">
      <alignment/>
    </xf>
    <xf numFmtId="38" fontId="5" fillId="33" borderId="12" xfId="49" applyNumberFormat="1" applyFont="1" applyFill="1" applyBorder="1" applyAlignment="1">
      <alignment horizontal="right" vertical="center" indent="5"/>
    </xf>
    <xf numFmtId="38" fontId="14" fillId="33" borderId="12" xfId="49" applyNumberFormat="1" applyFont="1" applyFill="1" applyBorder="1" applyAlignment="1">
      <alignment horizontal="right" vertical="center" indent="5"/>
    </xf>
    <xf numFmtId="0" fontId="70" fillId="32" borderId="0" xfId="46" applyFill="1" applyAlignment="1" applyProtection="1">
      <alignment/>
      <protection/>
    </xf>
    <xf numFmtId="172" fontId="21" fillId="33" borderId="0" xfId="0" applyNumberFormat="1" applyFont="1" applyFill="1" applyAlignment="1">
      <alignment/>
    </xf>
    <xf numFmtId="176" fontId="13" fillId="32" borderId="0" xfId="49" applyNumberFormat="1" applyFont="1" applyFill="1" applyBorder="1" applyAlignment="1">
      <alignment vertical="center"/>
    </xf>
    <xf numFmtId="193" fontId="13" fillId="32" borderId="0" xfId="49" applyNumberFormat="1" applyFont="1" applyFill="1" applyBorder="1" applyAlignment="1">
      <alignment vertical="center"/>
    </xf>
    <xf numFmtId="0" fontId="14" fillId="33" borderId="15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center" wrapText="1" indent="1"/>
    </xf>
    <xf numFmtId="38" fontId="5" fillId="33" borderId="13" xfId="49" applyNumberFormat="1" applyFont="1" applyFill="1" applyBorder="1" applyAlignment="1">
      <alignment horizontal="right" vertical="center" indent="4"/>
    </xf>
    <xf numFmtId="0" fontId="5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 indent="1"/>
    </xf>
    <xf numFmtId="0" fontId="5" fillId="33" borderId="15" xfId="0" applyFont="1" applyFill="1" applyBorder="1" applyAlignment="1">
      <alignment vertical="center"/>
    </xf>
    <xf numFmtId="38" fontId="5" fillId="33" borderId="13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horizontal="left"/>
      <protection/>
    </xf>
    <xf numFmtId="203" fontId="14" fillId="32" borderId="12" xfId="0" applyNumberFormat="1" applyFont="1" applyFill="1" applyBorder="1" applyAlignment="1">
      <alignment horizontal="right" indent="4" readingOrder="1"/>
    </xf>
    <xf numFmtId="0" fontId="10" fillId="33" borderId="12" xfId="0" applyFont="1" applyFill="1" applyBorder="1" applyAlignment="1">
      <alignment horizontal="center" vertical="center" wrapText="1" readingOrder="1"/>
    </xf>
    <xf numFmtId="172" fontId="11" fillId="33" borderId="14" xfId="0" applyNumberFormat="1" applyFont="1" applyFill="1" applyBorder="1" applyAlignment="1">
      <alignment horizontal="right" vertical="center" indent="3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21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5" xfId="0" applyFont="1" applyFill="1" applyBorder="1" applyAlignment="1">
      <alignment horizontal="left" vertical="center" wrapText="1" readingOrder="1"/>
    </xf>
    <xf numFmtId="1" fontId="5" fillId="33" borderId="12" xfId="0" applyNumberFormat="1" applyFont="1" applyFill="1" applyBorder="1" applyAlignment="1">
      <alignment horizontal="right" vertical="center" indent="4" readingOrder="1"/>
    </xf>
    <xf numFmtId="203" fontId="5" fillId="33" borderId="12" xfId="0" applyNumberFormat="1" applyFont="1" applyFill="1" applyBorder="1" applyAlignment="1">
      <alignment horizontal="right" vertical="center" indent="4" readingOrder="1"/>
    </xf>
    <xf numFmtId="172" fontId="10" fillId="33" borderId="12" xfId="0" applyNumberFormat="1" applyFont="1" applyFill="1" applyBorder="1" applyAlignment="1">
      <alignment horizontal="right" vertical="center" indent="4" readingOrder="1"/>
    </xf>
    <xf numFmtId="43" fontId="21" fillId="33" borderId="0" xfId="0" applyNumberFormat="1" applyFont="1" applyFill="1" applyAlignment="1">
      <alignment/>
    </xf>
    <xf numFmtId="186" fontId="21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187" fontId="21" fillId="32" borderId="0" xfId="0" applyNumberFormat="1" applyFont="1" applyFill="1" applyAlignment="1">
      <alignment/>
    </xf>
    <xf numFmtId="198" fontId="21" fillId="32" borderId="0" xfId="0" applyNumberFormat="1" applyFont="1" applyFill="1" applyAlignment="1">
      <alignment/>
    </xf>
    <xf numFmtId="1" fontId="21" fillId="32" borderId="0" xfId="0" applyNumberFormat="1" applyFont="1" applyFill="1" applyAlignment="1">
      <alignment/>
    </xf>
    <xf numFmtId="188" fontId="14" fillId="32" borderId="0" xfId="0" applyNumberFormat="1" applyFont="1" applyFill="1" applyBorder="1" applyAlignment="1">
      <alignment horizontal="right" indent="3" readingOrder="1"/>
    </xf>
    <xf numFmtId="188" fontId="21" fillId="33" borderId="0" xfId="0" applyNumberFormat="1" applyFont="1" applyFill="1" applyAlignment="1">
      <alignment/>
    </xf>
    <xf numFmtId="38" fontId="12" fillId="33" borderId="0" xfId="0" applyNumberFormat="1" applyFont="1" applyFill="1" applyBorder="1" applyAlignment="1">
      <alignment horizontal="left" vertical="center" wrapText="1" indent="1"/>
    </xf>
    <xf numFmtId="186" fontId="13" fillId="32" borderId="0" xfId="0" applyNumberFormat="1" applyFont="1" applyFill="1" applyBorder="1" applyAlignment="1">
      <alignment vertical="center"/>
    </xf>
    <xf numFmtId="174" fontId="13" fillId="32" borderId="0" xfId="49" applyNumberFormat="1" applyFont="1" applyFill="1" applyBorder="1" applyAlignment="1">
      <alignment vertical="center"/>
    </xf>
    <xf numFmtId="180" fontId="21" fillId="33" borderId="0" xfId="0" applyNumberFormat="1" applyFont="1" applyFill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5" fillId="33" borderId="0" xfId="56" applyFont="1" applyFill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indent="1"/>
    </xf>
    <xf numFmtId="174" fontId="2" fillId="33" borderId="0" xfId="49" applyNumberFormat="1" applyFont="1" applyFill="1" applyBorder="1" applyAlignment="1">
      <alignment vertical="center"/>
    </xf>
    <xf numFmtId="175" fontId="2" fillId="33" borderId="20" xfId="59" applyNumberFormat="1" applyFont="1" applyFill="1" applyBorder="1" applyAlignment="1">
      <alignment horizontal="center" vertical="center"/>
    </xf>
    <xf numFmtId="175" fontId="2" fillId="33" borderId="0" xfId="59" applyNumberFormat="1" applyFont="1" applyFill="1" applyBorder="1" applyAlignment="1">
      <alignment horizontal="left" vertical="center" indent="4"/>
    </xf>
    <xf numFmtId="175" fontId="2" fillId="33" borderId="20" xfId="59" applyNumberFormat="1" applyFont="1" applyFill="1" applyBorder="1" applyAlignment="1">
      <alignment horizontal="right" vertical="center" indent="4"/>
    </xf>
    <xf numFmtId="0" fontId="6" fillId="33" borderId="21" xfId="0" applyFont="1" applyFill="1" applyBorder="1" applyAlignment="1">
      <alignment horizontal="center" vertical="center"/>
    </xf>
    <xf numFmtId="174" fontId="6" fillId="33" borderId="22" xfId="49" applyNumberFormat="1" applyFont="1" applyFill="1" applyBorder="1" applyAlignment="1">
      <alignment vertical="center"/>
    </xf>
    <xf numFmtId="175" fontId="6" fillId="33" borderId="23" xfId="59" applyNumberFormat="1" applyFont="1" applyFill="1" applyBorder="1" applyAlignment="1">
      <alignment horizontal="center" vertical="center"/>
    </xf>
    <xf numFmtId="175" fontId="6" fillId="33" borderId="0" xfId="59" applyNumberFormat="1" applyFont="1" applyFill="1" applyBorder="1" applyAlignment="1">
      <alignment horizontal="center" vertical="center"/>
    </xf>
    <xf numFmtId="175" fontId="6" fillId="33" borderId="23" xfId="59" applyNumberFormat="1" applyFont="1" applyFill="1" applyBorder="1" applyAlignment="1">
      <alignment horizontal="right" vertical="center" indent="4"/>
    </xf>
    <xf numFmtId="174" fontId="6" fillId="33" borderId="0" xfId="49" applyNumberFormat="1" applyFont="1" applyFill="1" applyBorder="1" applyAlignment="1">
      <alignment vertical="center"/>
    </xf>
    <xf numFmtId="184" fontId="12" fillId="33" borderId="0" xfId="0" applyNumberFormat="1" applyFont="1" applyFill="1" applyBorder="1" applyAlignment="1">
      <alignment vertical="center"/>
    </xf>
    <xf numFmtId="0" fontId="26" fillId="33" borderId="19" xfId="0" applyFont="1" applyFill="1" applyBorder="1" applyAlignment="1">
      <alignment horizontal="center" vertical="center" wrapText="1"/>
    </xf>
    <xf numFmtId="174" fontId="26" fillId="33" borderId="24" xfId="49" applyNumberFormat="1" applyFont="1" applyFill="1" applyBorder="1" applyAlignment="1">
      <alignment horizontal="right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right" vertical="center"/>
    </xf>
    <xf numFmtId="0" fontId="26" fillId="33" borderId="26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center" indent="1"/>
    </xf>
    <xf numFmtId="174" fontId="12" fillId="33" borderId="0" xfId="49" applyNumberFormat="1" applyFont="1" applyFill="1" applyBorder="1" applyAlignment="1">
      <alignment vertical="center"/>
    </xf>
    <xf numFmtId="175" fontId="12" fillId="33" borderId="20" xfId="59" applyNumberFormat="1" applyFont="1" applyFill="1" applyBorder="1" applyAlignment="1">
      <alignment horizontal="center" vertical="center"/>
    </xf>
    <xf numFmtId="175" fontId="12" fillId="33" borderId="0" xfId="59" applyNumberFormat="1" applyFont="1" applyFill="1" applyBorder="1" applyAlignment="1">
      <alignment horizontal="left" vertical="center" indent="4"/>
    </xf>
    <xf numFmtId="0" fontId="12" fillId="33" borderId="19" xfId="0" applyFont="1" applyFill="1" applyBorder="1" applyAlignment="1">
      <alignment vertical="center" wrapText="1"/>
    </xf>
    <xf numFmtId="174" fontId="12" fillId="33" borderId="0" xfId="0" applyNumberFormat="1" applyFont="1" applyFill="1" applyBorder="1" applyAlignment="1">
      <alignment vertical="center"/>
    </xf>
    <xf numFmtId="175" fontId="12" fillId="33" borderId="20" xfId="0" applyNumberFormat="1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174" fontId="26" fillId="33" borderId="22" xfId="49" applyNumberFormat="1" applyFont="1" applyFill="1" applyBorder="1" applyAlignment="1">
      <alignment vertical="center"/>
    </xf>
    <xf numFmtId="175" fontId="26" fillId="33" borderId="23" xfId="59" applyNumberFormat="1" applyFont="1" applyFill="1" applyBorder="1" applyAlignment="1">
      <alignment horizontal="center" vertical="center"/>
    </xf>
    <xf numFmtId="175" fontId="26" fillId="33" borderId="0" xfId="59" applyNumberFormat="1" applyFont="1" applyFill="1" applyBorder="1" applyAlignment="1">
      <alignment horizontal="center" vertical="center"/>
    </xf>
    <xf numFmtId="38" fontId="12" fillId="33" borderId="19" xfId="0" applyNumberFormat="1" applyFont="1" applyFill="1" applyBorder="1" applyAlignment="1">
      <alignment horizontal="left" vertical="center" wrapText="1" indent="1"/>
    </xf>
    <xf numFmtId="174" fontId="26" fillId="33" borderId="0" xfId="49" applyNumberFormat="1" applyFont="1" applyFill="1" applyBorder="1" applyAlignment="1">
      <alignment vertical="center"/>
    </xf>
    <xf numFmtId="176" fontId="26" fillId="33" borderId="0" xfId="49" applyNumberFormat="1" applyFont="1" applyFill="1" applyBorder="1" applyAlignment="1">
      <alignment vertical="center"/>
    </xf>
    <xf numFmtId="0" fontId="12" fillId="33" borderId="19" xfId="0" applyFont="1" applyFill="1" applyBorder="1" applyAlignment="1">
      <alignment vertical="center" wrapText="1"/>
    </xf>
    <xf numFmtId="174" fontId="12" fillId="33" borderId="0" xfId="0" applyNumberFormat="1" applyFont="1" applyFill="1" applyBorder="1" applyAlignment="1">
      <alignment vertical="top"/>
    </xf>
    <xf numFmtId="175" fontId="12" fillId="33" borderId="20" xfId="0" applyNumberFormat="1" applyFont="1" applyFill="1" applyBorder="1" applyAlignment="1">
      <alignment horizontal="center" vertical="top"/>
    </xf>
    <xf numFmtId="182" fontId="12" fillId="33" borderId="0" xfId="49" applyNumberFormat="1" applyFont="1" applyFill="1" applyBorder="1" applyAlignment="1">
      <alignment vertical="center"/>
    </xf>
    <xf numFmtId="0" fontId="28" fillId="33" borderId="0" xfId="0" applyFont="1" applyFill="1" applyBorder="1" applyAlignment="1">
      <alignment horizontal="left" vertical="center" wrapText="1"/>
    </xf>
    <xf numFmtId="182" fontId="12" fillId="33" borderId="0" xfId="0" applyNumberFormat="1" applyFont="1" applyFill="1" applyBorder="1" applyAlignment="1">
      <alignment vertical="center"/>
    </xf>
    <xf numFmtId="0" fontId="12" fillId="33" borderId="19" xfId="0" applyFont="1" applyFill="1" applyBorder="1" applyAlignment="1">
      <alignment horizontal="left" vertical="center" wrapText="1" indent="1"/>
    </xf>
    <xf numFmtId="174" fontId="12" fillId="33" borderId="0" xfId="0" applyNumberFormat="1" applyFont="1" applyFill="1" applyBorder="1" applyAlignment="1">
      <alignment horizontal="right" vertical="center"/>
    </xf>
    <xf numFmtId="174" fontId="26" fillId="33" borderId="22" xfId="0" applyNumberFormat="1" applyFont="1" applyFill="1" applyBorder="1" applyAlignment="1">
      <alignment vertical="center"/>
    </xf>
    <xf numFmtId="175" fontId="26" fillId="33" borderId="23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top"/>
    </xf>
    <xf numFmtId="0" fontId="12" fillId="33" borderId="24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175" fontId="12" fillId="33" borderId="0" xfId="59" applyNumberFormat="1" applyFont="1" applyFill="1" applyBorder="1" applyAlignment="1">
      <alignment horizontal="left" vertical="center" indent="5"/>
    </xf>
    <xf numFmtId="0" fontId="12" fillId="33" borderId="24" xfId="0" applyFont="1" applyFill="1" applyBorder="1" applyAlignment="1">
      <alignment horizontal="left" vertical="center"/>
    </xf>
    <xf numFmtId="207" fontId="12" fillId="33" borderId="0" xfId="0" applyNumberFormat="1" applyFont="1" applyFill="1" applyBorder="1" applyAlignment="1">
      <alignment vertical="center"/>
    </xf>
    <xf numFmtId="194" fontId="12" fillId="32" borderId="0" xfId="49" applyNumberFormat="1" applyFont="1" applyFill="1" applyBorder="1" applyAlignment="1">
      <alignment vertical="center"/>
    </xf>
    <xf numFmtId="202" fontId="79" fillId="0" borderId="0" xfId="0" applyNumberFormat="1" applyFont="1" applyAlignment="1">
      <alignment/>
    </xf>
    <xf numFmtId="209" fontId="6" fillId="33" borderId="0" xfId="49" applyNumberFormat="1" applyFont="1" applyFill="1" applyBorder="1" applyAlignment="1">
      <alignment vertical="center"/>
    </xf>
    <xf numFmtId="181" fontId="81" fillId="33" borderId="0" xfId="0" applyNumberFormat="1" applyFont="1" applyFill="1" applyAlignment="1">
      <alignment horizontal="right"/>
    </xf>
    <xf numFmtId="182" fontId="26" fillId="33" borderId="20" xfId="49" applyNumberFormat="1" applyFont="1" applyFill="1" applyBorder="1" applyAlignment="1">
      <alignment horizontal="center" vertical="center"/>
    </xf>
    <xf numFmtId="174" fontId="12" fillId="33" borderId="22" xfId="49" applyNumberFormat="1" applyFont="1" applyFill="1" applyBorder="1" applyAlignment="1">
      <alignment vertical="center"/>
    </xf>
    <xf numFmtId="182" fontId="26" fillId="33" borderId="23" xfId="49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43" fontId="21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5" fillId="33" borderId="15" xfId="0" applyFont="1" applyFill="1" applyBorder="1" applyAlignment="1">
      <alignment horizontal="left" vertical="center" wrapText="1" indent="1" readingOrder="1"/>
    </xf>
    <xf numFmtId="173" fontId="15" fillId="33" borderId="12" xfId="0" applyNumberFormat="1" applyFont="1" applyFill="1" applyBorder="1" applyAlignment="1">
      <alignment horizontal="right" indent="3" readingOrder="1"/>
    </xf>
    <xf numFmtId="0" fontId="14" fillId="33" borderId="15" xfId="0" applyFont="1" applyFill="1" applyBorder="1" applyAlignment="1">
      <alignment horizontal="left" vertical="center" wrapText="1" indent="3" readingOrder="1"/>
    </xf>
    <xf numFmtId="173" fontId="14" fillId="33" borderId="12" xfId="0" applyNumberFormat="1" applyFont="1" applyFill="1" applyBorder="1" applyAlignment="1">
      <alignment horizontal="right" indent="3" readingOrder="1"/>
    </xf>
    <xf numFmtId="0" fontId="5" fillId="33" borderId="0" xfId="56" applyFont="1" applyFill="1" applyAlignment="1">
      <alignment horizontal="center" vertical="center" wrapText="1"/>
      <protection/>
    </xf>
    <xf numFmtId="0" fontId="2" fillId="33" borderId="0" xfId="56" applyFont="1" applyFill="1" applyAlignment="1">
      <alignment vertical="center"/>
      <protection/>
    </xf>
    <xf numFmtId="172" fontId="14" fillId="33" borderId="0" xfId="0" applyNumberFormat="1" applyFont="1" applyFill="1" applyAlignment="1">
      <alignment/>
    </xf>
    <xf numFmtId="0" fontId="32" fillId="33" borderId="0" xfId="0" applyFont="1" applyFill="1" applyBorder="1" applyAlignment="1" applyProtection="1">
      <alignment/>
      <protection locked="0"/>
    </xf>
    <xf numFmtId="0" fontId="30" fillId="33" borderId="0" xfId="0" applyFont="1" applyFill="1" applyBorder="1" applyAlignment="1" applyProtection="1">
      <alignment/>
      <protection locked="0"/>
    </xf>
    <xf numFmtId="172" fontId="14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72" fontId="14" fillId="33" borderId="0" xfId="0" applyNumberFormat="1" applyFont="1" applyFill="1" applyAlignment="1">
      <alignment horizontal="right" indent="4"/>
    </xf>
    <xf numFmtId="0" fontId="82" fillId="33" borderId="0" xfId="46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72" fontId="11" fillId="33" borderId="0" xfId="0" applyNumberFormat="1" applyFont="1" applyFill="1" applyAlignment="1">
      <alignment/>
    </xf>
    <xf numFmtId="0" fontId="15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172" fontId="11" fillId="33" borderId="0" xfId="0" applyNumberFormat="1" applyFont="1" applyFill="1" applyAlignment="1">
      <alignment horizontal="center"/>
    </xf>
    <xf numFmtId="172" fontId="11" fillId="33" borderId="0" xfId="0" applyNumberFormat="1" applyFont="1" applyFill="1" applyAlignment="1">
      <alignment horizontal="right" indent="4"/>
    </xf>
    <xf numFmtId="172" fontId="14" fillId="33" borderId="0" xfId="0" applyNumberFormat="1" applyFont="1" applyFill="1" applyAlignment="1">
      <alignment vertical="center"/>
    </xf>
    <xf numFmtId="172" fontId="15" fillId="33" borderId="16" xfId="49" applyNumberFormat="1" applyFont="1" applyFill="1" applyBorder="1" applyAlignment="1">
      <alignment horizontal="right"/>
    </xf>
    <xf numFmtId="172" fontId="15" fillId="33" borderId="27" xfId="49" applyNumberFormat="1" applyFont="1" applyFill="1" applyBorder="1" applyAlignment="1">
      <alignment horizontal="right" indent="1"/>
    </xf>
    <xf numFmtId="172" fontId="15" fillId="33" borderId="17" xfId="49" applyNumberFormat="1" applyFont="1" applyFill="1" applyBorder="1" applyAlignment="1">
      <alignment horizontal="right" indent="1"/>
    </xf>
    <xf numFmtId="172" fontId="15" fillId="33" borderId="16" xfId="49" applyNumberFormat="1" applyFont="1" applyFill="1" applyBorder="1" applyAlignment="1">
      <alignment horizontal="right" indent="1"/>
    </xf>
    <xf numFmtId="0" fontId="15" fillId="33" borderId="18" xfId="0" applyFont="1" applyFill="1" applyBorder="1" applyAlignment="1" applyProtection="1">
      <alignment horizontal="center"/>
      <protection/>
    </xf>
    <xf numFmtId="0" fontId="15" fillId="33" borderId="11" xfId="0" applyFont="1" applyFill="1" applyBorder="1" applyAlignment="1" applyProtection="1">
      <alignment horizontal="center"/>
      <protection/>
    </xf>
    <xf numFmtId="0" fontId="15" fillId="33" borderId="28" xfId="0" applyFont="1" applyFill="1" applyBorder="1" applyAlignment="1" applyProtection="1">
      <alignment horizontal="right" indent="4"/>
      <protection/>
    </xf>
    <xf numFmtId="1" fontId="15" fillId="33" borderId="11" xfId="0" applyNumberFormat="1" applyFont="1" applyFill="1" applyBorder="1" applyAlignment="1" applyProtection="1">
      <alignment horizontal="center"/>
      <protection/>
    </xf>
    <xf numFmtId="0" fontId="15" fillId="33" borderId="28" xfId="0" applyFont="1" applyFill="1" applyBorder="1" applyAlignment="1" applyProtection="1">
      <alignment horizontal="center"/>
      <protection/>
    </xf>
    <xf numFmtId="172" fontId="14" fillId="33" borderId="0" xfId="0" applyNumberFormat="1" applyFont="1" applyFill="1" applyBorder="1" applyAlignment="1">
      <alignment/>
    </xf>
    <xf numFmtId="172" fontId="5" fillId="33" borderId="15" xfId="49" applyNumberFormat="1" applyFont="1" applyFill="1" applyBorder="1" applyAlignment="1">
      <alignment horizontal="center"/>
    </xf>
    <xf numFmtId="172" fontId="5" fillId="33" borderId="13" xfId="49" applyNumberFormat="1" applyFont="1" applyFill="1" applyBorder="1" applyAlignment="1">
      <alignment horizontal="center"/>
    </xf>
    <xf numFmtId="203" fontId="14" fillId="33" borderId="15" xfId="49" applyNumberFormat="1" applyFont="1" applyFill="1" applyBorder="1" applyAlignment="1">
      <alignment/>
    </xf>
    <xf numFmtId="203" fontId="14" fillId="33" borderId="0" xfId="49" applyNumberFormat="1" applyFont="1" applyFill="1" applyBorder="1" applyAlignment="1">
      <alignment horizontal="right" indent="1"/>
    </xf>
    <xf numFmtId="203" fontId="14" fillId="33" borderId="13" xfId="49" applyNumberFormat="1" applyFont="1" applyFill="1" applyBorder="1" applyAlignment="1">
      <alignment horizontal="right" indent="1"/>
    </xf>
    <xf numFmtId="172" fontId="14" fillId="33" borderId="15" xfId="49" applyNumberFormat="1" applyFont="1" applyFill="1" applyBorder="1" applyAlignment="1">
      <alignment horizontal="right" indent="1"/>
    </xf>
    <xf numFmtId="172" fontId="14" fillId="33" borderId="0" xfId="49" applyNumberFormat="1" applyFont="1" applyFill="1" applyBorder="1" applyAlignment="1">
      <alignment horizontal="right" indent="1"/>
    </xf>
    <xf numFmtId="172" fontId="14" fillId="33" borderId="13" xfId="49" applyNumberFormat="1" applyFont="1" applyFill="1" applyBorder="1" applyAlignment="1">
      <alignment horizontal="right" indent="1"/>
    </xf>
    <xf numFmtId="181" fontId="14" fillId="33" borderId="0" xfId="0" applyNumberFormat="1" applyFont="1" applyFill="1" applyAlignment="1">
      <alignment/>
    </xf>
    <xf numFmtId="0" fontId="14" fillId="33" borderId="0" xfId="0" applyNumberFormat="1" applyFont="1" applyFill="1" applyAlignment="1">
      <alignment/>
    </xf>
    <xf numFmtId="172" fontId="14" fillId="33" borderId="15" xfId="49" applyNumberFormat="1" applyFont="1" applyFill="1" applyBorder="1" applyAlignment="1">
      <alignment/>
    </xf>
    <xf numFmtId="172" fontId="14" fillId="33" borderId="16" xfId="0" applyNumberFormat="1" applyFont="1" applyFill="1" applyBorder="1" applyAlignment="1">
      <alignment/>
    </xf>
    <xf numFmtId="172" fontId="14" fillId="33" borderId="17" xfId="0" applyNumberFormat="1" applyFont="1" applyFill="1" applyBorder="1" applyAlignment="1">
      <alignment/>
    </xf>
    <xf numFmtId="172" fontId="14" fillId="33" borderId="16" xfId="0" applyNumberFormat="1" applyFont="1" applyFill="1" applyBorder="1" applyAlignment="1">
      <alignment/>
    </xf>
    <xf numFmtId="172" fontId="14" fillId="33" borderId="27" xfId="0" applyNumberFormat="1" applyFont="1" applyFill="1" applyBorder="1" applyAlignment="1">
      <alignment horizontal="right" indent="4"/>
    </xf>
    <xf numFmtId="172" fontId="14" fillId="33" borderId="17" xfId="0" applyNumberFormat="1" applyFont="1" applyFill="1" applyBorder="1" applyAlignment="1">
      <alignment horizontal="center"/>
    </xf>
    <xf numFmtId="172" fontId="14" fillId="33" borderId="16" xfId="0" applyNumberFormat="1" applyFont="1" applyFill="1" applyBorder="1" applyAlignment="1">
      <alignment horizontal="right"/>
    </xf>
    <xf numFmtId="172" fontId="14" fillId="33" borderId="16" xfId="0" applyNumberFormat="1" applyFont="1" applyFill="1" applyBorder="1" applyAlignment="1">
      <alignment horizontal="center"/>
    </xf>
    <xf numFmtId="172" fontId="14" fillId="33" borderId="27" xfId="0" applyNumberFormat="1" applyFont="1" applyFill="1" applyBorder="1" applyAlignment="1">
      <alignment horizontal="center"/>
    </xf>
    <xf numFmtId="0" fontId="14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8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right" indent="4"/>
    </xf>
    <xf numFmtId="0" fontId="6" fillId="33" borderId="0" xfId="0" applyFont="1" applyFill="1" applyAlignment="1">
      <alignment vertical="center"/>
    </xf>
    <xf numFmtId="197" fontId="2" fillId="33" borderId="0" xfId="0" applyNumberFormat="1" applyFont="1" applyFill="1" applyAlignment="1">
      <alignment horizontal="center"/>
    </xf>
    <xf numFmtId="197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88" fontId="2" fillId="33" borderId="0" xfId="0" applyNumberFormat="1" applyFont="1" applyFill="1" applyAlignment="1">
      <alignment horizontal="center"/>
    </xf>
    <xf numFmtId="185" fontId="2" fillId="33" borderId="0" xfId="0" applyNumberFormat="1" applyFont="1" applyFill="1" applyAlignment="1">
      <alignment horizontal="center"/>
    </xf>
    <xf numFmtId="0" fontId="14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/>
    </xf>
    <xf numFmtId="195" fontId="14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right" indent="4"/>
    </xf>
    <xf numFmtId="186" fontId="14" fillId="33" borderId="0" xfId="0" applyNumberFormat="1" applyFont="1" applyFill="1" applyAlignment="1">
      <alignment horizontal="center"/>
    </xf>
    <xf numFmtId="193" fontId="14" fillId="33" borderId="0" xfId="0" applyNumberFormat="1" applyFont="1" applyFill="1" applyAlignment="1">
      <alignment/>
    </xf>
    <xf numFmtId="0" fontId="15" fillId="33" borderId="18" xfId="0" applyFont="1" applyFill="1" applyBorder="1" applyAlignment="1" applyProtection="1">
      <alignment/>
      <protection/>
    </xf>
    <xf numFmtId="193" fontId="14" fillId="33" borderId="0" xfId="0" applyNumberFormat="1" applyFont="1" applyFill="1" applyAlignment="1">
      <alignment horizontal="center"/>
    </xf>
    <xf numFmtId="180" fontId="14" fillId="33" borderId="0" xfId="0" applyNumberFormat="1" applyFont="1" applyFill="1" applyAlignment="1">
      <alignment horizontal="center"/>
    </xf>
    <xf numFmtId="195" fontId="21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/>
    </xf>
    <xf numFmtId="196" fontId="21" fillId="33" borderId="0" xfId="0" applyNumberFormat="1" applyFont="1" applyFill="1" applyAlignment="1">
      <alignment/>
    </xf>
    <xf numFmtId="172" fontId="15" fillId="33" borderId="28" xfId="0" applyNumberFormat="1" applyFont="1" applyFill="1" applyBorder="1" applyAlignment="1">
      <alignment horizontal="center" vertical="center"/>
    </xf>
    <xf numFmtId="172" fontId="15" fillId="33" borderId="27" xfId="0" applyNumberFormat="1" applyFont="1" applyFill="1" applyBorder="1" applyAlignment="1">
      <alignment horizontal="center" vertical="center"/>
    </xf>
    <xf numFmtId="172" fontId="14" fillId="33" borderId="15" xfId="0" applyNumberFormat="1" applyFont="1" applyFill="1" applyBorder="1" applyAlignment="1">
      <alignment horizontal="right" vertical="center" indent="3" readingOrder="1"/>
    </xf>
    <xf numFmtId="172" fontId="14" fillId="33" borderId="12" xfId="0" applyNumberFormat="1" applyFont="1" applyFill="1" applyBorder="1" applyAlignment="1">
      <alignment horizontal="right" vertical="center" indent="3" readingOrder="1"/>
    </xf>
    <xf numFmtId="203" fontId="11" fillId="33" borderId="15" xfId="0" applyNumberFormat="1" applyFont="1" applyFill="1" applyBorder="1" applyAlignment="1">
      <alignment horizontal="right" vertical="center" indent="3" readingOrder="1"/>
    </xf>
    <xf numFmtId="203" fontId="11" fillId="33" borderId="12" xfId="0" applyNumberFormat="1" applyFont="1" applyFill="1" applyBorder="1" applyAlignment="1">
      <alignment horizontal="right" vertical="center" indent="3" readingOrder="1"/>
    </xf>
    <xf numFmtId="172" fontId="6" fillId="33" borderId="13" xfId="49" applyNumberFormat="1" applyFont="1" applyFill="1" applyBorder="1" applyAlignment="1">
      <alignment horizontal="center"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172" fontId="5" fillId="33" borderId="0" xfId="49" applyNumberFormat="1" applyFont="1" applyFill="1" applyBorder="1" applyAlignment="1">
      <alignment horizontal="center"/>
    </xf>
    <xf numFmtId="172" fontId="6" fillId="33" borderId="0" xfId="49" applyNumberFormat="1" applyFont="1" applyFill="1" applyBorder="1" applyAlignment="1">
      <alignment horizontal="center"/>
    </xf>
    <xf numFmtId="172" fontId="14" fillId="33" borderId="27" xfId="0" applyNumberFormat="1" applyFont="1" applyFill="1" applyBorder="1" applyAlignment="1">
      <alignment/>
    </xf>
    <xf numFmtId="211" fontId="11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 horizontal="left"/>
    </xf>
    <xf numFmtId="212" fontId="21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185" fontId="14" fillId="33" borderId="0" xfId="0" applyNumberFormat="1" applyFont="1" applyFill="1" applyAlignment="1">
      <alignment/>
    </xf>
    <xf numFmtId="200" fontId="14" fillId="33" borderId="0" xfId="49" applyNumberFormat="1" applyFont="1" applyFill="1" applyBorder="1" applyAlignment="1">
      <alignment horizontal="right" vertical="center" indent="4"/>
    </xf>
    <xf numFmtId="205" fontId="14" fillId="33" borderId="0" xfId="49" applyNumberFormat="1" applyFont="1" applyFill="1" applyBorder="1" applyAlignment="1">
      <alignment horizontal="right" vertical="center" indent="4"/>
    </xf>
    <xf numFmtId="200" fontId="14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 wrapText="1"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5" xfId="0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196" fontId="2" fillId="33" borderId="0" xfId="0" applyNumberFormat="1" applyFont="1" applyFill="1" applyAlignment="1">
      <alignment horizontal="right" vertical="center" wrapText="1"/>
    </xf>
    <xf numFmtId="0" fontId="19" fillId="33" borderId="19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62" fillId="32" borderId="0" xfId="0" applyFont="1" applyFill="1" applyAlignment="1">
      <alignment horizontal="left"/>
    </xf>
    <xf numFmtId="0" fontId="62" fillId="32" borderId="0" xfId="0" applyFont="1" applyFill="1" applyAlignment="1">
      <alignment/>
    </xf>
    <xf numFmtId="193" fontId="62" fillId="32" borderId="0" xfId="0" applyNumberFormat="1" applyFont="1" applyFill="1" applyAlignment="1">
      <alignment horizontal="left"/>
    </xf>
    <xf numFmtId="0" fontId="62" fillId="33" borderId="0" xfId="0" applyFont="1" applyFill="1" applyAlignment="1">
      <alignment/>
    </xf>
    <xf numFmtId="172" fontId="62" fillId="33" borderId="0" xfId="0" applyNumberFormat="1" applyFont="1" applyFill="1" applyAlignment="1">
      <alignment/>
    </xf>
    <xf numFmtId="184" fontId="62" fillId="33" borderId="0" xfId="0" applyNumberFormat="1" applyFont="1" applyFill="1" applyAlignment="1">
      <alignment/>
    </xf>
    <xf numFmtId="188" fontId="62" fillId="33" borderId="0" xfId="0" applyNumberFormat="1" applyFont="1" applyFill="1" applyAlignment="1">
      <alignment/>
    </xf>
    <xf numFmtId="204" fontId="62" fillId="33" borderId="0" xfId="0" applyNumberFormat="1" applyFont="1" applyFill="1" applyAlignment="1">
      <alignment/>
    </xf>
    <xf numFmtId="194" fontId="62" fillId="33" borderId="0" xfId="0" applyNumberFormat="1" applyFont="1" applyFill="1" applyAlignment="1">
      <alignment/>
    </xf>
    <xf numFmtId="0" fontId="62" fillId="33" borderId="0" xfId="0" applyFont="1" applyFill="1" applyAlignment="1">
      <alignment/>
    </xf>
    <xf numFmtId="193" fontId="62" fillId="33" borderId="0" xfId="0" applyNumberFormat="1" applyFont="1" applyFill="1" applyAlignment="1">
      <alignment/>
    </xf>
    <xf numFmtId="182" fontId="62" fillId="33" borderId="0" xfId="0" applyNumberFormat="1" applyFont="1" applyFill="1" applyAlignment="1">
      <alignment/>
    </xf>
    <xf numFmtId="203" fontId="62" fillId="33" borderId="0" xfId="0" applyNumberFormat="1" applyFont="1" applyFill="1" applyAlignment="1">
      <alignment/>
    </xf>
    <xf numFmtId="0" fontId="62" fillId="33" borderId="0" xfId="0" applyFont="1" applyFill="1" applyAlignment="1">
      <alignment/>
    </xf>
    <xf numFmtId="194" fontId="14" fillId="33" borderId="0" xfId="0" applyNumberFormat="1" applyFont="1" applyFill="1" applyAlignment="1">
      <alignment horizontal="center"/>
    </xf>
    <xf numFmtId="194" fontId="12" fillId="33" borderId="0" xfId="0" applyNumberFormat="1" applyFont="1" applyFill="1" applyBorder="1" applyAlignment="1">
      <alignment vertical="center"/>
    </xf>
    <xf numFmtId="0" fontId="12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29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center" indent="3"/>
    </xf>
    <xf numFmtId="0" fontId="12" fillId="32" borderId="0" xfId="0" applyFont="1" applyFill="1" applyBorder="1" applyAlignment="1">
      <alignment horizontal="left" vertical="top" indent="4"/>
    </xf>
    <xf numFmtId="0" fontId="11" fillId="33" borderId="0" xfId="0" applyFont="1" applyFill="1" applyAlignment="1">
      <alignment horizontal="left" vertical="center" wrapText="1"/>
    </xf>
    <xf numFmtId="172" fontId="15" fillId="33" borderId="28" xfId="0" applyNumberFormat="1" applyFont="1" applyFill="1" applyBorder="1" applyAlignment="1">
      <alignment horizontal="center" vertical="center"/>
    </xf>
    <xf numFmtId="172" fontId="15" fillId="33" borderId="27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/>
    </xf>
    <xf numFmtId="0" fontId="30" fillId="32" borderId="0" xfId="0" applyFont="1" applyFill="1" applyAlignment="1">
      <alignment horizontal="left"/>
    </xf>
    <xf numFmtId="190" fontId="21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38" fontId="21" fillId="33" borderId="0" xfId="0" applyNumberFormat="1" applyFont="1" applyFill="1" applyBorder="1" applyAlignment="1">
      <alignment horizontal="left"/>
    </xf>
    <xf numFmtId="1" fontId="21" fillId="33" borderId="0" xfId="0" applyNumberFormat="1" applyFont="1" applyFill="1" applyBorder="1" applyAlignment="1">
      <alignment horizontal="left"/>
    </xf>
    <xf numFmtId="184" fontId="21" fillId="32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218" fontId="14" fillId="33" borderId="0" xfId="0" applyNumberFormat="1" applyFont="1" applyFill="1" applyAlignment="1">
      <alignment/>
    </xf>
    <xf numFmtId="206" fontId="14" fillId="33" borderId="0" xfId="0" applyNumberFormat="1" applyFont="1" applyFill="1" applyAlignment="1">
      <alignment/>
    </xf>
    <xf numFmtId="172" fontId="14" fillId="32" borderId="12" xfId="0" applyNumberFormat="1" applyFont="1" applyFill="1" applyBorder="1" applyAlignment="1">
      <alignment horizontal="right" vertical="center" indent="4" readingOrder="1"/>
    </xf>
    <xf numFmtId="174" fontId="12" fillId="33" borderId="0" xfId="0" applyNumberFormat="1" applyFont="1" applyFill="1" applyBorder="1" applyAlignment="1">
      <alignment horizontal="right" vertical="center" indent="1"/>
    </xf>
    <xf numFmtId="0" fontId="62" fillId="33" borderId="0" xfId="0" applyFont="1" applyFill="1" applyBorder="1" applyAlignment="1">
      <alignment horizontal="left"/>
    </xf>
    <xf numFmtId="183" fontId="62" fillId="33" borderId="0" xfId="0" applyNumberFormat="1" applyFont="1" applyFill="1" applyBorder="1" applyAlignment="1">
      <alignment horizontal="left"/>
    </xf>
    <xf numFmtId="38" fontId="83" fillId="33" borderId="0" xfId="49" applyNumberFormat="1" applyFont="1" applyFill="1" applyBorder="1" applyAlignment="1">
      <alignment horizontal="left" vertical="center" indent="3"/>
    </xf>
    <xf numFmtId="185" fontId="83" fillId="33" borderId="0" xfId="0" applyNumberFormat="1" applyFont="1" applyFill="1" applyBorder="1" applyAlignment="1">
      <alignment horizontal="left"/>
    </xf>
    <xf numFmtId="185" fontId="62" fillId="33" borderId="0" xfId="0" applyNumberFormat="1" applyFont="1" applyFill="1" applyBorder="1" applyAlignment="1">
      <alignment horizontal="left"/>
    </xf>
    <xf numFmtId="38" fontId="62" fillId="33" borderId="0" xfId="0" applyNumberFormat="1" applyFont="1" applyFill="1" applyBorder="1" applyAlignment="1">
      <alignment horizontal="center"/>
    </xf>
    <xf numFmtId="205" fontId="62" fillId="33" borderId="0" xfId="0" applyNumberFormat="1" applyFont="1" applyFill="1" applyBorder="1" applyAlignment="1">
      <alignment horizontal="left"/>
    </xf>
    <xf numFmtId="0" fontId="84" fillId="33" borderId="0" xfId="0" applyFont="1" applyFill="1" applyAlignment="1">
      <alignment/>
    </xf>
    <xf numFmtId="196" fontId="62" fillId="33" borderId="0" xfId="0" applyNumberFormat="1" applyFont="1" applyFill="1" applyAlignment="1">
      <alignment/>
    </xf>
    <xf numFmtId="184" fontId="62" fillId="32" borderId="0" xfId="0" applyNumberFormat="1" applyFont="1" applyFill="1" applyAlignment="1">
      <alignment/>
    </xf>
    <xf numFmtId="188" fontId="62" fillId="32" borderId="0" xfId="0" applyNumberFormat="1" applyFont="1" applyFill="1" applyAlignment="1">
      <alignment/>
    </xf>
    <xf numFmtId="0" fontId="84" fillId="32" borderId="0" xfId="0" applyFont="1" applyFill="1" applyAlignment="1">
      <alignment horizontal="left"/>
    </xf>
    <xf numFmtId="0" fontId="85" fillId="33" borderId="0" xfId="0" applyFont="1" applyFill="1" applyAlignment="1">
      <alignment/>
    </xf>
    <xf numFmtId="173" fontId="62" fillId="32" borderId="0" xfId="0" applyNumberFormat="1" applyFont="1" applyFill="1" applyAlignment="1">
      <alignment/>
    </xf>
    <xf numFmtId="0" fontId="85" fillId="32" borderId="0" xfId="0" applyFont="1" applyFill="1" applyAlignment="1">
      <alignment/>
    </xf>
    <xf numFmtId="0" fontId="86" fillId="33" borderId="0" xfId="0" applyFont="1" applyFill="1" applyAlignment="1" applyProtection="1">
      <alignment wrapText="1"/>
      <protection/>
    </xf>
    <xf numFmtId="180" fontId="62" fillId="33" borderId="0" xfId="0" applyNumberFormat="1" applyFont="1" applyFill="1" applyAlignment="1">
      <alignment/>
    </xf>
    <xf numFmtId="0" fontId="62" fillId="33" borderId="0" xfId="0" applyNumberFormat="1" applyFont="1" applyFill="1" applyAlignment="1">
      <alignment/>
    </xf>
    <xf numFmtId="208" fontId="62" fillId="33" borderId="0" xfId="0" applyNumberFormat="1" applyFont="1" applyFill="1" applyAlignment="1">
      <alignment/>
    </xf>
    <xf numFmtId="189" fontId="62" fillId="33" borderId="0" xfId="0" applyNumberFormat="1" applyFont="1" applyFill="1" applyAlignment="1">
      <alignment/>
    </xf>
    <xf numFmtId="197" fontId="62" fillId="33" borderId="0" xfId="0" applyNumberFormat="1" applyFont="1" applyFill="1" applyAlignment="1">
      <alignment/>
    </xf>
    <xf numFmtId="209" fontId="62" fillId="33" borderId="0" xfId="0" applyNumberFormat="1" applyFont="1" applyFill="1" applyAlignment="1">
      <alignment/>
    </xf>
    <xf numFmtId="184" fontId="62" fillId="33" borderId="0" xfId="0" applyNumberFormat="1" applyFont="1" applyFill="1" applyAlignment="1">
      <alignment/>
    </xf>
    <xf numFmtId="210" fontId="62" fillId="33" borderId="0" xfId="0" applyNumberFormat="1" applyFont="1" applyFill="1" applyAlignment="1">
      <alignment/>
    </xf>
    <xf numFmtId="206" fontId="62" fillId="33" borderId="0" xfId="0" applyNumberFormat="1" applyFont="1" applyFill="1" applyAlignment="1">
      <alignment/>
    </xf>
    <xf numFmtId="1" fontId="62" fillId="33" borderId="0" xfId="0" applyNumberFormat="1" applyFont="1" applyFill="1" applyAlignment="1">
      <alignment/>
    </xf>
    <xf numFmtId="187" fontId="62" fillId="33" borderId="0" xfId="0" applyNumberFormat="1" applyFont="1" applyFill="1" applyAlignment="1">
      <alignment/>
    </xf>
    <xf numFmtId="195" fontId="62" fillId="33" borderId="0" xfId="0" applyNumberFormat="1" applyFont="1" applyFill="1" applyAlignment="1">
      <alignment/>
    </xf>
    <xf numFmtId="0" fontId="83" fillId="33" borderId="0" xfId="0" applyFont="1" applyFill="1" applyBorder="1" applyAlignment="1">
      <alignment horizontal="left" indent="3"/>
    </xf>
    <xf numFmtId="172" fontId="83" fillId="33" borderId="0" xfId="0" applyNumberFormat="1" applyFont="1" applyFill="1" applyAlignment="1">
      <alignment/>
    </xf>
    <xf numFmtId="206" fontId="83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 horizontal="left" vertical="center" indent="1"/>
    </xf>
    <xf numFmtId="0" fontId="2" fillId="33" borderId="24" xfId="0" applyFont="1" applyFill="1" applyBorder="1" applyAlignment="1">
      <alignment horizontal="left" vertical="center" indent="1"/>
    </xf>
    <xf numFmtId="0" fontId="4" fillId="32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0" fontId="2" fillId="32" borderId="0" xfId="0" applyFont="1" applyFill="1" applyAlignment="1">
      <alignment horizontal="justify" vertical="top" wrapText="1"/>
    </xf>
    <xf numFmtId="0" fontId="2" fillId="32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Alignment="1">
      <alignment horizontal="left" vertical="center" wrapText="1"/>
      <protection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4" fillId="33" borderId="0" xfId="56" applyFont="1" applyFill="1" applyAlignment="1">
      <alignment horizontal="center" vertical="center"/>
      <protection/>
    </xf>
    <xf numFmtId="0" fontId="19" fillId="33" borderId="29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left" vertical="center" wrapText="1"/>
    </xf>
    <xf numFmtId="0" fontId="28" fillId="33" borderId="0" xfId="0" applyFont="1" applyFill="1" applyBorder="1" applyAlignment="1">
      <alignment horizontal="left" vertical="center" wrapText="1"/>
    </xf>
    <xf numFmtId="0" fontId="29" fillId="32" borderId="0" xfId="0" applyFont="1" applyFill="1" applyBorder="1" applyAlignment="1">
      <alignment horizontal="center" vertical="center"/>
    </xf>
    <xf numFmtId="0" fontId="29" fillId="32" borderId="0" xfId="0" applyFont="1" applyFill="1" applyBorder="1" applyAlignment="1">
      <alignment horizontal="center" vertical="center" wrapText="1"/>
    </xf>
    <xf numFmtId="179" fontId="2" fillId="32" borderId="0" xfId="0" applyNumberFormat="1" applyFont="1" applyFill="1" applyBorder="1" applyAlignment="1">
      <alignment horizontal="left" vertical="center"/>
    </xf>
    <xf numFmtId="0" fontId="29" fillId="32" borderId="0" xfId="0" applyFont="1" applyFill="1" applyBorder="1" applyAlignment="1">
      <alignment horizontal="center" vertical="top"/>
    </xf>
    <xf numFmtId="0" fontId="19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wrapText="1"/>
      <protection/>
    </xf>
    <xf numFmtId="15" fontId="15" fillId="33" borderId="10" xfId="0" applyNumberFormat="1" applyFont="1" applyFill="1" applyBorder="1" applyAlignment="1" applyProtection="1">
      <alignment horizontal="center" vertical="center" wrapText="1"/>
      <protection/>
    </xf>
    <xf numFmtId="15" fontId="15" fillId="33" borderId="12" xfId="0" applyNumberFormat="1" applyFont="1" applyFill="1" applyBorder="1" applyAlignment="1" applyProtection="1">
      <alignment horizontal="center" vertical="center" wrapText="1"/>
      <protection/>
    </xf>
    <xf numFmtId="15" fontId="15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38" fontId="15" fillId="32" borderId="11" xfId="49" applyNumberFormat="1" applyFont="1" applyFill="1" applyBorder="1" applyAlignment="1">
      <alignment horizontal="right" vertical="center" indent="3"/>
    </xf>
    <xf numFmtId="38" fontId="15" fillId="32" borderId="17" xfId="49" applyNumberFormat="1" applyFont="1" applyFill="1" applyBorder="1" applyAlignment="1">
      <alignment horizontal="right" vertical="center" indent="3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15" fillId="32" borderId="10" xfId="0" applyFont="1" applyFill="1" applyBorder="1" applyAlignment="1">
      <alignment horizontal="left" vertical="center" indent="1"/>
    </xf>
    <xf numFmtId="0" fontId="15" fillId="32" borderId="14" xfId="0" applyFont="1" applyFill="1" applyBorder="1" applyAlignment="1">
      <alignment horizontal="left" vertical="center" indent="1"/>
    </xf>
    <xf numFmtId="38" fontId="15" fillId="32" borderId="11" xfId="49" applyNumberFormat="1" applyFont="1" applyFill="1" applyBorder="1" applyAlignment="1">
      <alignment horizontal="right" vertical="center" indent="4"/>
    </xf>
    <xf numFmtId="38" fontId="15" fillId="32" borderId="17" xfId="49" applyNumberFormat="1" applyFont="1" applyFill="1" applyBorder="1" applyAlignment="1">
      <alignment horizontal="right" vertical="center" indent="4"/>
    </xf>
    <xf numFmtId="172" fontId="15" fillId="32" borderId="10" xfId="0" applyNumberFormat="1" applyFont="1" applyFill="1" applyBorder="1" applyAlignment="1">
      <alignment horizontal="right" vertical="center" indent="3" readingOrder="1"/>
    </xf>
    <xf numFmtId="172" fontId="15" fillId="32" borderId="14" xfId="0" applyNumberFormat="1" applyFont="1" applyFill="1" applyBorder="1" applyAlignment="1">
      <alignment horizontal="right" vertical="center" indent="3" readingOrder="1"/>
    </xf>
    <xf numFmtId="15" fontId="15" fillId="33" borderId="10" xfId="0" applyNumberFormat="1" applyFont="1" applyFill="1" applyBorder="1" applyAlignment="1" applyProtection="1">
      <alignment vertical="center" wrapText="1"/>
      <protection/>
    </xf>
    <xf numFmtId="15" fontId="15" fillId="33" borderId="12" xfId="0" applyNumberFormat="1" applyFont="1" applyFill="1" applyBorder="1" applyAlignment="1" applyProtection="1">
      <alignment vertical="center" wrapText="1"/>
      <protection/>
    </xf>
    <xf numFmtId="15" fontId="15" fillId="33" borderId="14" xfId="0" applyNumberFormat="1" applyFont="1" applyFill="1" applyBorder="1" applyAlignment="1" applyProtection="1">
      <alignment vertical="center" wrapText="1"/>
      <protection/>
    </xf>
    <xf numFmtId="0" fontId="15" fillId="32" borderId="10" xfId="0" applyFont="1" applyFill="1" applyBorder="1" applyAlignment="1">
      <alignment horizontal="left" vertical="center" wrapText="1" indent="1" readingOrder="1"/>
    </xf>
    <xf numFmtId="0" fontId="15" fillId="32" borderId="14" xfId="0" applyFont="1" applyFill="1" applyBorder="1" applyAlignment="1">
      <alignment horizontal="left" vertical="center" wrapText="1" indent="1" readingOrder="1"/>
    </xf>
    <xf numFmtId="0" fontId="5" fillId="33" borderId="0" xfId="0" applyFont="1" applyFill="1" applyAlignment="1" applyProtection="1">
      <alignment horizontal="left" vertical="center" wrapText="1"/>
      <protection/>
    </xf>
    <xf numFmtId="0" fontId="3" fillId="32" borderId="0" xfId="0" applyFont="1" applyFill="1" applyBorder="1" applyAlignment="1">
      <alignment horizontal="center" wrapText="1" readingOrder="1"/>
    </xf>
    <xf numFmtId="172" fontId="15" fillId="32" borderId="10" xfId="0" applyNumberFormat="1" applyFont="1" applyFill="1" applyBorder="1" applyAlignment="1">
      <alignment horizontal="right" vertical="center" indent="4" readingOrder="1"/>
    </xf>
    <xf numFmtId="172" fontId="15" fillId="32" borderId="14" xfId="0" applyNumberFormat="1" applyFont="1" applyFill="1" applyBorder="1" applyAlignment="1">
      <alignment horizontal="right" vertical="center" indent="4" readingOrder="1"/>
    </xf>
    <xf numFmtId="173" fontId="15" fillId="32" borderId="10" xfId="0" applyNumberFormat="1" applyFont="1" applyFill="1" applyBorder="1" applyAlignment="1">
      <alignment horizontal="right" vertical="center" indent="3" readingOrder="1"/>
    </xf>
    <xf numFmtId="173" fontId="15" fillId="32" borderId="14" xfId="0" applyNumberFormat="1" applyFont="1" applyFill="1" applyBorder="1" applyAlignment="1">
      <alignment horizontal="right" vertical="center" indent="3" readingOrder="1"/>
    </xf>
    <xf numFmtId="0" fontId="2" fillId="32" borderId="0" xfId="0" applyFont="1" applyFill="1" applyBorder="1" applyAlignment="1">
      <alignment horizontal="left" vertical="center" wrapText="1" readingOrder="1"/>
    </xf>
    <xf numFmtId="173" fontId="15" fillId="32" borderId="10" xfId="0" applyNumberFormat="1" applyFont="1" applyFill="1" applyBorder="1" applyAlignment="1">
      <alignment horizontal="right" vertical="center" indent="4" readingOrder="1"/>
    </xf>
    <xf numFmtId="173" fontId="15" fillId="32" borderId="14" xfId="0" applyNumberFormat="1" applyFont="1" applyFill="1" applyBorder="1" applyAlignment="1">
      <alignment horizontal="right" vertical="center" indent="4" readingOrder="1"/>
    </xf>
    <xf numFmtId="0" fontId="15" fillId="33" borderId="10" xfId="0" applyFont="1" applyFill="1" applyBorder="1" applyAlignment="1">
      <alignment horizontal="left" vertical="center" readingOrder="1"/>
    </xf>
    <xf numFmtId="0" fontId="15" fillId="33" borderId="14" xfId="0" applyFont="1" applyFill="1" applyBorder="1" applyAlignment="1">
      <alignment horizontal="left" vertical="center" readingOrder="1"/>
    </xf>
    <xf numFmtId="0" fontId="15" fillId="33" borderId="18" xfId="0" applyFont="1" applyFill="1" applyBorder="1" applyAlignment="1">
      <alignment horizontal="left" vertical="center" readingOrder="1"/>
    </xf>
    <xf numFmtId="0" fontId="15" fillId="33" borderId="16" xfId="0" applyFont="1" applyFill="1" applyBorder="1" applyAlignment="1">
      <alignment horizontal="left" vertical="center" readingOrder="1"/>
    </xf>
    <xf numFmtId="172" fontId="15" fillId="33" borderId="10" xfId="0" applyNumberFormat="1" applyFont="1" applyFill="1" applyBorder="1" applyAlignment="1">
      <alignment horizontal="center" vertical="center" readingOrder="1"/>
    </xf>
    <xf numFmtId="172" fontId="15" fillId="33" borderId="14" xfId="0" applyNumberFormat="1" applyFont="1" applyFill="1" applyBorder="1" applyAlignment="1">
      <alignment horizontal="center" vertical="center" readingOrder="1"/>
    </xf>
    <xf numFmtId="172" fontId="15" fillId="33" borderId="10" xfId="0" applyNumberFormat="1" applyFont="1" applyFill="1" applyBorder="1" applyAlignment="1">
      <alignment horizontal="right" vertical="center" indent="4" readingOrder="1"/>
    </xf>
    <xf numFmtId="172" fontId="15" fillId="33" borderId="14" xfId="0" applyNumberFormat="1" applyFont="1" applyFill="1" applyBorder="1" applyAlignment="1">
      <alignment horizontal="right" vertical="center" indent="4" readingOrder="1"/>
    </xf>
    <xf numFmtId="38" fontId="15" fillId="33" borderId="10" xfId="49" applyNumberFormat="1" applyFont="1" applyFill="1" applyBorder="1" applyAlignment="1">
      <alignment horizontal="right" vertical="center" indent="4"/>
    </xf>
    <xf numFmtId="38" fontId="15" fillId="33" borderId="14" xfId="49" applyNumberFormat="1" applyFont="1" applyFill="1" applyBorder="1" applyAlignment="1">
      <alignment horizontal="right" vertical="center" indent="4"/>
    </xf>
    <xf numFmtId="0" fontId="5" fillId="33" borderId="10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5"/>
    </xf>
    <xf numFmtId="38" fontId="5" fillId="33" borderId="14" xfId="49" applyNumberFormat="1" applyFont="1" applyFill="1" applyBorder="1" applyAlignment="1">
      <alignment horizontal="right" vertical="center" indent="5"/>
    </xf>
    <xf numFmtId="38" fontId="5" fillId="33" borderId="10" xfId="49" applyNumberFormat="1" applyFont="1" applyFill="1" applyBorder="1" applyAlignment="1">
      <alignment horizontal="right" vertical="center" indent="4"/>
    </xf>
    <xf numFmtId="38" fontId="5" fillId="33" borderId="14" xfId="49" applyNumberFormat="1" applyFont="1" applyFill="1" applyBorder="1" applyAlignment="1">
      <alignment horizontal="right" vertical="center" indent="4"/>
    </xf>
    <xf numFmtId="0" fontId="11" fillId="33" borderId="0" xfId="0" applyFont="1" applyFill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15" fillId="33" borderId="18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172" fontId="15" fillId="33" borderId="18" xfId="0" applyNumberFormat="1" applyFont="1" applyFill="1" applyBorder="1" applyAlignment="1">
      <alignment horizontal="center" vertical="center"/>
    </xf>
    <xf numFmtId="172" fontId="15" fillId="33" borderId="16" xfId="0" applyNumberFormat="1" applyFont="1" applyFill="1" applyBorder="1" applyAlignment="1">
      <alignment horizontal="center" vertical="center"/>
    </xf>
    <xf numFmtId="172" fontId="15" fillId="33" borderId="28" xfId="0" applyNumberFormat="1" applyFont="1" applyFill="1" applyBorder="1" applyAlignment="1">
      <alignment horizontal="right" vertical="center" indent="1"/>
    </xf>
    <xf numFmtId="172" fontId="15" fillId="33" borderId="27" xfId="0" applyNumberFormat="1" applyFont="1" applyFill="1" applyBorder="1" applyAlignment="1">
      <alignment horizontal="right" vertical="center" indent="1"/>
    </xf>
    <xf numFmtId="172" fontId="15" fillId="33" borderId="11" xfId="0" applyNumberFormat="1" applyFont="1" applyFill="1" applyBorder="1" applyAlignment="1">
      <alignment horizontal="right" vertical="center" indent="1"/>
    </xf>
    <xf numFmtId="172" fontId="15" fillId="33" borderId="17" xfId="0" applyNumberFormat="1" applyFont="1" applyFill="1" applyBorder="1" applyAlignment="1">
      <alignment horizontal="right" vertical="center" indent="1"/>
    </xf>
    <xf numFmtId="172" fontId="15" fillId="33" borderId="11" xfId="0" applyNumberFormat="1" applyFont="1" applyFill="1" applyBorder="1" applyAlignment="1">
      <alignment horizontal="center" vertical="center"/>
    </xf>
    <xf numFmtId="172" fontId="15" fillId="33" borderId="17" xfId="0" applyNumberFormat="1" applyFont="1" applyFill="1" applyBorder="1" applyAlignment="1">
      <alignment horizontal="center" vertical="center"/>
    </xf>
    <xf numFmtId="172" fontId="15" fillId="33" borderId="18" xfId="0" applyNumberFormat="1" applyFont="1" applyFill="1" applyBorder="1" applyAlignment="1">
      <alignment vertical="center"/>
    </xf>
    <xf numFmtId="172" fontId="15" fillId="33" borderId="16" xfId="0" applyNumberFormat="1" applyFont="1" applyFill="1" applyBorder="1" applyAlignment="1">
      <alignment vertical="center"/>
    </xf>
    <xf numFmtId="172" fontId="15" fillId="33" borderId="28" xfId="0" applyNumberFormat="1" applyFont="1" applyFill="1" applyBorder="1" applyAlignment="1">
      <alignment horizontal="right" vertical="center"/>
    </xf>
    <xf numFmtId="172" fontId="15" fillId="33" borderId="27" xfId="0" applyNumberFormat="1" applyFont="1" applyFill="1" applyBorder="1" applyAlignment="1">
      <alignment horizontal="right" vertical="center"/>
    </xf>
    <xf numFmtId="172" fontId="15" fillId="33" borderId="32" xfId="0" applyNumberFormat="1" applyFont="1" applyFill="1" applyBorder="1" applyAlignment="1">
      <alignment horizontal="center" vertical="center"/>
    </xf>
    <xf numFmtId="172" fontId="15" fillId="33" borderId="33" xfId="0" applyNumberFormat="1" applyFont="1" applyFill="1" applyBorder="1" applyAlignment="1">
      <alignment horizontal="center" vertical="center"/>
    </xf>
    <xf numFmtId="172" fontId="15" fillId="33" borderId="34" xfId="0" applyNumberFormat="1" applyFont="1" applyFill="1" applyBorder="1" applyAlignment="1">
      <alignment horizontal="center" vertical="center"/>
    </xf>
    <xf numFmtId="172" fontId="15" fillId="33" borderId="18" xfId="0" applyNumberFormat="1" applyFont="1" applyFill="1" applyBorder="1" applyAlignment="1">
      <alignment horizontal="right" vertical="center"/>
    </xf>
    <xf numFmtId="172" fontId="15" fillId="33" borderId="16" xfId="0" applyNumberFormat="1" applyFont="1" applyFill="1" applyBorder="1" applyAlignment="1">
      <alignment horizontal="right" vertical="center"/>
    </xf>
    <xf numFmtId="172" fontId="15" fillId="33" borderId="18" xfId="0" applyNumberFormat="1" applyFont="1" applyFill="1" applyBorder="1" applyAlignment="1">
      <alignment horizontal="right" vertical="center" indent="1"/>
    </xf>
    <xf numFmtId="172" fontId="15" fillId="33" borderId="16" xfId="0" applyNumberFormat="1" applyFont="1" applyFill="1" applyBorder="1" applyAlignment="1">
      <alignment horizontal="right" vertical="center" indent="1"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172" fontId="15" fillId="33" borderId="28" xfId="0" applyNumberFormat="1" applyFont="1" applyFill="1" applyBorder="1" applyAlignment="1">
      <alignment horizontal="center" vertical="center"/>
    </xf>
    <xf numFmtId="172" fontId="15" fillId="33" borderId="27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'Resumen Cuadros'!$B$12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Cuadros'!$B$14:$B$15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'Resumen Cuadros'!$E$14:$E$15</c:f>
              <c:numCache>
                <c:ptCount val="2"/>
                <c:pt idx="0">
                  <c:v>0.9289707713851811</c:v>
                </c:pt>
                <c:pt idx="1">
                  <c:v>0.07102922861481888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055"/>
          <c:y val="0.06725"/>
          <c:w val="0.59525"/>
          <c:h val="0.81025"/>
        </c:manualLayout>
      </c:layout>
      <c:pieChart>
        <c:varyColors val="1"/>
        <c:ser>
          <c:idx val="0"/>
          <c:order val="0"/>
          <c:tx>
            <c:strRef>
              <c:f>'Resumen Graficos'!$E$10:$G$10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Cuadros'!$H$14:$H$15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'Resumen Cuadros'!$K$14:$K$15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25"/>
          <c:w val="0.954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'Resumen Cuadros'!$H$19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'Resumen Cuadros'!$H$21:$H$35</c:f>
              <c:strCache>
                <c:ptCount val="15"/>
                <c:pt idx="0">
                  <c:v>  MEF  1/</c:v>
                </c:pt>
                <c:pt idx="1">
                  <c:v>BBVA Continental - Bco. Scotiabank - Sindicado  </c:v>
                </c:pt>
                <c:pt idx="2">
                  <c:v>  Bco. de la Nación</c:v>
                </c:pt>
                <c:pt idx="3">
                  <c:v>Bco. Interamericano de Desarrollo (BID)</c:v>
                </c:pt>
                <c:pt idx="4">
                  <c:v>Bco. Internacional de  Reconstrucción y Fomento (BIRF)</c:v>
                </c:pt>
                <c:pt idx="5">
                  <c:v>  BBVA B. Continental</c:v>
                </c:pt>
                <c:pt idx="6">
                  <c:v>  Bco. Scotiabank</c:v>
                </c:pt>
                <c:pt idx="7">
                  <c:v>  Bco. Agropecuario</c:v>
                </c:pt>
                <c:pt idx="8">
                  <c:v>  Bco. de Comercio</c:v>
                </c:pt>
                <c:pt idx="9">
                  <c:v>  Bco. de Crédito</c:v>
                </c:pt>
                <c:pt idx="10">
                  <c:v>  Caja Metropolitano de Lima</c:v>
                </c:pt>
                <c:pt idx="11">
                  <c:v>  Bco. Internacional del Perú</c:v>
                </c:pt>
                <c:pt idx="12">
                  <c:v>  Bco. Financiero</c:v>
                </c:pt>
                <c:pt idx="13">
                  <c:v>Coop. Ahorro y Crédito Sto. Cristo de Bagazan</c:v>
                </c:pt>
                <c:pt idx="14">
                  <c:v>  Bonistas</c:v>
                </c:pt>
              </c:strCache>
            </c:strRef>
          </c:cat>
          <c:val>
            <c:numRef>
              <c:f>'Resumen Cuadros'!$K$21:$K$35</c:f>
              <c:numCache>
                <c:ptCount val="15"/>
                <c:pt idx="0">
                  <c:v>0.6555957024638475</c:v>
                </c:pt>
                <c:pt idx="1">
                  <c:v>0.16967548438571156</c:v>
                </c:pt>
                <c:pt idx="2">
                  <c:v>0.053558355370267895</c:v>
                </c:pt>
                <c:pt idx="3">
                  <c:v>0.045040885776897584</c:v>
                </c:pt>
                <c:pt idx="4">
                  <c:v>0.0259883428379213</c:v>
                </c:pt>
                <c:pt idx="5">
                  <c:v>0.016728314006557627</c:v>
                </c:pt>
                <c:pt idx="6">
                  <c:v>0.01181366417764348</c:v>
                </c:pt>
                <c:pt idx="7">
                  <c:v>0.010978474058885938</c:v>
                </c:pt>
                <c:pt idx="8">
                  <c:v>0.0068387370663730174</c:v>
                </c:pt>
                <c:pt idx="9">
                  <c:v>0.0014856620884742175</c:v>
                </c:pt>
                <c:pt idx="10">
                  <c:v>0.0011102485431224718</c:v>
                </c:pt>
                <c:pt idx="11">
                  <c:v>0.0008217801718243934</c:v>
                </c:pt>
                <c:pt idx="12">
                  <c:v>0.0003137187345775461</c:v>
                </c:pt>
                <c:pt idx="13">
                  <c:v>5.0630317895608906E-05</c:v>
                </c:pt>
                <c:pt idx="14">
                  <c:v>0</c:v>
                </c:pt>
              </c:numCache>
            </c:numRef>
          </c:val>
        </c:ser>
        <c:gapWidth val="100"/>
        <c:axId val="8898907"/>
        <c:axId val="12981300"/>
      </c:barChart>
      <c:catAx>
        <c:axId val="88989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981300"/>
        <c:crosses val="autoZero"/>
        <c:auto val="1"/>
        <c:lblOffset val="100"/>
        <c:tickLblSkip val="1"/>
        <c:noMultiLvlLbl val="0"/>
      </c:catAx>
      <c:valAx>
        <c:axId val="1298130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8898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75"/>
          <c:y val="0.082"/>
          <c:w val="0.5775"/>
          <c:h val="0.82625"/>
        </c:manualLayout>
      </c:layout>
      <c:pieChart>
        <c:varyColors val="1"/>
        <c:ser>
          <c:idx val="0"/>
          <c:order val="0"/>
          <c:tx>
            <c:strRef>
              <c:f>'Resumen Cuadros'!$B$19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Cuadros'!$B$21:$B$22</c:f>
              <c:strCache>
                <c:ptCount val="2"/>
                <c:pt idx="0">
                  <c:v>Gobiernos Regionales</c:v>
                </c:pt>
                <c:pt idx="1">
                  <c:v>Gobiernos Locales</c:v>
                </c:pt>
              </c:strCache>
            </c:strRef>
          </c:cat>
          <c:val>
            <c:numRef>
              <c:f>'Resumen Cuadros'!$E$21:$E$22</c:f>
              <c:numCache>
                <c:ptCount val="2"/>
                <c:pt idx="0">
                  <c:v>0.5600668505203433</c:v>
                </c:pt>
                <c:pt idx="1">
                  <c:v>0.43993314947965656</c:v>
                </c:pt>
              </c:numCache>
            </c:numRef>
          </c:val>
        </c:ser>
        <c:firstSliceAng val="15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135"/>
          <c:w val="0.645"/>
          <c:h val="0.7625"/>
        </c:manualLayout>
      </c:layout>
      <c:pieChart>
        <c:varyColors val="1"/>
        <c:ser>
          <c:idx val="0"/>
          <c:order val="0"/>
          <c:tx>
            <c:strRef>
              <c:f>'Resumen Cuadros'!$B$35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Cuadros'!$B$37:$B$40</c:f>
              <c:strCache>
                <c:ptCount val="4"/>
                <c:pt idx="0">
                  <c:v>Nuevos soles</c:v>
                </c:pt>
                <c:pt idx="1">
                  <c:v>Yenes</c:v>
                </c:pt>
                <c:pt idx="2">
                  <c:v>US Dólares</c:v>
                </c:pt>
                <c:pt idx="3">
                  <c:v>Euros</c:v>
                </c:pt>
              </c:strCache>
            </c:strRef>
          </c:cat>
          <c:val>
            <c:numRef>
              <c:f>'Resumen Cuadros'!$E$37:$E$40</c:f>
              <c:numCache>
                <c:ptCount val="4"/>
                <c:pt idx="0">
                  <c:v>0.7174392713757658</c:v>
                </c:pt>
                <c:pt idx="1">
                  <c:v>0.19452694583653174</c:v>
                </c:pt>
                <c:pt idx="2">
                  <c:v>0.07288194556748144</c:v>
                </c:pt>
                <c:pt idx="3">
                  <c:v>0.015151837220221018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093"/>
          <c:w val="0.50475"/>
          <c:h val="0.803"/>
        </c:manualLayout>
      </c:layout>
      <c:pieChart>
        <c:varyColors val="1"/>
        <c:ser>
          <c:idx val="0"/>
          <c:order val="0"/>
          <c:tx>
            <c:strRef>
              <c:f>'Resumen Cuadros'!$B$46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Cuadros'!$B$48:$B$49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'Resumen Cuadros'!$E$48:$E$49</c:f>
              <c:numCache>
                <c:ptCount val="2"/>
                <c:pt idx="0">
                  <c:v>0.9511307824029386</c:v>
                </c:pt>
                <c:pt idx="1">
                  <c:v>0.04886921759706144</c:v>
                </c:pt>
              </c:numCache>
            </c:numRef>
          </c:val>
        </c:ser>
        <c:firstSliceAng val="96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11225"/>
          <c:w val="0.69775"/>
          <c:h val="0.8455"/>
        </c:manualLayout>
      </c:layout>
      <c:pieChart>
        <c:varyColors val="1"/>
        <c:ser>
          <c:idx val="0"/>
          <c:order val="0"/>
          <c:tx>
            <c:strRef>
              <c:f>'Resumen Cuadros'!$E$27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Internac.
7,1%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Cuadros'!$B$28:$B$30</c:f>
              <c:strCache>
                <c:ptCount val="3"/>
                <c:pt idx="0">
                  <c:v>Gobierno Nacional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'Resumen Cuadros'!$E$28:$E$30</c:f>
              <c:numCache>
                <c:ptCount val="3"/>
                <c:pt idx="0">
                  <c:v>0.6555957024638475</c:v>
                </c:pt>
                <c:pt idx="1">
                  <c:v>0.27337506892133373</c:v>
                </c:pt>
                <c:pt idx="2">
                  <c:v>0.07102922861481888</c:v>
                </c:pt>
              </c:numCache>
            </c:numRef>
          </c:val>
        </c:ser>
        <c:firstSliceAng val="12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75"/>
          <c:y val="0.0325"/>
          <c:w val="0.76525"/>
          <c:h val="0.9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Cuadros'!$I$43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'Resumen Cuadros'!$H$44:$H$49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      2014   1/</c:v>
                </c:pt>
              </c:strCache>
            </c:strRef>
          </c:cat>
          <c:val>
            <c:numRef>
              <c:f>'Resumen Cuadros'!$I$44:$I$49</c:f>
              <c:numCache>
                <c:ptCount val="6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53.34125495</c:v>
                </c:pt>
              </c:numCache>
            </c:numRef>
          </c:val>
        </c:ser>
        <c:ser>
          <c:idx val="1"/>
          <c:order val="1"/>
          <c:tx>
            <c:strRef>
              <c:f>'Resumen Cuadros'!$J$43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'Resumen Cuadros'!$H$44:$H$49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      2014   1/</c:v>
                </c:pt>
              </c:strCache>
            </c:strRef>
          </c:cat>
          <c:val>
            <c:numRef>
              <c:f>'Resumen Cuadros'!$J$44:$J$49</c:f>
              <c:numCache>
                <c:ptCount val="6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697.6348712199999</c:v>
                </c:pt>
              </c:numCache>
            </c:numRef>
          </c:val>
        </c:ser>
        <c:overlap val="-25"/>
        <c:axId val="49722837"/>
        <c:axId val="44852350"/>
      </c:barChart>
      <c:catAx>
        <c:axId val="49722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52350"/>
        <c:crosses val="autoZero"/>
        <c:auto val="1"/>
        <c:lblOffset val="100"/>
        <c:tickLblSkip val="1"/>
        <c:noMultiLvlLbl val="0"/>
      </c:catAx>
      <c:valAx>
        <c:axId val="44852350"/>
        <c:scaling>
          <c:orientation val="minMax"/>
        </c:scaling>
        <c:axPos val="l"/>
        <c:delete val="1"/>
        <c:majorTickMark val="out"/>
        <c:minorTickMark val="none"/>
        <c:tickLblPos val="nextTo"/>
        <c:crossAx val="49722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389"/>
          <c:w val="0.1925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45"/>
          <c:y val="0.0275"/>
          <c:w val="0.80075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'Total de Proy Serv'!$H$12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'Total de Proy Serv'!$B$15:$C$45</c:f>
              <c:multiLvlStrCache/>
            </c:multiLvlStrRef>
          </c:cat>
          <c:val>
            <c:numRef>
              <c:f>'Total de Proy Serv'!$J$15:$J$42</c:f>
              <c:numCache/>
            </c:numRef>
          </c:val>
          <c:smooth val="0"/>
        </c:ser>
        <c:ser>
          <c:idx val="1"/>
          <c:order val="1"/>
          <c:tx>
            <c:strRef>
              <c:f>'Total de Proy Serv'!$K$12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de Proy Serv'!$B$15:$B$42</c:f>
              <c:numCache/>
            </c:numRef>
          </c:cat>
          <c:val>
            <c:numRef>
              <c:f>'Total de Proy Serv'!$M$15:$M$42</c:f>
              <c:numCache/>
            </c:numRef>
          </c:val>
          <c:smooth val="0"/>
        </c:ser>
        <c:ser>
          <c:idx val="2"/>
          <c:order val="2"/>
          <c:tx>
            <c:strRef>
              <c:f>'Total de Proy Serv'!$E$12:$G$12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de Proy Serv'!$B$15:$B$42</c:f>
              <c:numCache/>
            </c:numRef>
          </c:cat>
          <c:val>
            <c:numRef>
              <c:f>'Total de Proy Serv'!$G$15:$G$42</c:f>
              <c:numCache/>
            </c:numRef>
          </c:val>
          <c:smooth val="0"/>
        </c:ser>
        <c:marker val="1"/>
        <c:axId val="1017967"/>
        <c:axId val="9161704"/>
      </c:lineChart>
      <c:catAx>
        <c:axId val="1017967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61704"/>
        <c:crosses val="autoZero"/>
        <c:auto val="1"/>
        <c:lblOffset val="100"/>
        <c:tickLblSkip val="2"/>
        <c:tickMarkSkip val="2"/>
        <c:noMultiLvlLbl val="0"/>
      </c:catAx>
      <c:valAx>
        <c:axId val="9161704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7967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75"/>
          <c:w val="0.20325"/>
          <c:h val="0.2427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chart" Target="/xl/charts/chart9.xml" /><Relationship Id="rId6" Type="http://schemas.openxmlformats.org/officeDocument/2006/relationships/hyperlink" Target="#Indice!A1" /><Relationship Id="rId7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image" Target="../media/image2.jpeg" /><Relationship Id="rId8" Type="http://schemas.openxmlformats.org/officeDocument/2006/relationships/hyperlink" Target="#Indice!A1" /><Relationship Id="rId9" Type="http://schemas.openxmlformats.org/officeDocument/2006/relationships/hyperlink" Target="#Indice!A1" /><Relationship Id="rId10" Type="http://schemas.openxmlformats.org/officeDocument/2006/relationships/chart" Target="/xl/charts/chart6.xml" /><Relationship Id="rId11" Type="http://schemas.openxmlformats.org/officeDocument/2006/relationships/chart" Target="/xl/charts/chart7.xml" /><Relationship Id="rId1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3" Type="http://schemas.openxmlformats.org/officeDocument/2006/relationships/image" Target="../media/image2.jpeg" /><Relationship Id="rId4" Type="http://schemas.openxmlformats.org/officeDocument/2006/relationships/hyperlink" Target="#Indice!A1" /><Relationship Id="rId5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66675</xdr:rowOff>
    </xdr:from>
    <xdr:to>
      <xdr:col>9</xdr:col>
      <xdr:colOff>752475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66675"/>
          <a:ext cx="6257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2</xdr:col>
      <xdr:colOff>561975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542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95250</xdr:rowOff>
    </xdr:from>
    <xdr:to>
      <xdr:col>2</xdr:col>
      <xdr:colOff>1114425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95250"/>
          <a:ext cx="4191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66675</xdr:rowOff>
    </xdr:from>
    <xdr:to>
      <xdr:col>9</xdr:col>
      <xdr:colOff>914400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66675"/>
          <a:ext cx="4953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9</xdr:col>
      <xdr:colOff>361950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0"/>
          <a:ext cx="6515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11</xdr:row>
      <xdr:rowOff>19050</xdr:rowOff>
    </xdr:from>
    <xdr:to>
      <xdr:col>21</xdr:col>
      <xdr:colOff>714375</xdr:colOff>
      <xdr:row>29</xdr:row>
      <xdr:rowOff>76200</xdr:rowOff>
    </xdr:to>
    <xdr:graphicFrame>
      <xdr:nvGraphicFramePr>
        <xdr:cNvPr id="3" name="4 Gráfico"/>
        <xdr:cNvGraphicFramePr/>
      </xdr:nvGraphicFramePr>
      <xdr:xfrm>
        <a:off x="10601325" y="2257425"/>
        <a:ext cx="6600825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9</xdr:col>
      <xdr:colOff>419100</xdr:colOff>
      <xdr:row>0</xdr:row>
      <xdr:rowOff>66675</xdr:rowOff>
    </xdr:from>
    <xdr:to>
      <xdr:col>9</xdr:col>
      <xdr:colOff>914400</xdr:colOff>
      <xdr:row>2</xdr:row>
      <xdr:rowOff>133350</xdr:rowOff>
    </xdr:to>
    <xdr:pic>
      <xdr:nvPicPr>
        <xdr:cNvPr id="4" name="Picture 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66675"/>
          <a:ext cx="4953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7</xdr:col>
      <xdr:colOff>28575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6457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95250</xdr:rowOff>
    </xdr:from>
    <xdr:to>
      <xdr:col>7</xdr:col>
      <xdr:colOff>657225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95250"/>
          <a:ext cx="4381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6</xdr:col>
      <xdr:colOff>219075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286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57150</xdr:rowOff>
    </xdr:from>
    <xdr:to>
      <xdr:col>7</xdr:col>
      <xdr:colOff>371475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57150"/>
          <a:ext cx="3905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95250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781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219325"/>
        <a:ext cx="34671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266950"/>
        <a:ext cx="3276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23</xdr:row>
      <xdr:rowOff>238125</xdr:rowOff>
    </xdr:from>
    <xdr:to>
      <xdr:col>15</xdr:col>
      <xdr:colOff>114300</xdr:colOff>
      <xdr:row>35</xdr:row>
      <xdr:rowOff>190500</xdr:rowOff>
    </xdr:to>
    <xdr:graphicFrame>
      <xdr:nvGraphicFramePr>
        <xdr:cNvPr id="4" name="8 Gráfico"/>
        <xdr:cNvGraphicFramePr/>
      </xdr:nvGraphicFramePr>
      <xdr:xfrm>
        <a:off x="7143750" y="5667375"/>
        <a:ext cx="75438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352675"/>
        <a:ext cx="34385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00725"/>
        <a:ext cx="32480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7</xdr:col>
      <xdr:colOff>171450</xdr:colOff>
      <xdr:row>0</xdr:row>
      <xdr:rowOff>28575</xdr:rowOff>
    </xdr:from>
    <xdr:to>
      <xdr:col>7</xdr:col>
      <xdr:colOff>638175</xdr:colOff>
      <xdr:row>2</xdr:row>
      <xdr:rowOff>57150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81825" y="28575"/>
          <a:ext cx="466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704850</xdr:colOff>
      <xdr:row>40</xdr:row>
      <xdr:rowOff>57150</xdr:rowOff>
    </xdr:from>
    <xdr:to>
      <xdr:col>12</xdr:col>
      <xdr:colOff>704850</xdr:colOff>
      <xdr:row>52</xdr:row>
      <xdr:rowOff>19050</xdr:rowOff>
    </xdr:to>
    <xdr:graphicFrame>
      <xdr:nvGraphicFramePr>
        <xdr:cNvPr id="8" name="10 Gráfico"/>
        <xdr:cNvGraphicFramePr/>
      </xdr:nvGraphicFramePr>
      <xdr:xfrm>
        <a:off x="7515225" y="9696450"/>
        <a:ext cx="4619625" cy="2933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9" name="11 Gráfico"/>
        <xdr:cNvGraphicFramePr/>
      </xdr:nvGraphicFramePr>
      <xdr:xfrm>
        <a:off x="3552825" y="5791200"/>
        <a:ext cx="3257550" cy="2705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438150</xdr:colOff>
      <xdr:row>40</xdr:row>
      <xdr:rowOff>142875</xdr:rowOff>
    </xdr:from>
    <xdr:to>
      <xdr:col>6</xdr:col>
      <xdr:colOff>47625</xdr:colOff>
      <xdr:row>52</xdr:row>
      <xdr:rowOff>161925</xdr:rowOff>
    </xdr:to>
    <xdr:graphicFrame>
      <xdr:nvGraphicFramePr>
        <xdr:cNvPr id="10" name="11 Gráfico"/>
        <xdr:cNvGraphicFramePr/>
      </xdr:nvGraphicFramePr>
      <xdr:xfrm>
        <a:off x="561975" y="9782175"/>
        <a:ext cx="5181600" cy="2990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942975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381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</xdr:row>
      <xdr:rowOff>0</xdr:rowOff>
    </xdr:from>
    <xdr:ext cx="1181100" cy="219075"/>
    <xdr:sp>
      <xdr:nvSpPr>
        <xdr:cNvPr id="2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2"/>
        </xdr:cNvPr>
        <xdr:cNvSpPr>
          <a:spLocks noChangeAspect="1"/>
        </xdr:cNvSpPr>
      </xdr:nvSpPr>
      <xdr:spPr>
        <a:xfrm>
          <a:off x="6010275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1019175</xdr:colOff>
      <xdr:row>0</xdr:row>
      <xdr:rowOff>47625</xdr:rowOff>
    </xdr:from>
    <xdr:to>
      <xdr:col>4</xdr:col>
      <xdr:colOff>161925</xdr:colOff>
      <xdr:row>1</xdr:row>
      <xdr:rowOff>180975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47625"/>
          <a:ext cx="4572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600075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442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0</xdr:row>
      <xdr:rowOff>38100</xdr:rowOff>
    </xdr:from>
    <xdr:to>
      <xdr:col>3</xdr:col>
      <xdr:colOff>1162050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38100"/>
          <a:ext cx="4000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752475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743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0</xdr:row>
      <xdr:rowOff>57150</xdr:rowOff>
    </xdr:from>
    <xdr:to>
      <xdr:col>3</xdr:col>
      <xdr:colOff>1285875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57150"/>
          <a:ext cx="4381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990600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4819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1066800</xdr:colOff>
      <xdr:row>0</xdr:row>
      <xdr:rowOff>76200</xdr:rowOff>
    </xdr:from>
    <xdr:to>
      <xdr:col>4</xdr:col>
      <xdr:colOff>152400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76200"/>
          <a:ext cx="4000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419100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556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0</xdr:row>
      <xdr:rowOff>9525</xdr:rowOff>
    </xdr:from>
    <xdr:to>
      <xdr:col>3</xdr:col>
      <xdr:colOff>904875</xdr:colOff>
      <xdr:row>2</xdr:row>
      <xdr:rowOff>9525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9525"/>
          <a:ext cx="3905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19"/>
  <sheetViews>
    <sheetView showGridLines="0" tabSelected="1" zoomScale="75" zoomScaleNormal="75" zoomScalePageLayoutView="0" workbookViewId="0" topLeftCell="A1">
      <selection activeCell="B6" sqref="B6:J6"/>
    </sheetView>
  </sheetViews>
  <sheetFormatPr defaultColWidth="11.421875" defaultRowHeight="15"/>
  <cols>
    <col min="1" max="1" width="10.5742187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4" ht="11.25" customHeight="1"/>
    <row r="5" ht="12.75" customHeight="1"/>
    <row r="6" spans="2:10" ht="24.75" customHeight="1">
      <c r="B6" s="483" t="s">
        <v>12</v>
      </c>
      <c r="C6" s="483"/>
      <c r="D6" s="483"/>
      <c r="E6" s="483"/>
      <c r="F6" s="483"/>
      <c r="G6" s="483"/>
      <c r="H6" s="483"/>
      <c r="I6" s="483"/>
      <c r="J6" s="483"/>
    </row>
    <row r="7" spans="2:10" ht="24.75" customHeight="1">
      <c r="B7" s="484" t="s">
        <v>314</v>
      </c>
      <c r="C7" s="484"/>
      <c r="D7" s="484"/>
      <c r="E7" s="484"/>
      <c r="F7" s="484"/>
      <c r="G7" s="484"/>
      <c r="H7" s="484"/>
      <c r="I7" s="484"/>
      <c r="J7" s="484"/>
    </row>
    <row r="8" spans="2:8" ht="19.5" customHeight="1">
      <c r="B8" s="3"/>
      <c r="C8" s="3"/>
      <c r="D8" s="4"/>
      <c r="E8" s="5"/>
      <c r="F8" s="5"/>
      <c r="G8" s="6"/>
      <c r="H8" s="6"/>
    </row>
    <row r="9" spans="2:8" ht="19.5" customHeight="1">
      <c r="B9" s="7"/>
      <c r="C9" s="7"/>
      <c r="D9" s="8" t="s">
        <v>68</v>
      </c>
      <c r="E9" s="5"/>
      <c r="F9" s="5"/>
      <c r="G9" s="6"/>
      <c r="H9" s="6"/>
    </row>
    <row r="10" spans="3:8" ht="19.5" customHeight="1">
      <c r="C10" s="7"/>
      <c r="D10" s="9" t="s">
        <v>60</v>
      </c>
      <c r="E10" s="5"/>
      <c r="F10" s="5"/>
      <c r="G10" s="6"/>
      <c r="H10" s="6"/>
    </row>
    <row r="11" spans="3:8" ht="19.5" customHeight="1">
      <c r="C11" s="7"/>
      <c r="D11" s="8" t="s">
        <v>61</v>
      </c>
      <c r="E11" s="5"/>
      <c r="F11" s="5"/>
      <c r="G11" s="6"/>
      <c r="H11" s="6"/>
    </row>
    <row r="12" spans="3:8" ht="9.75" customHeight="1">
      <c r="C12" s="7"/>
      <c r="D12" s="8"/>
      <c r="E12" s="5"/>
      <c r="F12" s="5"/>
      <c r="G12" s="6"/>
      <c r="H12" s="6"/>
    </row>
    <row r="13" spans="2:8" ht="19.5" customHeight="1">
      <c r="B13" s="10" t="s">
        <v>23</v>
      </c>
      <c r="C13" s="10" t="s">
        <v>1</v>
      </c>
      <c r="D13" s="138" t="s">
        <v>212</v>
      </c>
      <c r="E13" s="5"/>
      <c r="F13" s="5"/>
      <c r="G13" s="6"/>
      <c r="H13" s="6"/>
    </row>
    <row r="14" spans="2:8" ht="19.5" customHeight="1">
      <c r="B14" s="10" t="s">
        <v>24</v>
      </c>
      <c r="C14" s="10" t="s">
        <v>1</v>
      </c>
      <c r="D14" s="8" t="s">
        <v>113</v>
      </c>
      <c r="E14" s="5"/>
      <c r="F14" s="5"/>
      <c r="G14" s="6"/>
      <c r="H14" s="6"/>
    </row>
    <row r="15" spans="2:8" ht="19.5" customHeight="1">
      <c r="B15" s="10" t="s">
        <v>25</v>
      </c>
      <c r="C15" s="10" t="s">
        <v>1</v>
      </c>
      <c r="D15" s="11" t="s">
        <v>71</v>
      </c>
      <c r="E15" s="5"/>
      <c r="F15" s="5"/>
      <c r="G15" s="6"/>
      <c r="H15" s="6"/>
    </row>
    <row r="16" spans="2:8" ht="19.5" customHeight="1">
      <c r="B16" s="10" t="s">
        <v>26</v>
      </c>
      <c r="C16" s="10" t="s">
        <v>1</v>
      </c>
      <c r="D16" s="8" t="s">
        <v>183</v>
      </c>
      <c r="E16" s="5"/>
      <c r="F16" s="5"/>
      <c r="G16" s="6"/>
      <c r="H16" s="6"/>
    </row>
    <row r="17" spans="2:8" ht="19.5" customHeight="1">
      <c r="B17" s="10" t="s">
        <v>27</v>
      </c>
      <c r="C17" s="10" t="s">
        <v>1</v>
      </c>
      <c r="D17" s="8" t="s">
        <v>134</v>
      </c>
      <c r="E17" s="5"/>
      <c r="F17" s="5"/>
      <c r="G17" s="6"/>
      <c r="H17" s="6"/>
    </row>
    <row r="18" spans="2:8" ht="19.5" customHeight="1">
      <c r="B18" s="10" t="s">
        <v>28</v>
      </c>
      <c r="C18" s="10"/>
      <c r="D18" s="12" t="s">
        <v>182</v>
      </c>
      <c r="E18" s="5"/>
      <c r="F18" s="5"/>
      <c r="G18" s="6"/>
      <c r="H18" s="6"/>
    </row>
    <row r="19" spans="2:4" ht="19.5" customHeight="1">
      <c r="B19" s="10" t="s">
        <v>181</v>
      </c>
      <c r="C19" s="10" t="s">
        <v>1</v>
      </c>
      <c r="D19" s="8" t="s">
        <v>215</v>
      </c>
    </row>
  </sheetData>
  <sheetProtection/>
  <mergeCells count="2">
    <mergeCell ref="B6:J6"/>
    <mergeCell ref="B7:J7"/>
  </mergeCells>
  <hyperlinks>
    <hyperlink ref="D13" location="'Residencia Acreedor'!A1" display="POR RESIDENCIA DEL ACREEDOR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9" location="Portada!A1" display="PORTADA"/>
    <hyperlink ref="D10" location="'Resumen Cuadros'!A1" display="RESUMEN DE CUADROS"/>
    <hyperlink ref="D14" location="Plazo!A1" display="DEUDA POR PLAZO"/>
    <hyperlink ref="D19" location="'Total de Proy Serv'!A1" display="SERVICIO PROYECTADO POR TIPO DE DEUDA"/>
    <hyperlink ref="D18" location="Deudor!A1" display="POR SECTOR INSTITUCIONAL Y DEUDOR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5:AC157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5"/>
  <cols>
    <col min="1" max="1" width="4.140625" style="128" customWidth="1"/>
    <col min="2" max="2" width="73.00390625" style="128" customWidth="1"/>
    <col min="3" max="4" width="22.7109375" style="128" customWidth="1"/>
    <col min="5" max="5" width="11.421875" style="128" customWidth="1"/>
    <col min="6" max="6" width="12.57421875" style="128" bestFit="1" customWidth="1"/>
    <col min="7" max="7" width="15.57421875" style="128" customWidth="1"/>
    <col min="8" max="8" width="19.421875" style="128" bestFit="1" customWidth="1"/>
    <col min="9" max="9" width="17.28125" style="128" customWidth="1"/>
    <col min="10" max="16384" width="11.421875" style="128" customWidth="1"/>
  </cols>
  <sheetData>
    <row r="1" ht="15"/>
    <row r="2" ht="15"/>
    <row r="3" ht="15"/>
    <row r="5" spans="2:4" ht="15.75" customHeight="1">
      <c r="B5" s="170" t="s">
        <v>28</v>
      </c>
      <c r="C5" s="170"/>
      <c r="D5" s="170"/>
    </row>
    <row r="6" spans="2:4" ht="15.75" customHeight="1">
      <c r="B6" s="506" t="s">
        <v>180</v>
      </c>
      <c r="C6" s="506"/>
      <c r="D6" s="506"/>
    </row>
    <row r="7" spans="2:4" ht="15.75" customHeight="1">
      <c r="B7" s="507" t="s">
        <v>91</v>
      </c>
      <c r="C7" s="507"/>
      <c r="D7" s="507"/>
    </row>
    <row r="8" spans="2:4" ht="15.75" customHeight="1">
      <c r="B8" s="507" t="s">
        <v>182</v>
      </c>
      <c r="C8" s="507"/>
      <c r="D8" s="507"/>
    </row>
    <row r="9" spans="2:7" ht="15" customHeight="1">
      <c r="B9" s="511" t="str">
        <f>+Acreedor!B76</f>
        <v>Al 31 de julio de 2014</v>
      </c>
      <c r="C9" s="511"/>
      <c r="D9" s="401"/>
      <c r="G9" s="396"/>
    </row>
    <row r="10" spans="2:4" ht="7.5" customHeight="1">
      <c r="B10" s="402"/>
      <c r="C10" s="444"/>
      <c r="D10" s="402"/>
    </row>
    <row r="11" spans="2:4" ht="12" customHeight="1">
      <c r="B11" s="566" t="s">
        <v>155</v>
      </c>
      <c r="C11" s="560" t="s">
        <v>69</v>
      </c>
      <c r="D11" s="563" t="s">
        <v>70</v>
      </c>
    </row>
    <row r="12" spans="2:4" ht="12" customHeight="1">
      <c r="B12" s="567"/>
      <c r="C12" s="561"/>
      <c r="D12" s="564"/>
    </row>
    <row r="13" spans="2:7" ht="12" customHeight="1">
      <c r="B13" s="568"/>
      <c r="C13" s="562"/>
      <c r="D13" s="565"/>
      <c r="G13" s="294">
        <v>2.797</v>
      </c>
    </row>
    <row r="14" spans="2:4" ht="11.25" customHeight="1">
      <c r="B14" s="193"/>
      <c r="C14" s="181"/>
      <c r="D14" s="194"/>
    </row>
    <row r="15" spans="2:4" ht="20.25" customHeight="1">
      <c r="B15" s="195" t="s">
        <v>209</v>
      </c>
      <c r="C15" s="165">
        <f>SUM(C17:C28)</f>
        <v>395818.6168299999</v>
      </c>
      <c r="D15" s="196">
        <f>SUM(D17:D28)</f>
        <v>1107104.6712735097</v>
      </c>
    </row>
    <row r="16" spans="2:4" ht="7.5" customHeight="1">
      <c r="B16" s="197"/>
      <c r="C16" s="165"/>
      <c r="D16" s="196"/>
    </row>
    <row r="17" spans="2:4" ht="16.5" customHeight="1">
      <c r="B17" s="132" t="s">
        <v>159</v>
      </c>
      <c r="C17" s="133">
        <v>91042.85600999999</v>
      </c>
      <c r="D17" s="134">
        <f aca="true" t="shared" si="0" ref="D17:D28">+C17*$G$13</f>
        <v>254646.86825996998</v>
      </c>
    </row>
    <row r="18" spans="2:9" ht="16.5" customHeight="1">
      <c r="B18" s="132" t="s">
        <v>156</v>
      </c>
      <c r="C18" s="133">
        <v>80976.98139000002</v>
      </c>
      <c r="D18" s="134">
        <f t="shared" si="0"/>
        <v>226492.61694783004</v>
      </c>
      <c r="H18" s="376"/>
      <c r="I18" s="376"/>
    </row>
    <row r="19" spans="2:9" ht="16.5" customHeight="1">
      <c r="B19" s="132" t="s">
        <v>157</v>
      </c>
      <c r="C19" s="133">
        <v>65108.11083</v>
      </c>
      <c r="D19" s="134">
        <f t="shared" si="0"/>
        <v>182107.38599151</v>
      </c>
      <c r="H19" s="155"/>
      <c r="I19" s="155"/>
    </row>
    <row r="20" spans="2:9" ht="16.5" customHeight="1">
      <c r="B20" s="132" t="s">
        <v>221</v>
      </c>
      <c r="C20" s="133">
        <v>56824.71331</v>
      </c>
      <c r="D20" s="134">
        <f t="shared" si="0"/>
        <v>158938.72312807</v>
      </c>
      <c r="H20" s="155"/>
      <c r="I20" s="155"/>
    </row>
    <row r="21" spans="2:9" ht="16.5" customHeight="1">
      <c r="B21" s="132" t="s">
        <v>191</v>
      </c>
      <c r="C21" s="133">
        <v>47742.09582</v>
      </c>
      <c r="D21" s="134">
        <f t="shared" si="0"/>
        <v>133534.64200854002</v>
      </c>
      <c r="E21" s="131"/>
      <c r="H21" s="155"/>
      <c r="I21" s="155"/>
    </row>
    <row r="22" spans="2:9" ht="16.5" customHeight="1">
      <c r="B22" s="132" t="s">
        <v>158</v>
      </c>
      <c r="C22" s="133">
        <v>36111.1541</v>
      </c>
      <c r="D22" s="134">
        <f t="shared" si="0"/>
        <v>101002.8980177</v>
      </c>
      <c r="H22" s="155"/>
      <c r="I22" s="155"/>
    </row>
    <row r="23" spans="2:4" ht="16.5" customHeight="1">
      <c r="B23" s="132" t="s">
        <v>222</v>
      </c>
      <c r="C23" s="133">
        <v>5680.115070000001</v>
      </c>
      <c r="D23" s="134">
        <f t="shared" si="0"/>
        <v>15887.281850790003</v>
      </c>
    </row>
    <row r="24" spans="2:9" ht="16.5" customHeight="1">
      <c r="B24" s="132" t="s">
        <v>223</v>
      </c>
      <c r="C24" s="133">
        <v>4369.462020000001</v>
      </c>
      <c r="D24" s="134">
        <f t="shared" si="0"/>
        <v>12221.385269940003</v>
      </c>
      <c r="H24" s="376"/>
      <c r="I24" s="376"/>
    </row>
    <row r="25" spans="2:4" ht="16.5" customHeight="1">
      <c r="B25" s="132" t="s">
        <v>302</v>
      </c>
      <c r="C25" s="133">
        <v>3205.13168</v>
      </c>
      <c r="D25" s="134">
        <f t="shared" si="0"/>
        <v>8964.75330896</v>
      </c>
    </row>
    <row r="26" spans="2:4" ht="16.5" customHeight="1">
      <c r="B26" s="132" t="s">
        <v>260</v>
      </c>
      <c r="C26" s="133">
        <v>2221.76761</v>
      </c>
      <c r="D26" s="134">
        <f t="shared" si="0"/>
        <v>6214.28400517</v>
      </c>
    </row>
    <row r="27" spans="2:9" ht="16.5" customHeight="1">
      <c r="B27" s="132" t="s">
        <v>261</v>
      </c>
      <c r="C27" s="133">
        <v>1338.50107</v>
      </c>
      <c r="D27" s="134">
        <f t="shared" si="0"/>
        <v>3743.78749279</v>
      </c>
      <c r="H27" s="155"/>
      <c r="I27" s="155"/>
    </row>
    <row r="28" spans="2:4" ht="16.5" customHeight="1">
      <c r="B28" s="132" t="s">
        <v>262</v>
      </c>
      <c r="C28" s="133">
        <v>1197.7279199999998</v>
      </c>
      <c r="D28" s="134">
        <f t="shared" si="0"/>
        <v>3350.04499224</v>
      </c>
    </row>
    <row r="29" spans="2:4" ht="13.5" customHeight="1">
      <c r="B29" s="132"/>
      <c r="C29" s="133"/>
      <c r="D29" s="134"/>
    </row>
    <row r="30" spans="2:7" ht="15" customHeight="1">
      <c r="B30" s="198" t="s">
        <v>210</v>
      </c>
      <c r="C30" s="165">
        <f>SUM(C32:C95)</f>
        <v>318457.8936200001</v>
      </c>
      <c r="D30" s="165">
        <f>SUM(D32:D95)</f>
        <v>890726.7284551404</v>
      </c>
      <c r="G30" s="152"/>
    </row>
    <row r="31" spans="2:4" ht="7.5" customHeight="1">
      <c r="B31" s="199"/>
      <c r="C31" s="165"/>
      <c r="D31" s="196"/>
    </row>
    <row r="32" spans="2:6" ht="16.5" customHeight="1">
      <c r="B32" s="132" t="s">
        <v>160</v>
      </c>
      <c r="C32" s="133">
        <v>191672.68884000002</v>
      </c>
      <c r="D32" s="134">
        <f aca="true" t="shared" si="1" ref="D32:D63">+C32*$G$13</f>
        <v>536108.5106854801</v>
      </c>
      <c r="F32" s="446"/>
    </row>
    <row r="33" spans="2:6" ht="16.5" customHeight="1">
      <c r="B33" s="132" t="s">
        <v>243</v>
      </c>
      <c r="C33" s="133">
        <v>9669.1998</v>
      </c>
      <c r="D33" s="134">
        <f t="shared" si="1"/>
        <v>27044.7518406</v>
      </c>
      <c r="F33" s="446"/>
    </row>
    <row r="34" spans="2:6" ht="17.25" customHeight="1">
      <c r="B34" s="132" t="s">
        <v>306</v>
      </c>
      <c r="C34" s="133">
        <v>9655.79939</v>
      </c>
      <c r="D34" s="134">
        <f t="shared" si="1"/>
        <v>27007.270893830002</v>
      </c>
      <c r="F34" s="446"/>
    </row>
    <row r="35" spans="2:6" ht="16.5" customHeight="1">
      <c r="B35" s="132" t="s">
        <v>242</v>
      </c>
      <c r="C35" s="133">
        <v>9338.954230000001</v>
      </c>
      <c r="D35" s="134">
        <f t="shared" si="1"/>
        <v>26121.054981310004</v>
      </c>
      <c r="F35" s="446"/>
    </row>
    <row r="36" spans="2:6" ht="16.5" customHeight="1">
      <c r="B36" s="132" t="s">
        <v>161</v>
      </c>
      <c r="C36" s="133">
        <v>6720.96265</v>
      </c>
      <c r="D36" s="134">
        <f t="shared" si="1"/>
        <v>18798.53253205</v>
      </c>
      <c r="F36" s="446"/>
    </row>
    <row r="37" spans="2:6" ht="16.5" customHeight="1">
      <c r="B37" s="132" t="s">
        <v>297</v>
      </c>
      <c r="C37" s="133">
        <v>6090.05478</v>
      </c>
      <c r="D37" s="134">
        <f t="shared" si="1"/>
        <v>17033.88321966</v>
      </c>
      <c r="F37" s="446"/>
    </row>
    <row r="38" spans="2:6" ht="16.5" customHeight="1">
      <c r="B38" s="132" t="s">
        <v>169</v>
      </c>
      <c r="C38" s="133">
        <v>4216.97455</v>
      </c>
      <c r="D38" s="134">
        <f t="shared" si="1"/>
        <v>11794.877816350001</v>
      </c>
      <c r="F38" s="131"/>
    </row>
    <row r="39" spans="2:8" ht="16.5" customHeight="1">
      <c r="B39" s="132" t="s">
        <v>310</v>
      </c>
      <c r="C39" s="133">
        <v>4045.88567</v>
      </c>
      <c r="D39" s="134">
        <f t="shared" si="1"/>
        <v>11316.342218990001</v>
      </c>
      <c r="F39" s="131"/>
      <c r="G39" s="376"/>
      <c r="H39" s="478"/>
    </row>
    <row r="40" spans="2:6" ht="16.5" customHeight="1">
      <c r="B40" s="132" t="s">
        <v>254</v>
      </c>
      <c r="C40" s="133">
        <v>2902.13008</v>
      </c>
      <c r="D40" s="134">
        <f t="shared" si="1"/>
        <v>8117.25783376</v>
      </c>
      <c r="F40" s="131"/>
    </row>
    <row r="41" spans="2:6" ht="16.5" customHeight="1">
      <c r="B41" s="132" t="s">
        <v>165</v>
      </c>
      <c r="C41" s="133">
        <v>2709.4571</v>
      </c>
      <c r="D41" s="134">
        <f t="shared" si="1"/>
        <v>7578.3515087000005</v>
      </c>
      <c r="F41" s="131"/>
    </row>
    <row r="42" spans="2:6" ht="16.5" customHeight="1">
      <c r="B42" s="132" t="s">
        <v>323</v>
      </c>
      <c r="C42" s="133">
        <v>2675.65642</v>
      </c>
      <c r="D42" s="134">
        <f t="shared" si="1"/>
        <v>7483.81100674</v>
      </c>
      <c r="F42" s="131"/>
    </row>
    <row r="43" spans="2:6" ht="16.5" customHeight="1">
      <c r="B43" s="132" t="s">
        <v>164</v>
      </c>
      <c r="C43" s="133">
        <v>2302.4991299999997</v>
      </c>
      <c r="D43" s="134">
        <f t="shared" si="1"/>
        <v>6440.09006661</v>
      </c>
      <c r="F43" s="446"/>
    </row>
    <row r="44" spans="2:6" ht="16.5" customHeight="1">
      <c r="B44" s="132" t="s">
        <v>166</v>
      </c>
      <c r="C44" s="133">
        <v>2301.22619</v>
      </c>
      <c r="D44" s="134">
        <f t="shared" si="1"/>
        <v>6436.52965343</v>
      </c>
      <c r="F44" s="446"/>
    </row>
    <row r="45" spans="2:6" ht="16.5" customHeight="1">
      <c r="B45" s="132" t="s">
        <v>163</v>
      </c>
      <c r="C45" s="133">
        <v>2300.47277</v>
      </c>
      <c r="D45" s="134">
        <f t="shared" si="1"/>
        <v>6434.42233769</v>
      </c>
      <c r="F45" s="446"/>
    </row>
    <row r="46" spans="2:6" ht="16.5" customHeight="1">
      <c r="B46" s="132" t="s">
        <v>184</v>
      </c>
      <c r="C46" s="133">
        <v>2271.35062</v>
      </c>
      <c r="D46" s="134">
        <f t="shared" si="1"/>
        <v>6352.9676841400005</v>
      </c>
      <c r="F46" s="446"/>
    </row>
    <row r="47" spans="2:6" ht="16.5" customHeight="1">
      <c r="B47" s="132" t="s">
        <v>226</v>
      </c>
      <c r="C47" s="133">
        <v>2081.52553</v>
      </c>
      <c r="D47" s="134">
        <f t="shared" si="1"/>
        <v>5822.02690741</v>
      </c>
      <c r="F47" s="446"/>
    </row>
    <row r="48" spans="2:6" ht="16.5" customHeight="1">
      <c r="B48" s="132" t="s">
        <v>167</v>
      </c>
      <c r="C48" s="133">
        <v>1802.86548</v>
      </c>
      <c r="D48" s="134">
        <f t="shared" si="1"/>
        <v>5042.61474756</v>
      </c>
      <c r="F48" s="446"/>
    </row>
    <row r="49" spans="2:6" ht="16.5" customHeight="1">
      <c r="B49" s="132" t="s">
        <v>253</v>
      </c>
      <c r="C49" s="133">
        <v>1645.4060200000001</v>
      </c>
      <c r="D49" s="134">
        <f t="shared" si="1"/>
        <v>4602.200637940001</v>
      </c>
      <c r="F49" s="446"/>
    </row>
    <row r="50" spans="2:6" ht="16.5" customHeight="1">
      <c r="B50" s="132" t="s">
        <v>252</v>
      </c>
      <c r="C50" s="133">
        <v>1640.84222</v>
      </c>
      <c r="D50" s="134">
        <f t="shared" si="1"/>
        <v>4589.43568934</v>
      </c>
      <c r="F50" s="446"/>
    </row>
    <row r="51" spans="2:6" ht="16.5" customHeight="1">
      <c r="B51" s="132" t="s">
        <v>286</v>
      </c>
      <c r="C51" s="133">
        <v>1544.75684</v>
      </c>
      <c r="D51" s="134">
        <f t="shared" si="1"/>
        <v>4320.6848814800005</v>
      </c>
      <c r="F51" s="446"/>
    </row>
    <row r="52" spans="2:6" ht="16.5" customHeight="1">
      <c r="B52" s="132" t="s">
        <v>213</v>
      </c>
      <c r="C52" s="133">
        <v>1541.1412500000001</v>
      </c>
      <c r="D52" s="134">
        <f t="shared" si="1"/>
        <v>4310.5720762500005</v>
      </c>
      <c r="F52" s="446"/>
    </row>
    <row r="53" spans="2:6" ht="15.75" customHeight="1">
      <c r="B53" s="132" t="s">
        <v>162</v>
      </c>
      <c r="C53" s="133">
        <v>1428.0024600000002</v>
      </c>
      <c r="D53" s="134">
        <f t="shared" si="1"/>
        <v>3994.1228806200006</v>
      </c>
      <c r="F53" s="446"/>
    </row>
    <row r="54" spans="2:6" ht="16.5" customHeight="1">
      <c r="B54" s="132" t="s">
        <v>189</v>
      </c>
      <c r="C54" s="133">
        <v>1379.52802</v>
      </c>
      <c r="D54" s="134">
        <f t="shared" si="1"/>
        <v>3858.53987194</v>
      </c>
      <c r="F54" s="446"/>
    </row>
    <row r="55" spans="2:6" ht="16.5" customHeight="1">
      <c r="B55" s="132" t="s">
        <v>214</v>
      </c>
      <c r="C55" s="133">
        <v>1359.36237</v>
      </c>
      <c r="D55" s="134">
        <f t="shared" si="1"/>
        <v>3802.1365488900005</v>
      </c>
      <c r="F55" s="446"/>
    </row>
    <row r="56" spans="2:6" ht="16.5" customHeight="1">
      <c r="B56" s="132" t="s">
        <v>219</v>
      </c>
      <c r="C56" s="133">
        <v>1260.53034</v>
      </c>
      <c r="D56" s="134">
        <f t="shared" si="1"/>
        <v>3525.70336098</v>
      </c>
      <c r="F56" s="446"/>
    </row>
    <row r="57" spans="2:6" ht="16.5" customHeight="1">
      <c r="B57" s="132" t="s">
        <v>280</v>
      </c>
      <c r="C57" s="133">
        <v>1244.31896</v>
      </c>
      <c r="D57" s="134">
        <f t="shared" si="1"/>
        <v>3480.3601311200005</v>
      </c>
      <c r="F57" s="446"/>
    </row>
    <row r="58" spans="2:6" ht="16.5" customHeight="1">
      <c r="B58" s="132" t="s">
        <v>256</v>
      </c>
      <c r="C58" s="133">
        <v>1200.26557</v>
      </c>
      <c r="D58" s="134">
        <f t="shared" si="1"/>
        <v>3357.1427992900003</v>
      </c>
      <c r="F58" s="446"/>
    </row>
    <row r="59" spans="2:6" ht="16.5" customHeight="1">
      <c r="B59" s="132" t="s">
        <v>170</v>
      </c>
      <c r="C59" s="133">
        <v>1190.0881200000001</v>
      </c>
      <c r="D59" s="134">
        <f t="shared" si="1"/>
        <v>3328.6764716400007</v>
      </c>
      <c r="F59" s="446"/>
    </row>
    <row r="60" spans="2:6" ht="16.5" customHeight="1">
      <c r="B60" s="132" t="s">
        <v>279</v>
      </c>
      <c r="C60" s="133">
        <v>1144.2636</v>
      </c>
      <c r="D60" s="134">
        <f t="shared" si="1"/>
        <v>3200.5052892000003</v>
      </c>
      <c r="F60" s="446"/>
    </row>
    <row r="61" spans="2:6" ht="16.5" customHeight="1">
      <c r="B61" s="132" t="s">
        <v>175</v>
      </c>
      <c r="C61" s="133">
        <v>961.70455</v>
      </c>
      <c r="D61" s="134">
        <f t="shared" si="1"/>
        <v>2689.88762635</v>
      </c>
      <c r="F61" s="446"/>
    </row>
    <row r="62" spans="2:6" ht="16.5" customHeight="1">
      <c r="B62" s="132" t="s">
        <v>174</v>
      </c>
      <c r="C62" s="133">
        <v>890.3031</v>
      </c>
      <c r="D62" s="134">
        <f t="shared" si="1"/>
        <v>2490.1777707</v>
      </c>
      <c r="F62" s="446"/>
    </row>
    <row r="63" spans="2:6" ht="16.5" customHeight="1">
      <c r="B63" s="132" t="s">
        <v>244</v>
      </c>
      <c r="C63" s="133">
        <v>852.64386</v>
      </c>
      <c r="D63" s="134">
        <f t="shared" si="1"/>
        <v>2384.84487642</v>
      </c>
      <c r="F63" s="446"/>
    </row>
    <row r="64" spans="2:6" ht="16.5" customHeight="1">
      <c r="B64" s="132" t="s">
        <v>168</v>
      </c>
      <c r="C64" s="133">
        <v>840.63393</v>
      </c>
      <c r="D64" s="134">
        <f aca="true" t="shared" si="2" ref="D64:D95">+C64*$G$13</f>
        <v>2351.25310221</v>
      </c>
      <c r="F64" s="446"/>
    </row>
    <row r="65" spans="2:6" ht="16.5" customHeight="1">
      <c r="B65" s="132" t="s">
        <v>298</v>
      </c>
      <c r="C65" s="133">
        <v>782.06495</v>
      </c>
      <c r="D65" s="134">
        <f t="shared" si="2"/>
        <v>2187.43566515</v>
      </c>
      <c r="F65" s="446"/>
    </row>
    <row r="66" spans="2:6" ht="16.5" customHeight="1">
      <c r="B66" s="132" t="s">
        <v>258</v>
      </c>
      <c r="C66" s="133">
        <v>749.90053</v>
      </c>
      <c r="D66" s="134">
        <f t="shared" si="2"/>
        <v>2097.4717824100003</v>
      </c>
      <c r="F66" s="446"/>
    </row>
    <row r="67" spans="2:6" ht="16.5" customHeight="1">
      <c r="B67" s="132" t="s">
        <v>324</v>
      </c>
      <c r="C67" s="133">
        <v>724.6303</v>
      </c>
      <c r="D67" s="134">
        <f t="shared" si="2"/>
        <v>2026.7909491000003</v>
      </c>
      <c r="F67" s="446"/>
    </row>
    <row r="68" spans="2:6" ht="16.5" customHeight="1">
      <c r="B68" s="132" t="s">
        <v>289</v>
      </c>
      <c r="C68" s="133">
        <v>712.93682</v>
      </c>
      <c r="D68" s="134">
        <f t="shared" si="2"/>
        <v>1994.08428554</v>
      </c>
      <c r="F68" s="446"/>
    </row>
    <row r="69" spans="2:6" ht="19.5" customHeight="1">
      <c r="B69" s="132" t="s">
        <v>225</v>
      </c>
      <c r="C69" s="133">
        <v>711.11433</v>
      </c>
      <c r="D69" s="134">
        <f t="shared" si="2"/>
        <v>1988.9867810100002</v>
      </c>
      <c r="F69" s="446"/>
    </row>
    <row r="70" spans="2:6" ht="16.5" customHeight="1">
      <c r="B70" s="132" t="s">
        <v>287</v>
      </c>
      <c r="C70" s="133">
        <v>709.70846</v>
      </c>
      <c r="D70" s="134">
        <f t="shared" si="2"/>
        <v>1985.0545626199998</v>
      </c>
      <c r="F70" s="446"/>
    </row>
    <row r="71" spans="2:6" ht="16.5" customHeight="1">
      <c r="B71" s="132" t="s">
        <v>291</v>
      </c>
      <c r="C71" s="133">
        <v>680.14109</v>
      </c>
      <c r="D71" s="134">
        <f t="shared" si="2"/>
        <v>1902.35462873</v>
      </c>
      <c r="F71" s="446"/>
    </row>
    <row r="72" spans="2:6" ht="16.5" customHeight="1">
      <c r="B72" s="132" t="s">
        <v>176</v>
      </c>
      <c r="C72" s="133">
        <v>675.83024</v>
      </c>
      <c r="D72" s="134">
        <f t="shared" si="2"/>
        <v>1890.2971812800001</v>
      </c>
      <c r="F72" s="446"/>
    </row>
    <row r="73" spans="2:6" ht="16.5" customHeight="1">
      <c r="B73" s="132" t="s">
        <v>224</v>
      </c>
      <c r="C73" s="133">
        <v>668.66239</v>
      </c>
      <c r="D73" s="134">
        <f t="shared" si="2"/>
        <v>1870.24870483</v>
      </c>
      <c r="F73" s="446"/>
    </row>
    <row r="74" spans="2:6" ht="16.5" customHeight="1">
      <c r="B74" s="132" t="s">
        <v>171</v>
      </c>
      <c r="C74" s="133">
        <v>657.9</v>
      </c>
      <c r="D74" s="134">
        <f t="shared" si="2"/>
        <v>1840.1463</v>
      </c>
      <c r="F74" s="446"/>
    </row>
    <row r="75" spans="2:6" ht="16.5" customHeight="1">
      <c r="B75" s="132" t="s">
        <v>293</v>
      </c>
      <c r="C75" s="133">
        <v>648.02807</v>
      </c>
      <c r="D75" s="134">
        <f t="shared" si="2"/>
        <v>1812.53451179</v>
      </c>
      <c r="F75" s="446"/>
    </row>
    <row r="76" spans="2:6" ht="16.5" customHeight="1">
      <c r="B76" s="132" t="s">
        <v>299</v>
      </c>
      <c r="C76" s="133">
        <v>639.5920600000001</v>
      </c>
      <c r="D76" s="134">
        <f t="shared" si="2"/>
        <v>1788.9389918200002</v>
      </c>
      <c r="F76" s="446"/>
    </row>
    <row r="77" spans="2:6" ht="16.5" customHeight="1">
      <c r="B77" s="132" t="s">
        <v>281</v>
      </c>
      <c r="C77" s="133">
        <v>636.51</v>
      </c>
      <c r="D77" s="134">
        <f t="shared" si="2"/>
        <v>1780.3184700000002</v>
      </c>
      <c r="F77" s="446"/>
    </row>
    <row r="78" spans="2:6" ht="16.5" customHeight="1">
      <c r="B78" s="132" t="s">
        <v>288</v>
      </c>
      <c r="C78" s="133">
        <v>619.6649399999999</v>
      </c>
      <c r="D78" s="134">
        <f t="shared" si="2"/>
        <v>1733.2028371799997</v>
      </c>
      <c r="F78" s="446"/>
    </row>
    <row r="79" spans="2:6" ht="16.5" customHeight="1">
      <c r="B79" s="132" t="s">
        <v>303</v>
      </c>
      <c r="C79" s="133">
        <v>571.90964</v>
      </c>
      <c r="D79" s="134">
        <f t="shared" si="2"/>
        <v>1599.63126308</v>
      </c>
      <c r="F79" s="446"/>
    </row>
    <row r="80" spans="2:6" ht="16.5" customHeight="1">
      <c r="B80" s="132" t="s">
        <v>217</v>
      </c>
      <c r="C80" s="133">
        <v>550.08562</v>
      </c>
      <c r="D80" s="134">
        <f t="shared" si="2"/>
        <v>1538.5894791399999</v>
      </c>
      <c r="F80" s="446"/>
    </row>
    <row r="81" spans="2:6" ht="16.5" customHeight="1">
      <c r="B81" s="132" t="s">
        <v>307</v>
      </c>
      <c r="C81" s="133">
        <v>546.88501</v>
      </c>
      <c r="D81" s="134">
        <f t="shared" si="2"/>
        <v>1529.63737297</v>
      </c>
      <c r="F81" s="446"/>
    </row>
    <row r="82" spans="2:6" ht="16.5" customHeight="1">
      <c r="B82" s="132" t="s">
        <v>308</v>
      </c>
      <c r="C82" s="133">
        <v>540.83254</v>
      </c>
      <c r="D82" s="134">
        <f t="shared" si="2"/>
        <v>1512.70861438</v>
      </c>
      <c r="F82" s="446"/>
    </row>
    <row r="83" spans="2:6" ht="16.5" customHeight="1">
      <c r="B83" s="132" t="s">
        <v>290</v>
      </c>
      <c r="C83" s="133">
        <v>539.49454</v>
      </c>
      <c r="D83" s="134">
        <f t="shared" si="2"/>
        <v>1508.96622838</v>
      </c>
      <c r="F83" s="446"/>
    </row>
    <row r="84" spans="2:6" ht="16.5" customHeight="1">
      <c r="B84" s="132" t="s">
        <v>173</v>
      </c>
      <c r="C84" s="133">
        <v>537.10011</v>
      </c>
      <c r="D84" s="134">
        <f t="shared" si="2"/>
        <v>1502.26900767</v>
      </c>
      <c r="F84" s="446"/>
    </row>
    <row r="85" spans="2:6" ht="16.5" customHeight="1">
      <c r="B85" s="132" t="s">
        <v>257</v>
      </c>
      <c r="C85" s="133">
        <v>515.7557899999999</v>
      </c>
      <c r="D85" s="134">
        <f t="shared" si="2"/>
        <v>1442.5689446299998</v>
      </c>
      <c r="F85" s="446"/>
    </row>
    <row r="86" spans="2:6" ht="16.5" customHeight="1">
      <c r="B86" s="132" t="s">
        <v>172</v>
      </c>
      <c r="C86" s="133">
        <v>508.49601</v>
      </c>
      <c r="D86" s="134">
        <f t="shared" si="2"/>
        <v>1422.26333997</v>
      </c>
      <c r="F86" s="446"/>
    </row>
    <row r="87" spans="2:6" ht="16.5" customHeight="1">
      <c r="B87" s="132" t="s">
        <v>255</v>
      </c>
      <c r="C87" s="133">
        <v>499.32061</v>
      </c>
      <c r="D87" s="134">
        <f t="shared" si="2"/>
        <v>1396.5997461700001</v>
      </c>
      <c r="F87" s="446"/>
    </row>
    <row r="88" spans="2:6" ht="16.5" customHeight="1">
      <c r="B88" s="132" t="s">
        <v>245</v>
      </c>
      <c r="C88" s="133">
        <v>468.08840000000004</v>
      </c>
      <c r="D88" s="134">
        <f t="shared" si="2"/>
        <v>1309.2432548000002</v>
      </c>
      <c r="F88" s="446"/>
    </row>
    <row r="89" spans="2:6" ht="16.5" customHeight="1">
      <c r="B89" s="132" t="s">
        <v>300</v>
      </c>
      <c r="C89" s="133">
        <v>444.08004</v>
      </c>
      <c r="D89" s="134">
        <f t="shared" si="2"/>
        <v>1242.09187188</v>
      </c>
      <c r="F89" s="446"/>
    </row>
    <row r="90" spans="2:6" ht="16.5" customHeight="1">
      <c r="B90" s="132" t="s">
        <v>259</v>
      </c>
      <c r="C90" s="133">
        <v>419.62909</v>
      </c>
      <c r="D90" s="134">
        <f t="shared" si="2"/>
        <v>1173.7025647300002</v>
      </c>
      <c r="F90" s="446"/>
    </row>
    <row r="91" spans="2:6" ht="16.5" customHeight="1">
      <c r="B91" s="132" t="s">
        <v>304</v>
      </c>
      <c r="C91" s="133">
        <v>414.42904999999996</v>
      </c>
      <c r="D91" s="134">
        <f t="shared" si="2"/>
        <v>1159.1580528499999</v>
      </c>
      <c r="F91" s="446"/>
    </row>
    <row r="92" spans="2:6" ht="16.5" customHeight="1">
      <c r="B92" s="132" t="s">
        <v>292</v>
      </c>
      <c r="C92" s="133">
        <v>413.13821</v>
      </c>
      <c r="D92" s="134">
        <f t="shared" si="2"/>
        <v>1155.54757337</v>
      </c>
      <c r="F92" s="446"/>
    </row>
    <row r="93" spans="2:6" ht="16.5" customHeight="1">
      <c r="B93" s="132" t="s">
        <v>188</v>
      </c>
      <c r="C93" s="133">
        <v>411.40339</v>
      </c>
      <c r="D93" s="134">
        <f t="shared" si="2"/>
        <v>1150.69528183</v>
      </c>
      <c r="F93" s="446"/>
    </row>
    <row r="94" spans="2:6" ht="16.5" customHeight="1">
      <c r="B94" s="132" t="s">
        <v>177</v>
      </c>
      <c r="C94" s="133">
        <v>409.25244</v>
      </c>
      <c r="D94" s="134">
        <f t="shared" si="2"/>
        <v>1144.67907468</v>
      </c>
      <c r="F94" s="446"/>
    </row>
    <row r="95" spans="2:6" ht="16.5" customHeight="1">
      <c r="B95" s="132" t="s">
        <v>153</v>
      </c>
      <c r="C95" s="133">
        <v>18169.814510000004</v>
      </c>
      <c r="D95" s="134">
        <f t="shared" si="2"/>
        <v>50820.971184470014</v>
      </c>
      <c r="F95" s="131"/>
    </row>
    <row r="96" spans="2:4" ht="7.5" customHeight="1">
      <c r="B96" s="157"/>
      <c r="C96" s="133"/>
      <c r="D96" s="134"/>
    </row>
    <row r="97" spans="2:4" ht="15" customHeight="1">
      <c r="B97" s="550" t="s">
        <v>16</v>
      </c>
      <c r="C97" s="548">
        <f>+C30+C15</f>
        <v>714276.51045</v>
      </c>
      <c r="D97" s="548">
        <f>+D30+D15</f>
        <v>1997831.3997286502</v>
      </c>
    </row>
    <row r="98" spans="2:4" s="129" customFormat="1" ht="15" customHeight="1">
      <c r="B98" s="551"/>
      <c r="C98" s="549"/>
      <c r="D98" s="549"/>
    </row>
    <row r="99" spans="2:4" ht="7.5" customHeight="1">
      <c r="B99" s="158"/>
      <c r="C99" s="159"/>
      <c r="D99" s="159"/>
    </row>
    <row r="100" spans="2:29" s="126" customFormat="1" ht="15">
      <c r="B100" s="153" t="s">
        <v>233</v>
      </c>
      <c r="C100" s="153"/>
      <c r="D100" s="153"/>
      <c r="E100" s="391"/>
      <c r="F100" s="391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</row>
    <row r="101" spans="2:29" s="126" customFormat="1" ht="15">
      <c r="B101" s="153" t="s">
        <v>241</v>
      </c>
      <c r="C101" s="153"/>
      <c r="D101" s="153"/>
      <c r="E101" s="391"/>
      <c r="F101" s="391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</row>
    <row r="102" spans="2:29" s="126" customFormat="1" ht="15" customHeight="1">
      <c r="B102" s="160" t="s">
        <v>239</v>
      </c>
      <c r="C102" s="217"/>
      <c r="D102" s="217"/>
      <c r="E102" s="217"/>
      <c r="F102" s="217"/>
      <c r="G102" s="217"/>
      <c r="H102" s="217"/>
      <c r="I102" s="217"/>
      <c r="J102" s="217"/>
      <c r="K102" s="217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</row>
    <row r="103" spans="2:29" s="126" customFormat="1" ht="15" customHeight="1">
      <c r="B103" s="556" t="s">
        <v>240</v>
      </c>
      <c r="C103" s="556"/>
      <c r="D103" s="556"/>
      <c r="E103" s="217"/>
      <c r="F103" s="217"/>
      <c r="G103" s="434"/>
      <c r="H103" s="434"/>
      <c r="I103" s="434"/>
      <c r="J103" s="434"/>
      <c r="K103" s="434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</row>
    <row r="104" spans="2:29" s="126" customFormat="1" ht="15">
      <c r="B104" s="556" t="s">
        <v>309</v>
      </c>
      <c r="C104" s="556"/>
      <c r="D104" s="556"/>
      <c r="E104" s="391"/>
      <c r="F104" s="391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</row>
    <row r="105" spans="2:4" ht="15" customHeight="1">
      <c r="B105" s="154"/>
      <c r="C105" s="397"/>
      <c r="D105" s="397"/>
    </row>
    <row r="106" spans="2:4" ht="15" customHeight="1">
      <c r="B106" s="154"/>
      <c r="C106" s="398"/>
      <c r="D106" s="398"/>
    </row>
    <row r="107" spans="2:4" ht="15" customHeight="1">
      <c r="B107" s="154"/>
      <c r="C107" s="156"/>
      <c r="D107" s="156"/>
    </row>
    <row r="108" spans="3:4" ht="15" customHeight="1">
      <c r="C108" s="152"/>
      <c r="D108" s="152"/>
    </row>
    <row r="109" spans="2:5" ht="15.75" customHeight="1">
      <c r="B109" s="170" t="s">
        <v>196</v>
      </c>
      <c r="C109" s="182"/>
      <c r="D109" s="182"/>
      <c r="E109" s="131"/>
    </row>
    <row r="110" spans="2:4" ht="15.75" customHeight="1">
      <c r="B110" s="203" t="s">
        <v>180</v>
      </c>
      <c r="C110" s="183"/>
      <c r="D110" s="183"/>
    </row>
    <row r="111" spans="2:4" ht="15.75" customHeight="1">
      <c r="B111" s="401" t="s">
        <v>95</v>
      </c>
      <c r="C111" s="183"/>
      <c r="D111" s="183"/>
    </row>
    <row r="112" spans="2:4" ht="15.75" customHeight="1">
      <c r="B112" s="401" t="s">
        <v>182</v>
      </c>
      <c r="C112" s="183"/>
      <c r="D112" s="183"/>
    </row>
    <row r="113" spans="2:4" ht="15" customHeight="1">
      <c r="B113" s="511" t="str">
        <f>+B9</f>
        <v>Al 31 de julio de 2014</v>
      </c>
      <c r="C113" s="511"/>
      <c r="D113" s="182"/>
    </row>
    <row r="114" spans="2:4" ht="9" customHeight="1">
      <c r="B114" s="402"/>
      <c r="C114" s="444"/>
      <c r="D114" s="402"/>
    </row>
    <row r="115" spans="2:4" ht="12" customHeight="1">
      <c r="B115" s="557" t="s">
        <v>178</v>
      </c>
      <c r="C115" s="560" t="s">
        <v>69</v>
      </c>
      <c r="D115" s="563" t="s">
        <v>70</v>
      </c>
    </row>
    <row r="116" spans="2:4" ht="12" customHeight="1">
      <c r="B116" s="558"/>
      <c r="C116" s="561"/>
      <c r="D116" s="564"/>
    </row>
    <row r="117" spans="2:4" ht="12" customHeight="1">
      <c r="B117" s="559"/>
      <c r="C117" s="562"/>
      <c r="D117" s="565"/>
    </row>
    <row r="118" spans="2:4" ht="7.5" customHeight="1">
      <c r="B118" s="403"/>
      <c r="C118" s="445"/>
      <c r="D118" s="404"/>
    </row>
    <row r="119" spans="2:4" ht="7.5" customHeight="1">
      <c r="B119" s="193"/>
      <c r="C119" s="184"/>
      <c r="D119" s="200"/>
    </row>
    <row r="120" spans="2:4" ht="16.5" customHeight="1">
      <c r="B120" s="195" t="s">
        <v>313</v>
      </c>
      <c r="C120" s="187">
        <f>SUM(C122:C123)</f>
        <v>24778.21697</v>
      </c>
      <c r="D120" s="196">
        <f>SUM(D122:D123)</f>
        <v>69304.67286509002</v>
      </c>
    </row>
    <row r="121" spans="2:4" ht="7.5" customHeight="1">
      <c r="B121" s="197"/>
      <c r="C121" s="187"/>
      <c r="D121" s="196"/>
    </row>
    <row r="122" spans="2:4" ht="16.5" customHeight="1">
      <c r="B122" s="132" t="s">
        <v>159</v>
      </c>
      <c r="C122" s="188">
        <v>22930.438850000002</v>
      </c>
      <c r="D122" s="134">
        <f>+C122*$G$13</f>
        <v>64136.43746345001</v>
      </c>
    </row>
    <row r="123" spans="2:4" ht="16.5" customHeight="1">
      <c r="B123" s="132" t="s">
        <v>223</v>
      </c>
      <c r="C123" s="188">
        <v>1847.7781200000002</v>
      </c>
      <c r="D123" s="134">
        <f>+C123*$G$13</f>
        <v>5168.23540164</v>
      </c>
    </row>
    <row r="124" spans="2:4" ht="16.5" customHeight="1">
      <c r="B124" s="132"/>
      <c r="C124" s="188"/>
      <c r="D124" s="134"/>
    </row>
    <row r="125" spans="2:4" ht="16.5" customHeight="1">
      <c r="B125" s="198" t="s">
        <v>232</v>
      </c>
      <c r="C125" s="187">
        <f>SUM(C127:C141)</f>
        <v>11921.398749999997</v>
      </c>
      <c r="D125" s="196">
        <f>SUM(D127:D141)</f>
        <v>33344.152303749994</v>
      </c>
    </row>
    <row r="126" spans="2:4" ht="6" customHeight="1">
      <c r="B126" s="199"/>
      <c r="C126" s="187"/>
      <c r="D126" s="134"/>
    </row>
    <row r="127" spans="2:7" ht="16.5" customHeight="1">
      <c r="B127" s="132" t="s">
        <v>227</v>
      </c>
      <c r="C127" s="188">
        <v>1064.3561200000001</v>
      </c>
      <c r="D127" s="134">
        <f aca="true" t="shared" si="3" ref="D127:D141">+C127*$G$13</f>
        <v>2977.0040676400004</v>
      </c>
      <c r="G127" s="446"/>
    </row>
    <row r="128" spans="2:7" ht="16.5" customHeight="1">
      <c r="B128" s="132" t="s">
        <v>168</v>
      </c>
      <c r="C128" s="188">
        <v>583.29378</v>
      </c>
      <c r="D128" s="134">
        <f t="shared" si="3"/>
        <v>1631.47270266</v>
      </c>
      <c r="G128" s="446"/>
    </row>
    <row r="129" spans="2:7" ht="16.5" customHeight="1">
      <c r="B129" s="132" t="s">
        <v>179</v>
      </c>
      <c r="C129" s="188">
        <v>578.05682</v>
      </c>
      <c r="D129" s="134">
        <f t="shared" si="3"/>
        <v>1616.82492554</v>
      </c>
      <c r="G129" s="446"/>
    </row>
    <row r="130" spans="2:7" ht="16.5" customHeight="1">
      <c r="B130" s="132" t="s">
        <v>263</v>
      </c>
      <c r="C130" s="188">
        <v>558.72113</v>
      </c>
      <c r="D130" s="134">
        <f t="shared" si="3"/>
        <v>1562.74300061</v>
      </c>
      <c r="G130" s="446"/>
    </row>
    <row r="131" spans="2:7" ht="16.5" customHeight="1">
      <c r="B131" s="132" t="s">
        <v>228</v>
      </c>
      <c r="C131" s="188">
        <v>551.9892</v>
      </c>
      <c r="D131" s="134">
        <f t="shared" si="3"/>
        <v>1543.9137924000001</v>
      </c>
      <c r="G131" s="446"/>
    </row>
    <row r="132" spans="2:7" ht="17.25" customHeight="1">
      <c r="B132" s="132" t="s">
        <v>283</v>
      </c>
      <c r="C132" s="188">
        <v>519.94372</v>
      </c>
      <c r="D132" s="134">
        <f t="shared" si="3"/>
        <v>1454.28258484</v>
      </c>
      <c r="G132" s="446"/>
    </row>
    <row r="133" spans="2:7" ht="17.25" customHeight="1">
      <c r="B133" s="132" t="s">
        <v>311</v>
      </c>
      <c r="C133" s="188">
        <v>517.6946099999999</v>
      </c>
      <c r="D133" s="134">
        <f t="shared" si="3"/>
        <v>1447.9918241699997</v>
      </c>
      <c r="G133" s="446"/>
    </row>
    <row r="134" spans="2:7" ht="16.5" customHeight="1">
      <c r="B134" s="132" t="s">
        <v>264</v>
      </c>
      <c r="C134" s="188">
        <v>427.92578000000003</v>
      </c>
      <c r="D134" s="134">
        <f t="shared" si="3"/>
        <v>1196.90840666</v>
      </c>
      <c r="G134" s="446"/>
    </row>
    <row r="135" spans="2:7" ht="16.5" customHeight="1">
      <c r="B135" s="132" t="s">
        <v>282</v>
      </c>
      <c r="C135" s="188">
        <v>408.59527</v>
      </c>
      <c r="D135" s="134">
        <f t="shared" si="3"/>
        <v>1142.8409701900002</v>
      </c>
      <c r="G135" s="446"/>
    </row>
    <row r="136" spans="2:7" ht="16.5" customHeight="1">
      <c r="B136" s="132" t="s">
        <v>246</v>
      </c>
      <c r="C136" s="188">
        <v>404.12011</v>
      </c>
      <c r="D136" s="134">
        <f t="shared" si="3"/>
        <v>1130.32394767</v>
      </c>
      <c r="G136" s="446"/>
    </row>
    <row r="137" spans="2:7" ht="16.5" customHeight="1">
      <c r="B137" s="132" t="s">
        <v>265</v>
      </c>
      <c r="C137" s="188">
        <v>319.74023</v>
      </c>
      <c r="D137" s="134">
        <f t="shared" si="3"/>
        <v>894.3134233100001</v>
      </c>
      <c r="G137" s="446"/>
    </row>
    <row r="138" spans="2:7" ht="16.5" customHeight="1">
      <c r="B138" s="132" t="s">
        <v>248</v>
      </c>
      <c r="C138" s="188">
        <v>250.47637</v>
      </c>
      <c r="D138" s="134">
        <f t="shared" si="3"/>
        <v>700.58240689</v>
      </c>
      <c r="G138" s="446"/>
    </row>
    <row r="139" spans="2:7" ht="16.5" customHeight="1">
      <c r="B139" s="132" t="s">
        <v>247</v>
      </c>
      <c r="C139" s="188">
        <v>208.97321</v>
      </c>
      <c r="D139" s="134">
        <f t="shared" si="3"/>
        <v>584.49806837</v>
      </c>
      <c r="G139" s="446"/>
    </row>
    <row r="140" spans="2:7" ht="16.5" customHeight="1">
      <c r="B140" s="132" t="s">
        <v>266</v>
      </c>
      <c r="C140" s="188">
        <v>207.39492</v>
      </c>
      <c r="D140" s="134">
        <f t="shared" si="3"/>
        <v>580.08359124</v>
      </c>
      <c r="G140" s="446"/>
    </row>
    <row r="141" spans="2:4" ht="16.5" customHeight="1">
      <c r="B141" s="132" t="s">
        <v>153</v>
      </c>
      <c r="C141" s="188">
        <v>5320.117479999996</v>
      </c>
      <c r="D141" s="134">
        <f t="shared" si="3"/>
        <v>14880.36859155999</v>
      </c>
    </row>
    <row r="142" spans="2:4" ht="9" customHeight="1">
      <c r="B142" s="157"/>
      <c r="C142" s="188"/>
      <c r="D142" s="134"/>
    </row>
    <row r="143" spans="2:4" ht="15" customHeight="1">
      <c r="B143" s="550" t="s">
        <v>16</v>
      </c>
      <c r="C143" s="552">
        <f>+C120+C125</f>
        <v>36699.61572</v>
      </c>
      <c r="D143" s="554">
        <f>+D120+D125</f>
        <v>102648.82516884</v>
      </c>
    </row>
    <row r="144" spans="2:4" s="130" customFormat="1" ht="15" customHeight="1">
      <c r="B144" s="551"/>
      <c r="C144" s="553"/>
      <c r="D144" s="555"/>
    </row>
    <row r="145" spans="2:4" ht="5.25" customHeight="1">
      <c r="B145" s="201"/>
      <c r="C145" s="159"/>
      <c r="D145" s="159"/>
    </row>
    <row r="146" spans="2:29" s="126" customFormat="1" ht="15">
      <c r="B146" s="160" t="s">
        <v>325</v>
      </c>
      <c r="C146" s="175"/>
      <c r="D146" s="175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</row>
    <row r="147" ht="11.25" customHeight="1">
      <c r="B147" s="202"/>
    </row>
    <row r="148" ht="12.75" customHeight="1">
      <c r="B148" s="153" t="s">
        <v>234</v>
      </c>
    </row>
    <row r="149" ht="12.75" customHeight="1">
      <c r="B149" s="153"/>
    </row>
    <row r="150" spans="3:4" ht="15">
      <c r="C150" s="399"/>
      <c r="D150" s="399"/>
    </row>
    <row r="151" spans="3:4" ht="15">
      <c r="C151" s="399"/>
      <c r="D151" s="399"/>
    </row>
    <row r="152" spans="3:4" ht="15">
      <c r="C152" s="185"/>
      <c r="D152" s="185"/>
    </row>
    <row r="153" spans="3:4" ht="15">
      <c r="C153" s="131"/>
      <c r="D153" s="131"/>
    </row>
    <row r="155" ht="15">
      <c r="D155" s="131"/>
    </row>
    <row r="156" ht="15">
      <c r="C156" s="186"/>
    </row>
    <row r="157" ht="15">
      <c r="D157" s="152"/>
    </row>
  </sheetData>
  <sheetProtection/>
  <mergeCells count="19">
    <mergeCell ref="B7:D7"/>
    <mergeCell ref="B9:C9"/>
    <mergeCell ref="B103:D103"/>
    <mergeCell ref="B6:D6"/>
    <mergeCell ref="B8:D8"/>
    <mergeCell ref="B11:B13"/>
    <mergeCell ref="C11:C13"/>
    <mergeCell ref="D11:D13"/>
    <mergeCell ref="D97:D98"/>
    <mergeCell ref="B97:B98"/>
    <mergeCell ref="C97:C98"/>
    <mergeCell ref="B143:B144"/>
    <mergeCell ref="C143:C144"/>
    <mergeCell ref="D143:D144"/>
    <mergeCell ref="B104:D104"/>
    <mergeCell ref="B113:C113"/>
    <mergeCell ref="B115:B117"/>
    <mergeCell ref="C115:C117"/>
    <mergeCell ref="D115:D117"/>
  </mergeCells>
  <printOptions/>
  <pageMargins left="1.16" right="0.1968503937007874" top="0.66" bottom="0.4724409448818898" header="0.31496062992125984" footer="0.31496062992125984"/>
  <pageSetup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X104"/>
  <sheetViews>
    <sheetView zoomScale="70" zoomScaleNormal="70" zoomScalePageLayoutView="0" workbookViewId="0" topLeftCell="A1">
      <selection activeCell="B5" sqref="B5"/>
    </sheetView>
  </sheetViews>
  <sheetFormatPr defaultColWidth="10.8515625" defaultRowHeight="15"/>
  <cols>
    <col min="1" max="1" width="2.140625" style="310" customWidth="1"/>
    <col min="2" max="2" width="14.28125" style="310" customWidth="1"/>
    <col min="3" max="3" width="2.7109375" style="310" hidden="1" customWidth="1"/>
    <col min="4" max="4" width="3.28125" style="310" customWidth="1"/>
    <col min="5" max="5" width="13.7109375" style="313" customWidth="1"/>
    <col min="6" max="6" width="15.57421875" style="310" customWidth="1"/>
    <col min="7" max="7" width="15.57421875" style="313" customWidth="1"/>
    <col min="8" max="8" width="14.421875" style="313" customWidth="1"/>
    <col min="9" max="9" width="15.421875" style="317" customWidth="1"/>
    <col min="10" max="10" width="15.57421875" style="313" customWidth="1"/>
    <col min="11" max="11" width="14.421875" style="313" customWidth="1"/>
    <col min="12" max="12" width="14.57421875" style="313" customWidth="1"/>
    <col min="13" max="13" width="16.00390625" style="313" customWidth="1"/>
    <col min="14" max="14" width="10.8515625" style="310" customWidth="1"/>
    <col min="15" max="15" width="15.57421875" style="310" customWidth="1"/>
    <col min="16" max="16" width="11.7109375" style="310" bestFit="1" customWidth="1"/>
    <col min="17" max="17" width="10.7109375" style="310" customWidth="1"/>
    <col min="18" max="23" width="10.8515625" style="310" customWidth="1"/>
    <col min="24" max="24" width="19.28125" style="310" customWidth="1"/>
    <col min="25" max="16384" width="10.8515625" style="310" customWidth="1"/>
  </cols>
  <sheetData>
    <row r="1" ht="15"/>
    <row r="2" ht="15"/>
    <row r="3" ht="15"/>
    <row r="5" spans="2:9" ht="18.75">
      <c r="B5" s="311" t="s">
        <v>181</v>
      </c>
      <c r="C5" s="312"/>
      <c r="D5" s="312"/>
      <c r="I5" s="314"/>
    </row>
    <row r="6" spans="2:12" ht="19.5">
      <c r="B6" s="315" t="s">
        <v>93</v>
      </c>
      <c r="C6" s="316"/>
      <c r="D6" s="316"/>
      <c r="L6" s="318" t="s">
        <v>107</v>
      </c>
    </row>
    <row r="7" spans="2:4" ht="16.5">
      <c r="B7" s="319" t="s">
        <v>111</v>
      </c>
      <c r="C7" s="314"/>
      <c r="D7" s="314"/>
    </row>
    <row r="8" spans="2:4" ht="16.5">
      <c r="B8" s="319" t="s">
        <v>215</v>
      </c>
      <c r="C8" s="314"/>
      <c r="D8" s="314"/>
    </row>
    <row r="9" spans="2:12" ht="16.5">
      <c r="B9" s="319" t="s">
        <v>319</v>
      </c>
      <c r="C9" s="314"/>
      <c r="D9" s="314"/>
      <c r="L9" s="320"/>
    </row>
    <row r="10" spans="2:13" s="321" customFormat="1" ht="16.5">
      <c r="B10" s="322" t="s">
        <v>108</v>
      </c>
      <c r="C10" s="323"/>
      <c r="D10" s="323"/>
      <c r="E10" s="324"/>
      <c r="G10" s="324"/>
      <c r="H10" s="324"/>
      <c r="I10" s="325"/>
      <c r="J10" s="324"/>
      <c r="K10" s="324"/>
      <c r="L10" s="324"/>
      <c r="M10" s="324"/>
    </row>
    <row r="11" ht="12" customHeight="1"/>
    <row r="12" spans="2:13" s="326" customFormat="1" ht="19.5" customHeight="1">
      <c r="B12" s="588" t="s">
        <v>150</v>
      </c>
      <c r="C12" s="589"/>
      <c r="D12" s="385"/>
      <c r="E12" s="581" t="s">
        <v>148</v>
      </c>
      <c r="F12" s="582"/>
      <c r="G12" s="583"/>
      <c r="H12" s="581" t="s">
        <v>149</v>
      </c>
      <c r="I12" s="582"/>
      <c r="J12" s="583"/>
      <c r="K12" s="581" t="s">
        <v>38</v>
      </c>
      <c r="L12" s="582"/>
      <c r="M12" s="583"/>
    </row>
    <row r="13" spans="2:13" ht="19.5" customHeight="1">
      <c r="B13" s="590"/>
      <c r="C13" s="591"/>
      <c r="D13" s="386"/>
      <c r="E13" s="327" t="s">
        <v>109</v>
      </c>
      <c r="F13" s="328" t="s">
        <v>110</v>
      </c>
      <c r="G13" s="329" t="s">
        <v>38</v>
      </c>
      <c r="H13" s="330" t="s">
        <v>109</v>
      </c>
      <c r="I13" s="328" t="s">
        <v>110</v>
      </c>
      <c r="J13" s="329" t="s">
        <v>38</v>
      </c>
      <c r="K13" s="330" t="s">
        <v>109</v>
      </c>
      <c r="L13" s="328" t="s">
        <v>110</v>
      </c>
      <c r="M13" s="329" t="s">
        <v>38</v>
      </c>
    </row>
    <row r="14" spans="2:13" ht="9.75" customHeight="1">
      <c r="B14" s="331"/>
      <c r="C14" s="332"/>
      <c r="D14" s="335"/>
      <c r="E14" s="331"/>
      <c r="F14" s="333"/>
      <c r="G14" s="334"/>
      <c r="H14" s="331"/>
      <c r="I14" s="333"/>
      <c r="J14" s="334"/>
      <c r="K14" s="331"/>
      <c r="L14" s="335"/>
      <c r="M14" s="334"/>
    </row>
    <row r="15" spans="1:24" ht="15" customHeight="1" hidden="1">
      <c r="A15" s="336"/>
      <c r="B15" s="337">
        <v>2013</v>
      </c>
      <c r="C15" s="338"/>
      <c r="D15" s="387"/>
      <c r="E15" s="339">
        <v>0</v>
      </c>
      <c r="F15" s="340">
        <v>0</v>
      </c>
      <c r="G15" s="341">
        <f aca="true" t="shared" si="0" ref="G15:G42">+F15+E15</f>
        <v>0</v>
      </c>
      <c r="H15" s="342">
        <v>0</v>
      </c>
      <c r="I15" s="343">
        <v>0</v>
      </c>
      <c r="J15" s="344">
        <f aca="true" t="shared" si="1" ref="J15:J42">+H15+I15</f>
        <v>0</v>
      </c>
      <c r="K15" s="342">
        <f>+E15+H15</f>
        <v>0</v>
      </c>
      <c r="L15" s="343">
        <f>+F15+I15</f>
        <v>0</v>
      </c>
      <c r="M15" s="344">
        <f>+K15+L15</f>
        <v>0</v>
      </c>
      <c r="P15" s="345"/>
      <c r="X15" s="346"/>
    </row>
    <row r="16" spans="2:24" ht="15" customHeight="1">
      <c r="B16" s="337">
        <v>2014</v>
      </c>
      <c r="C16" s="384"/>
      <c r="D16" s="388" t="s">
        <v>301</v>
      </c>
      <c r="E16" s="347">
        <v>3081.18076</v>
      </c>
      <c r="F16" s="343">
        <v>275.17128</v>
      </c>
      <c r="G16" s="344">
        <f t="shared" si="0"/>
        <v>3356.35204</v>
      </c>
      <c r="H16" s="342">
        <v>83060.59005000001</v>
      </c>
      <c r="I16" s="343">
        <v>7697.481030000002</v>
      </c>
      <c r="J16" s="344">
        <f>+H16+I16</f>
        <v>90758.07108000001</v>
      </c>
      <c r="K16" s="342">
        <f aca="true" t="shared" si="2" ref="K16:L42">+E16+H16</f>
        <v>86141.77081000002</v>
      </c>
      <c r="L16" s="343">
        <f t="shared" si="2"/>
        <v>7972.652310000001</v>
      </c>
      <c r="M16" s="344">
        <f aca="true" t="shared" si="3" ref="M16:M42">+K16+L16</f>
        <v>94114.42312000002</v>
      </c>
      <c r="P16" s="345"/>
      <c r="X16" s="346"/>
    </row>
    <row r="17" spans="2:24" ht="15" customHeight="1">
      <c r="B17" s="337">
        <v>2015</v>
      </c>
      <c r="C17" s="338"/>
      <c r="D17" s="387"/>
      <c r="E17" s="347">
        <v>5857.086789999999</v>
      </c>
      <c r="F17" s="343">
        <v>609.6517600000001</v>
      </c>
      <c r="G17" s="344">
        <f t="shared" si="0"/>
        <v>6466.738549999999</v>
      </c>
      <c r="H17" s="342">
        <v>96580.26372999999</v>
      </c>
      <c r="I17" s="343">
        <v>15599.631930000012</v>
      </c>
      <c r="J17" s="344">
        <f t="shared" si="1"/>
        <v>112179.89566000001</v>
      </c>
      <c r="K17" s="342">
        <f t="shared" si="2"/>
        <v>102437.35051999999</v>
      </c>
      <c r="L17" s="343">
        <f t="shared" si="2"/>
        <v>16209.283690000013</v>
      </c>
      <c r="M17" s="344">
        <f t="shared" si="3"/>
        <v>118646.63421</v>
      </c>
      <c r="P17" s="345"/>
      <c r="X17" s="346"/>
    </row>
    <row r="18" spans="2:24" ht="15" customHeight="1">
      <c r="B18" s="337">
        <v>2016</v>
      </c>
      <c r="C18" s="338"/>
      <c r="D18" s="387"/>
      <c r="E18" s="347">
        <v>5437.274380000001</v>
      </c>
      <c r="F18" s="343">
        <v>932.84626</v>
      </c>
      <c r="G18" s="344">
        <f t="shared" si="0"/>
        <v>6370.120640000001</v>
      </c>
      <c r="H18" s="342">
        <v>99620.77960999985</v>
      </c>
      <c r="I18" s="343">
        <v>12126.37588000003</v>
      </c>
      <c r="J18" s="344">
        <f t="shared" si="1"/>
        <v>111747.15548999989</v>
      </c>
      <c r="K18" s="342">
        <f t="shared" si="2"/>
        <v>105058.05398999985</v>
      </c>
      <c r="L18" s="343">
        <f t="shared" si="2"/>
        <v>13059.22214000003</v>
      </c>
      <c r="M18" s="344">
        <f t="shared" si="3"/>
        <v>118117.27612999988</v>
      </c>
      <c r="P18" s="345"/>
      <c r="X18" s="346"/>
    </row>
    <row r="19" spans="2:24" ht="15" customHeight="1">
      <c r="B19" s="337">
        <v>2017</v>
      </c>
      <c r="C19" s="338"/>
      <c r="D19" s="387"/>
      <c r="E19" s="347">
        <v>5026.6055400000005</v>
      </c>
      <c r="F19" s="343">
        <v>1263.261</v>
      </c>
      <c r="G19" s="344">
        <f t="shared" si="0"/>
        <v>6289.866540000001</v>
      </c>
      <c r="H19" s="342">
        <v>70700.57483000001</v>
      </c>
      <c r="I19" s="343">
        <v>7915.025400000003</v>
      </c>
      <c r="J19" s="344">
        <f t="shared" si="1"/>
        <v>78615.60023000001</v>
      </c>
      <c r="K19" s="342">
        <f t="shared" si="2"/>
        <v>75727.18037000002</v>
      </c>
      <c r="L19" s="343">
        <f t="shared" si="2"/>
        <v>9178.286400000003</v>
      </c>
      <c r="M19" s="344">
        <f t="shared" si="3"/>
        <v>84905.46677000001</v>
      </c>
      <c r="P19" s="345"/>
      <c r="X19" s="346"/>
    </row>
    <row r="20" spans="2:24" ht="15" customHeight="1">
      <c r="B20" s="337">
        <v>2018</v>
      </c>
      <c r="C20" s="338"/>
      <c r="D20" s="387"/>
      <c r="E20" s="347">
        <v>4614.55523</v>
      </c>
      <c r="F20" s="343">
        <v>1186.42111</v>
      </c>
      <c r="G20" s="344">
        <f t="shared" si="0"/>
        <v>5800.97634</v>
      </c>
      <c r="H20" s="342">
        <v>57499.11841000001</v>
      </c>
      <c r="I20" s="343">
        <v>5085.337109999999</v>
      </c>
      <c r="J20" s="344">
        <f t="shared" si="1"/>
        <v>62584.45552000001</v>
      </c>
      <c r="K20" s="342">
        <f t="shared" si="2"/>
        <v>62113.67364000001</v>
      </c>
      <c r="L20" s="343">
        <f t="shared" si="2"/>
        <v>6271.758219999999</v>
      </c>
      <c r="M20" s="344">
        <f t="shared" si="3"/>
        <v>68385.43186000001</v>
      </c>
      <c r="P20" s="345"/>
      <c r="X20" s="346"/>
    </row>
    <row r="21" spans="2:24" ht="15" customHeight="1">
      <c r="B21" s="337">
        <v>2019</v>
      </c>
      <c r="C21" s="338"/>
      <c r="D21" s="387"/>
      <c r="E21" s="347">
        <v>4208.66847</v>
      </c>
      <c r="F21" s="343">
        <v>1023.6885400000001</v>
      </c>
      <c r="G21" s="344">
        <f t="shared" si="0"/>
        <v>5232.35701</v>
      </c>
      <c r="H21" s="342">
        <v>25023.26901000001</v>
      </c>
      <c r="I21" s="343">
        <v>3509.463529999999</v>
      </c>
      <c r="J21" s="344">
        <f t="shared" si="1"/>
        <v>28532.73254000001</v>
      </c>
      <c r="K21" s="342">
        <f t="shared" si="2"/>
        <v>29231.93748000001</v>
      </c>
      <c r="L21" s="343">
        <f t="shared" si="2"/>
        <v>4533.152069999999</v>
      </c>
      <c r="M21" s="344">
        <f t="shared" si="3"/>
        <v>33765.08955000001</v>
      </c>
      <c r="P21" s="345"/>
      <c r="X21" s="346"/>
    </row>
    <row r="22" spans="2:24" ht="15" customHeight="1">
      <c r="B22" s="337">
        <v>2020</v>
      </c>
      <c r="C22" s="338"/>
      <c r="D22" s="387"/>
      <c r="E22" s="347">
        <v>3793.49963</v>
      </c>
      <c r="F22" s="343">
        <v>876.78392</v>
      </c>
      <c r="G22" s="344">
        <f t="shared" si="0"/>
        <v>4670.28355</v>
      </c>
      <c r="H22" s="342">
        <v>24753.030219999997</v>
      </c>
      <c r="I22" s="343">
        <v>3098.822869999999</v>
      </c>
      <c r="J22" s="344">
        <f t="shared" si="1"/>
        <v>27851.853089999997</v>
      </c>
      <c r="K22" s="342">
        <f t="shared" si="2"/>
        <v>28546.529849999995</v>
      </c>
      <c r="L22" s="343">
        <f t="shared" si="2"/>
        <v>3975.606789999999</v>
      </c>
      <c r="M22" s="344">
        <f t="shared" si="3"/>
        <v>32522.136639999993</v>
      </c>
      <c r="P22" s="345"/>
      <c r="X22" s="346"/>
    </row>
    <row r="23" spans="2:24" ht="15" customHeight="1">
      <c r="B23" s="337">
        <v>2021</v>
      </c>
      <c r="C23" s="338"/>
      <c r="D23" s="387"/>
      <c r="E23" s="347">
        <v>3383.11283</v>
      </c>
      <c r="F23" s="343">
        <v>741.6820299999999</v>
      </c>
      <c r="G23" s="344">
        <f t="shared" si="0"/>
        <v>4124.79486</v>
      </c>
      <c r="H23" s="342">
        <v>25307.542630000007</v>
      </c>
      <c r="I23" s="343">
        <v>2688.8423500000004</v>
      </c>
      <c r="J23" s="344">
        <f t="shared" si="1"/>
        <v>27996.384980000006</v>
      </c>
      <c r="K23" s="342">
        <f t="shared" si="2"/>
        <v>28690.65546000001</v>
      </c>
      <c r="L23" s="343">
        <f t="shared" si="2"/>
        <v>3430.5243800000003</v>
      </c>
      <c r="M23" s="344">
        <f t="shared" si="3"/>
        <v>32121.179840000008</v>
      </c>
      <c r="P23" s="345"/>
      <c r="X23" s="346"/>
    </row>
    <row r="24" spans="2:24" ht="15" customHeight="1">
      <c r="B24" s="337">
        <v>2022</v>
      </c>
      <c r="C24" s="338"/>
      <c r="D24" s="387"/>
      <c r="E24" s="347">
        <v>2976.25322</v>
      </c>
      <c r="F24" s="343">
        <v>623.66616</v>
      </c>
      <c r="G24" s="344">
        <f t="shared" si="0"/>
        <v>3599.9193800000003</v>
      </c>
      <c r="H24" s="342">
        <v>25429.175350000005</v>
      </c>
      <c r="I24" s="343">
        <v>2262.13519</v>
      </c>
      <c r="J24" s="344">
        <f t="shared" si="1"/>
        <v>27691.310540000006</v>
      </c>
      <c r="K24" s="342">
        <f t="shared" si="2"/>
        <v>28405.428570000004</v>
      </c>
      <c r="L24" s="343">
        <f t="shared" si="2"/>
        <v>2885.8013499999997</v>
      </c>
      <c r="M24" s="344">
        <f t="shared" si="3"/>
        <v>31291.229920000005</v>
      </c>
      <c r="P24" s="345"/>
      <c r="X24" s="346"/>
    </row>
    <row r="25" spans="2:24" ht="15" customHeight="1">
      <c r="B25" s="337">
        <v>2023</v>
      </c>
      <c r="C25" s="338"/>
      <c r="D25" s="387"/>
      <c r="E25" s="347">
        <v>2560.65391</v>
      </c>
      <c r="F25" s="343">
        <v>519.7825300000001</v>
      </c>
      <c r="G25" s="344">
        <f t="shared" si="0"/>
        <v>3080.43644</v>
      </c>
      <c r="H25" s="342">
        <v>25676.931920000003</v>
      </c>
      <c r="I25" s="343">
        <v>1804.17237</v>
      </c>
      <c r="J25" s="344">
        <f t="shared" si="1"/>
        <v>27481.104290000003</v>
      </c>
      <c r="K25" s="342">
        <f t="shared" si="2"/>
        <v>28237.585830000004</v>
      </c>
      <c r="L25" s="343">
        <f t="shared" si="2"/>
        <v>2323.9549</v>
      </c>
      <c r="M25" s="344">
        <f t="shared" si="3"/>
        <v>30561.540730000004</v>
      </c>
      <c r="P25" s="345"/>
      <c r="X25" s="346"/>
    </row>
    <row r="26" spans="2:24" ht="15" customHeight="1">
      <c r="B26" s="337">
        <v>2024</v>
      </c>
      <c r="C26" s="338"/>
      <c r="D26" s="387"/>
      <c r="E26" s="347">
        <v>2254.97534</v>
      </c>
      <c r="F26" s="343">
        <v>430.88116</v>
      </c>
      <c r="G26" s="344">
        <f t="shared" si="0"/>
        <v>2685.8565</v>
      </c>
      <c r="H26" s="342">
        <v>14925.355200000004</v>
      </c>
      <c r="I26" s="343">
        <v>1324.2528400000003</v>
      </c>
      <c r="J26" s="344">
        <f t="shared" si="1"/>
        <v>16249.608040000005</v>
      </c>
      <c r="K26" s="342">
        <f t="shared" si="2"/>
        <v>17180.330540000003</v>
      </c>
      <c r="L26" s="343">
        <f t="shared" si="2"/>
        <v>1755.1340000000005</v>
      </c>
      <c r="M26" s="344">
        <f t="shared" si="3"/>
        <v>18935.464540000004</v>
      </c>
      <c r="P26" s="345"/>
      <c r="X26" s="346"/>
    </row>
    <row r="27" spans="2:24" ht="15" customHeight="1">
      <c r="B27" s="337">
        <v>2025</v>
      </c>
      <c r="C27" s="338"/>
      <c r="D27" s="387"/>
      <c r="E27" s="347">
        <v>2254.97534</v>
      </c>
      <c r="F27" s="343">
        <v>348.17774</v>
      </c>
      <c r="G27" s="344">
        <f t="shared" si="0"/>
        <v>2603.15308</v>
      </c>
      <c r="H27" s="342">
        <v>9323.74501</v>
      </c>
      <c r="I27" s="343">
        <v>894.7004200000001</v>
      </c>
      <c r="J27" s="344">
        <f t="shared" si="1"/>
        <v>10218.44543</v>
      </c>
      <c r="K27" s="342">
        <f t="shared" si="2"/>
        <v>11578.72035</v>
      </c>
      <c r="L27" s="343">
        <f t="shared" si="2"/>
        <v>1242.8781600000002</v>
      </c>
      <c r="M27" s="344">
        <f t="shared" si="3"/>
        <v>12821.59851</v>
      </c>
      <c r="P27" s="345"/>
      <c r="X27" s="346"/>
    </row>
    <row r="28" spans="2:24" ht="15" customHeight="1">
      <c r="B28" s="337">
        <v>2026</v>
      </c>
      <c r="C28" s="338"/>
      <c r="D28" s="387"/>
      <c r="E28" s="347">
        <v>2254.97534</v>
      </c>
      <c r="F28" s="343">
        <v>266.56557</v>
      </c>
      <c r="G28" s="344">
        <f t="shared" si="0"/>
        <v>2521.5409099999997</v>
      </c>
      <c r="H28" s="342">
        <v>4372.697270000001</v>
      </c>
      <c r="I28" s="343">
        <v>600.1309800000001</v>
      </c>
      <c r="J28" s="344">
        <f t="shared" si="1"/>
        <v>4972.8282500000005</v>
      </c>
      <c r="K28" s="342">
        <f t="shared" si="2"/>
        <v>6627.6726100000005</v>
      </c>
      <c r="L28" s="343">
        <f t="shared" si="2"/>
        <v>866.6965500000001</v>
      </c>
      <c r="M28" s="344">
        <f t="shared" si="3"/>
        <v>7494.36916</v>
      </c>
      <c r="P28" s="345"/>
      <c r="X28" s="346"/>
    </row>
    <row r="29" spans="2:24" ht="15" customHeight="1">
      <c r="B29" s="337">
        <v>2027</v>
      </c>
      <c r="C29" s="338"/>
      <c r="D29" s="387"/>
      <c r="E29" s="347">
        <v>2254.97534</v>
      </c>
      <c r="F29" s="343">
        <v>184.59722</v>
      </c>
      <c r="G29" s="344">
        <f t="shared" si="0"/>
        <v>2439.57256</v>
      </c>
      <c r="H29" s="342">
        <v>1683.5380599999999</v>
      </c>
      <c r="I29" s="343">
        <v>498.63437999999985</v>
      </c>
      <c r="J29" s="344">
        <f t="shared" si="1"/>
        <v>2182.17244</v>
      </c>
      <c r="K29" s="342">
        <f t="shared" si="2"/>
        <v>3938.5134</v>
      </c>
      <c r="L29" s="343">
        <f t="shared" si="2"/>
        <v>683.2315999999998</v>
      </c>
      <c r="M29" s="344">
        <f t="shared" si="3"/>
        <v>4621.745</v>
      </c>
      <c r="P29" s="345"/>
      <c r="X29" s="346"/>
    </row>
    <row r="30" spans="2:24" ht="15" customHeight="1">
      <c r="B30" s="337">
        <v>2028</v>
      </c>
      <c r="C30" s="338"/>
      <c r="D30" s="387"/>
      <c r="E30" s="347">
        <v>2254.97534</v>
      </c>
      <c r="F30" s="343">
        <v>102.69114</v>
      </c>
      <c r="G30" s="344">
        <f t="shared" si="0"/>
        <v>2357.66648</v>
      </c>
      <c r="H30" s="342">
        <v>1630.57496</v>
      </c>
      <c r="I30" s="343">
        <v>447.31930999999986</v>
      </c>
      <c r="J30" s="344">
        <f t="shared" si="1"/>
        <v>2077.89427</v>
      </c>
      <c r="K30" s="342">
        <f t="shared" si="2"/>
        <v>3885.5503</v>
      </c>
      <c r="L30" s="343">
        <f t="shared" si="2"/>
        <v>550.0104499999999</v>
      </c>
      <c r="M30" s="344">
        <f t="shared" si="3"/>
        <v>4435.56075</v>
      </c>
      <c r="P30" s="345"/>
      <c r="X30" s="346"/>
    </row>
    <row r="31" spans="2:24" ht="15" customHeight="1">
      <c r="B31" s="337">
        <v>2029</v>
      </c>
      <c r="C31" s="338"/>
      <c r="D31" s="387"/>
      <c r="E31" s="347">
        <v>1127.48749</v>
      </c>
      <c r="F31" s="343">
        <v>20.620939999999997</v>
      </c>
      <c r="G31" s="344">
        <f t="shared" si="0"/>
        <v>1148.10843</v>
      </c>
      <c r="H31" s="342">
        <v>1868.5406599999997</v>
      </c>
      <c r="I31" s="343">
        <v>393.07568000000003</v>
      </c>
      <c r="J31" s="344">
        <f t="shared" si="1"/>
        <v>2261.6163399999996</v>
      </c>
      <c r="K31" s="342">
        <f t="shared" si="2"/>
        <v>2996.0281499999996</v>
      </c>
      <c r="L31" s="343">
        <f t="shared" si="2"/>
        <v>413.69662000000005</v>
      </c>
      <c r="M31" s="344">
        <f t="shared" si="3"/>
        <v>3409.72477</v>
      </c>
      <c r="P31" s="345"/>
      <c r="X31" s="346"/>
    </row>
    <row r="32" spans="2:24" ht="15" customHeight="1">
      <c r="B32" s="337">
        <v>2030</v>
      </c>
      <c r="C32" s="338"/>
      <c r="D32" s="387"/>
      <c r="E32" s="339">
        <v>0</v>
      </c>
      <c r="F32" s="340">
        <v>0</v>
      </c>
      <c r="G32" s="341">
        <f t="shared" si="0"/>
        <v>0</v>
      </c>
      <c r="H32" s="342">
        <v>2164.31589</v>
      </c>
      <c r="I32" s="343">
        <v>329.28272999999996</v>
      </c>
      <c r="J32" s="344">
        <f t="shared" si="1"/>
        <v>2493.5986199999998</v>
      </c>
      <c r="K32" s="342">
        <f t="shared" si="2"/>
        <v>2164.31589</v>
      </c>
      <c r="L32" s="343">
        <f t="shared" si="2"/>
        <v>329.28272999999996</v>
      </c>
      <c r="M32" s="344">
        <f t="shared" si="3"/>
        <v>2493.5986199999998</v>
      </c>
      <c r="P32" s="345"/>
      <c r="X32" s="346"/>
    </row>
    <row r="33" spans="2:24" ht="15" customHeight="1">
      <c r="B33" s="337">
        <v>2031</v>
      </c>
      <c r="C33" s="338"/>
      <c r="D33" s="387"/>
      <c r="E33" s="339">
        <v>0</v>
      </c>
      <c r="F33" s="340">
        <v>0</v>
      </c>
      <c r="G33" s="341">
        <f t="shared" si="0"/>
        <v>0</v>
      </c>
      <c r="H33" s="342">
        <v>2515.6913200000004</v>
      </c>
      <c r="I33" s="343">
        <v>254.05680000000004</v>
      </c>
      <c r="J33" s="344">
        <f t="shared" si="1"/>
        <v>2769.74812</v>
      </c>
      <c r="K33" s="342">
        <f t="shared" si="2"/>
        <v>2515.6913200000004</v>
      </c>
      <c r="L33" s="343">
        <f t="shared" si="2"/>
        <v>254.05680000000004</v>
      </c>
      <c r="M33" s="344">
        <f t="shared" si="3"/>
        <v>2769.74812</v>
      </c>
      <c r="P33" s="345"/>
      <c r="X33" s="346"/>
    </row>
    <row r="34" spans="2:24" ht="15" customHeight="1">
      <c r="B34" s="337">
        <v>2032</v>
      </c>
      <c r="C34" s="338"/>
      <c r="D34" s="387"/>
      <c r="E34" s="339">
        <v>0</v>
      </c>
      <c r="F34" s="340">
        <v>0</v>
      </c>
      <c r="G34" s="341">
        <f t="shared" si="0"/>
        <v>0</v>
      </c>
      <c r="H34" s="342">
        <v>2571.13004</v>
      </c>
      <c r="I34" s="343">
        <v>167.71209</v>
      </c>
      <c r="J34" s="344">
        <f t="shared" si="1"/>
        <v>2738.84213</v>
      </c>
      <c r="K34" s="342">
        <f t="shared" si="2"/>
        <v>2571.13004</v>
      </c>
      <c r="L34" s="343">
        <f t="shared" si="2"/>
        <v>167.71209</v>
      </c>
      <c r="M34" s="344">
        <f t="shared" si="3"/>
        <v>2738.84213</v>
      </c>
      <c r="P34" s="345"/>
      <c r="X34" s="346"/>
    </row>
    <row r="35" spans="2:24" ht="15" customHeight="1">
      <c r="B35" s="337">
        <v>2033</v>
      </c>
      <c r="C35" s="338"/>
      <c r="D35" s="387"/>
      <c r="E35" s="339">
        <v>0</v>
      </c>
      <c r="F35" s="340">
        <v>0</v>
      </c>
      <c r="G35" s="341">
        <f t="shared" si="0"/>
        <v>0</v>
      </c>
      <c r="H35" s="342">
        <v>1689.86665</v>
      </c>
      <c r="I35" s="343">
        <v>88.46701999999999</v>
      </c>
      <c r="J35" s="344">
        <f t="shared" si="1"/>
        <v>1778.33367</v>
      </c>
      <c r="K35" s="342">
        <f t="shared" si="2"/>
        <v>1689.86665</v>
      </c>
      <c r="L35" s="343">
        <f t="shared" si="2"/>
        <v>88.46701999999999</v>
      </c>
      <c r="M35" s="344">
        <f t="shared" si="3"/>
        <v>1778.33367</v>
      </c>
      <c r="P35" s="345"/>
      <c r="X35" s="346"/>
    </row>
    <row r="36" spans="2:24" ht="15" customHeight="1">
      <c r="B36" s="337">
        <v>2034</v>
      </c>
      <c r="C36" s="338"/>
      <c r="D36" s="387"/>
      <c r="E36" s="339">
        <v>0</v>
      </c>
      <c r="F36" s="340">
        <v>0</v>
      </c>
      <c r="G36" s="341">
        <f t="shared" si="0"/>
        <v>0</v>
      </c>
      <c r="H36" s="342">
        <v>575.1677</v>
      </c>
      <c r="I36" s="343">
        <v>60.82544</v>
      </c>
      <c r="J36" s="344">
        <f t="shared" si="1"/>
        <v>635.9931399999999</v>
      </c>
      <c r="K36" s="342">
        <f t="shared" si="2"/>
        <v>575.1677</v>
      </c>
      <c r="L36" s="343">
        <f t="shared" si="2"/>
        <v>60.82544</v>
      </c>
      <c r="M36" s="344">
        <f t="shared" si="3"/>
        <v>635.9931399999999</v>
      </c>
      <c r="P36" s="345"/>
      <c r="X36" s="346"/>
    </row>
    <row r="37" spans="2:24" ht="15" customHeight="1">
      <c r="B37" s="337">
        <v>2035</v>
      </c>
      <c r="C37" s="338"/>
      <c r="D37" s="387"/>
      <c r="E37" s="339">
        <v>0</v>
      </c>
      <c r="F37" s="340">
        <v>0</v>
      </c>
      <c r="G37" s="341">
        <f t="shared" si="0"/>
        <v>0</v>
      </c>
      <c r="H37" s="342">
        <v>575.1677</v>
      </c>
      <c r="I37" s="343">
        <v>46.82836999999999</v>
      </c>
      <c r="J37" s="344">
        <f t="shared" si="1"/>
        <v>621.9960699999999</v>
      </c>
      <c r="K37" s="342">
        <f t="shared" si="2"/>
        <v>575.1677</v>
      </c>
      <c r="L37" s="343">
        <f t="shared" si="2"/>
        <v>46.82836999999999</v>
      </c>
      <c r="M37" s="344">
        <f t="shared" si="3"/>
        <v>621.9960699999999</v>
      </c>
      <c r="P37" s="345"/>
      <c r="X37" s="346"/>
    </row>
    <row r="38" spans="2:24" ht="15" customHeight="1">
      <c r="B38" s="337">
        <v>2036</v>
      </c>
      <c r="C38" s="338"/>
      <c r="D38" s="387"/>
      <c r="E38" s="339">
        <v>0</v>
      </c>
      <c r="F38" s="340">
        <v>0</v>
      </c>
      <c r="G38" s="341">
        <f t="shared" si="0"/>
        <v>0</v>
      </c>
      <c r="H38" s="342">
        <v>450.48161000000005</v>
      </c>
      <c r="I38" s="343">
        <v>32.8313</v>
      </c>
      <c r="J38" s="344">
        <f t="shared" si="1"/>
        <v>483.31291000000004</v>
      </c>
      <c r="K38" s="342">
        <f t="shared" si="2"/>
        <v>450.48161000000005</v>
      </c>
      <c r="L38" s="343">
        <f t="shared" si="2"/>
        <v>32.8313</v>
      </c>
      <c r="M38" s="344">
        <f t="shared" si="3"/>
        <v>483.31291000000004</v>
      </c>
      <c r="P38" s="345"/>
      <c r="X38" s="346"/>
    </row>
    <row r="39" spans="2:24" ht="15" customHeight="1">
      <c r="B39" s="337">
        <v>2037</v>
      </c>
      <c r="C39" s="338"/>
      <c r="D39" s="387"/>
      <c r="E39" s="339">
        <v>0</v>
      </c>
      <c r="F39" s="340">
        <v>0</v>
      </c>
      <c r="G39" s="341">
        <f t="shared" si="0"/>
        <v>0</v>
      </c>
      <c r="H39" s="342">
        <v>325.79604</v>
      </c>
      <c r="I39" s="343">
        <v>24.4347</v>
      </c>
      <c r="J39" s="344">
        <f t="shared" si="1"/>
        <v>350.23074</v>
      </c>
      <c r="K39" s="342">
        <f t="shared" si="2"/>
        <v>325.79604</v>
      </c>
      <c r="L39" s="343">
        <f t="shared" si="2"/>
        <v>24.4347</v>
      </c>
      <c r="M39" s="344">
        <f t="shared" si="3"/>
        <v>350.23074</v>
      </c>
      <c r="P39" s="345"/>
      <c r="X39" s="346"/>
    </row>
    <row r="40" spans="2:24" ht="15" customHeight="1">
      <c r="B40" s="337">
        <v>2038</v>
      </c>
      <c r="C40" s="338"/>
      <c r="D40" s="387"/>
      <c r="E40" s="339">
        <v>0</v>
      </c>
      <c r="F40" s="340">
        <v>0</v>
      </c>
      <c r="G40" s="341">
        <f t="shared" si="0"/>
        <v>0</v>
      </c>
      <c r="H40" s="342">
        <v>325.79604</v>
      </c>
      <c r="I40" s="343">
        <v>17.918779999999998</v>
      </c>
      <c r="J40" s="344">
        <f t="shared" si="1"/>
        <v>343.71482000000003</v>
      </c>
      <c r="K40" s="342">
        <f t="shared" si="2"/>
        <v>325.79604</v>
      </c>
      <c r="L40" s="343">
        <f t="shared" si="2"/>
        <v>17.918779999999998</v>
      </c>
      <c r="M40" s="344">
        <f t="shared" si="3"/>
        <v>343.71482000000003</v>
      </c>
      <c r="P40" s="345"/>
      <c r="X40" s="346"/>
    </row>
    <row r="41" spans="2:24" ht="15" customHeight="1">
      <c r="B41" s="337">
        <v>2039</v>
      </c>
      <c r="C41" s="338"/>
      <c r="D41" s="387"/>
      <c r="E41" s="339">
        <v>0</v>
      </c>
      <c r="F41" s="340">
        <v>0</v>
      </c>
      <c r="G41" s="341">
        <f t="shared" si="0"/>
        <v>0</v>
      </c>
      <c r="H41" s="342">
        <v>325.79604</v>
      </c>
      <c r="I41" s="343">
        <v>11.40286</v>
      </c>
      <c r="J41" s="344">
        <f t="shared" si="1"/>
        <v>337.1989</v>
      </c>
      <c r="K41" s="342">
        <f t="shared" si="2"/>
        <v>325.79604</v>
      </c>
      <c r="L41" s="343">
        <f t="shared" si="2"/>
        <v>11.40286</v>
      </c>
      <c r="M41" s="344">
        <f t="shared" si="3"/>
        <v>337.1989</v>
      </c>
      <c r="P41" s="345"/>
      <c r="X41" s="346"/>
    </row>
    <row r="42" spans="2:24" ht="15" customHeight="1">
      <c r="B42" s="337">
        <v>2040</v>
      </c>
      <c r="C42" s="338"/>
      <c r="D42" s="387"/>
      <c r="E42" s="339">
        <v>0</v>
      </c>
      <c r="F42" s="340">
        <v>0</v>
      </c>
      <c r="G42" s="341">
        <f t="shared" si="0"/>
        <v>0</v>
      </c>
      <c r="H42" s="342">
        <v>325.79591000000005</v>
      </c>
      <c r="I42" s="343">
        <v>4.8869299999999996</v>
      </c>
      <c r="J42" s="344">
        <f t="shared" si="1"/>
        <v>330.68284000000006</v>
      </c>
      <c r="K42" s="342">
        <f t="shared" si="2"/>
        <v>325.79591000000005</v>
      </c>
      <c r="L42" s="343">
        <f t="shared" si="2"/>
        <v>4.8869299999999996</v>
      </c>
      <c r="M42" s="344">
        <f t="shared" si="3"/>
        <v>330.68284000000006</v>
      </c>
      <c r="P42" s="345"/>
      <c r="X42" s="346"/>
    </row>
    <row r="43" spans="2:13" ht="9.75" customHeight="1">
      <c r="B43" s="348"/>
      <c r="C43" s="349"/>
      <c r="D43" s="389"/>
      <c r="E43" s="350"/>
      <c r="F43" s="351"/>
      <c r="G43" s="352"/>
      <c r="H43" s="353"/>
      <c r="I43" s="351"/>
      <c r="J43" s="352"/>
      <c r="K43" s="354"/>
      <c r="L43" s="355"/>
      <c r="M43" s="352"/>
    </row>
    <row r="44" spans="2:13" ht="15" customHeight="1">
      <c r="B44" s="569" t="s">
        <v>16</v>
      </c>
      <c r="C44" s="575"/>
      <c r="D44" s="435"/>
      <c r="E44" s="577">
        <f aca="true" t="shared" si="4" ref="E44:L44">SUM(E15:E42)</f>
        <v>53341.25494999999</v>
      </c>
      <c r="F44" s="592">
        <f t="shared" si="4"/>
        <v>9406.488360000001</v>
      </c>
      <c r="G44" s="575">
        <f t="shared" si="4"/>
        <v>62747.74331</v>
      </c>
      <c r="H44" s="584">
        <f>SUM(H15:H42)</f>
        <v>579300.7318599999</v>
      </c>
      <c r="I44" s="571">
        <f t="shared" si="4"/>
        <v>66984.04829000006</v>
      </c>
      <c r="J44" s="573">
        <f t="shared" si="4"/>
        <v>646284.7801499998</v>
      </c>
      <c r="K44" s="586">
        <f>SUM(K15:K42)</f>
        <v>632641.9868099999</v>
      </c>
      <c r="L44" s="571">
        <f t="shared" si="4"/>
        <v>76390.53665000007</v>
      </c>
      <c r="M44" s="573">
        <f>SUM(M15:M42)</f>
        <v>709032.5234599998</v>
      </c>
    </row>
    <row r="45" spans="2:13" ht="15" customHeight="1">
      <c r="B45" s="570"/>
      <c r="C45" s="576"/>
      <c r="D45" s="436"/>
      <c r="E45" s="578"/>
      <c r="F45" s="593"/>
      <c r="G45" s="576"/>
      <c r="H45" s="585"/>
      <c r="I45" s="572"/>
      <c r="J45" s="574"/>
      <c r="K45" s="587"/>
      <c r="L45" s="572"/>
      <c r="M45" s="574"/>
    </row>
    <row r="46" ht="6.75" customHeight="1"/>
    <row r="47" spans="2:13" s="321" customFormat="1" ht="15" customHeight="1">
      <c r="B47" s="356" t="s">
        <v>218</v>
      </c>
      <c r="C47" s="357"/>
      <c r="D47" s="357"/>
      <c r="E47" s="324"/>
      <c r="G47" s="324"/>
      <c r="H47" s="358"/>
      <c r="I47" s="359"/>
      <c r="J47" s="358"/>
      <c r="K47" s="324"/>
      <c r="L47" s="324"/>
      <c r="M47" s="324"/>
    </row>
    <row r="48" spans="2:13" s="321" customFormat="1" ht="15" customHeight="1">
      <c r="B48" s="356" t="s">
        <v>320</v>
      </c>
      <c r="C48" s="357"/>
      <c r="D48" s="357"/>
      <c r="E48" s="324"/>
      <c r="G48" s="324"/>
      <c r="H48" s="358"/>
      <c r="I48" s="359"/>
      <c r="J48" s="358"/>
      <c r="K48" s="324"/>
      <c r="L48" s="324"/>
      <c r="M48" s="324"/>
    </row>
    <row r="49" spans="2:13" s="321" customFormat="1" ht="15" customHeight="1">
      <c r="B49" s="356" t="s">
        <v>321</v>
      </c>
      <c r="C49" s="357"/>
      <c r="D49" s="357"/>
      <c r="E49" s="324"/>
      <c r="G49" s="324"/>
      <c r="H49" s="390"/>
      <c r="I49" s="359"/>
      <c r="J49" s="358"/>
      <c r="K49" s="324"/>
      <c r="L49" s="324"/>
      <c r="M49" s="324"/>
    </row>
    <row r="50" spans="2:12" ht="15.75" customHeight="1">
      <c r="B50" s="360"/>
      <c r="C50" s="360"/>
      <c r="D50" s="360"/>
      <c r="E50" s="361"/>
      <c r="F50" s="362"/>
      <c r="G50" s="363"/>
      <c r="H50" s="364"/>
      <c r="I50" s="364"/>
      <c r="J50" s="364"/>
      <c r="K50" s="365"/>
      <c r="L50" s="365"/>
    </row>
    <row r="51" spans="2:24" ht="15.75" customHeight="1">
      <c r="B51" s="360"/>
      <c r="C51" s="360"/>
      <c r="D51" s="360"/>
      <c r="E51" s="363"/>
      <c r="F51" s="367"/>
      <c r="G51" s="363"/>
      <c r="H51" s="364"/>
      <c r="I51" s="364"/>
      <c r="J51" s="364"/>
      <c r="K51" s="363"/>
      <c r="L51" s="363"/>
      <c r="M51" s="366"/>
      <c r="X51" s="374"/>
    </row>
    <row r="52" spans="2:24" ht="15.75" customHeight="1">
      <c r="B52" s="360"/>
      <c r="C52" s="360"/>
      <c r="D52" s="360"/>
      <c r="E52" s="363"/>
      <c r="F52" s="367"/>
      <c r="G52" s="365"/>
      <c r="H52" s="364"/>
      <c r="I52" s="364"/>
      <c r="J52" s="364"/>
      <c r="K52" s="363"/>
      <c r="L52" s="363"/>
      <c r="M52" s="366"/>
      <c r="X52" s="374"/>
    </row>
    <row r="53" spans="2:15" ht="15.75" customHeight="1">
      <c r="B53" s="360"/>
      <c r="C53" s="360"/>
      <c r="D53" s="360"/>
      <c r="E53" s="363"/>
      <c r="F53" s="367"/>
      <c r="G53" s="363"/>
      <c r="H53" s="364"/>
      <c r="I53" s="364"/>
      <c r="J53" s="364"/>
      <c r="K53" s="363"/>
      <c r="L53" s="365"/>
      <c r="M53" s="366"/>
      <c r="O53" s="368"/>
    </row>
    <row r="54" spans="2:16" ht="15.75" customHeight="1">
      <c r="B54" s="360"/>
      <c r="C54" s="360"/>
      <c r="D54" s="360"/>
      <c r="E54" s="363"/>
      <c r="F54" s="367"/>
      <c r="G54" s="363"/>
      <c r="H54" s="363"/>
      <c r="I54" s="369"/>
      <c r="J54" s="363"/>
      <c r="K54" s="363"/>
      <c r="L54" s="363"/>
      <c r="M54" s="294">
        <v>2.797</v>
      </c>
      <c r="N54" s="479"/>
      <c r="O54" s="480">
        <v>2.797</v>
      </c>
      <c r="P54" s="447"/>
    </row>
    <row r="55" spans="2:13" ht="18.75">
      <c r="B55" s="311" t="s">
        <v>197</v>
      </c>
      <c r="C55" s="312"/>
      <c r="D55" s="312"/>
      <c r="M55" s="366"/>
    </row>
    <row r="56" spans="2:13" ht="19.5">
      <c r="B56" s="315" t="s">
        <v>93</v>
      </c>
      <c r="C56" s="316"/>
      <c r="D56" s="316"/>
      <c r="L56" s="128"/>
      <c r="M56" s="366"/>
    </row>
    <row r="57" spans="2:13" ht="16.5">
      <c r="B57" s="319" t="s">
        <v>111</v>
      </c>
      <c r="C57" s="314"/>
      <c r="D57" s="314"/>
      <c r="M57" s="426"/>
    </row>
    <row r="58" spans="2:15" ht="16.5">
      <c r="B58" s="319" t="s">
        <v>215</v>
      </c>
      <c r="C58" s="314"/>
      <c r="D58" s="314"/>
      <c r="L58" s="370"/>
      <c r="O58" s="371"/>
    </row>
    <row r="59" spans="2:4" ht="16.5">
      <c r="B59" s="319" t="str">
        <f>+B9</f>
        <v>Período: De agosto 2014 al 2040</v>
      </c>
      <c r="C59" s="314"/>
      <c r="D59" s="314"/>
    </row>
    <row r="60" spans="2:13" ht="16.5">
      <c r="B60" s="322" t="s">
        <v>112</v>
      </c>
      <c r="C60" s="323"/>
      <c r="D60" s="323"/>
      <c r="E60" s="324"/>
      <c r="F60" s="321"/>
      <c r="G60" s="324"/>
      <c r="H60" s="324"/>
      <c r="I60" s="325"/>
      <c r="J60" s="324"/>
      <c r="K60" s="324"/>
      <c r="L60" s="324"/>
      <c r="M60" s="324"/>
    </row>
    <row r="61" ht="8.25" customHeight="1"/>
    <row r="62" spans="2:13" ht="16.5">
      <c r="B62" s="588" t="s">
        <v>150</v>
      </c>
      <c r="C62" s="589"/>
      <c r="D62" s="385"/>
      <c r="E62" s="581" t="s">
        <v>148</v>
      </c>
      <c r="F62" s="582"/>
      <c r="G62" s="583"/>
      <c r="H62" s="581" t="s">
        <v>149</v>
      </c>
      <c r="I62" s="582"/>
      <c r="J62" s="583"/>
      <c r="K62" s="581" t="s">
        <v>38</v>
      </c>
      <c r="L62" s="582"/>
      <c r="M62" s="583"/>
    </row>
    <row r="63" spans="2:13" ht="16.5">
      <c r="B63" s="590"/>
      <c r="C63" s="591"/>
      <c r="D63" s="386"/>
      <c r="E63" s="327" t="s">
        <v>109</v>
      </c>
      <c r="F63" s="328" t="s">
        <v>110</v>
      </c>
      <c r="G63" s="329" t="s">
        <v>38</v>
      </c>
      <c r="H63" s="330" t="s">
        <v>109</v>
      </c>
      <c r="I63" s="328" t="s">
        <v>110</v>
      </c>
      <c r="J63" s="329" t="s">
        <v>38</v>
      </c>
      <c r="K63" s="330" t="s">
        <v>109</v>
      </c>
      <c r="L63" s="328" t="s">
        <v>110</v>
      </c>
      <c r="M63" s="329" t="s">
        <v>38</v>
      </c>
    </row>
    <row r="64" spans="2:13" ht="9.75" customHeight="1">
      <c r="B64" s="331"/>
      <c r="C64" s="332"/>
      <c r="D64" s="335"/>
      <c r="E64" s="372"/>
      <c r="F64" s="333"/>
      <c r="G64" s="334"/>
      <c r="H64" s="331"/>
      <c r="I64" s="333"/>
      <c r="J64" s="334"/>
      <c r="K64" s="331"/>
      <c r="L64" s="335"/>
      <c r="M64" s="334"/>
    </row>
    <row r="65" spans="2:16" ht="15.75" hidden="1">
      <c r="B65" s="337">
        <v>2013</v>
      </c>
      <c r="C65" s="338"/>
      <c r="D65" s="387"/>
      <c r="E65" s="339">
        <f aca="true" t="shared" si="5" ref="E65:F92">+E15*$M$54</f>
        <v>0</v>
      </c>
      <c r="F65" s="340">
        <f t="shared" si="5"/>
        <v>0</v>
      </c>
      <c r="G65" s="341">
        <f aca="true" t="shared" si="6" ref="G65:G91">+F65+E65</f>
        <v>0</v>
      </c>
      <c r="H65" s="342">
        <f aca="true" t="shared" si="7" ref="H65:I92">+H15*$M$54</f>
        <v>0</v>
      </c>
      <c r="I65" s="343">
        <f t="shared" si="7"/>
        <v>0</v>
      </c>
      <c r="J65" s="344">
        <f>+H65+I65</f>
        <v>0</v>
      </c>
      <c r="K65" s="342">
        <f>+E65+H65</f>
        <v>0</v>
      </c>
      <c r="L65" s="343">
        <f>+F65+I65</f>
        <v>0</v>
      </c>
      <c r="M65" s="344">
        <f>+K65+L65</f>
        <v>0</v>
      </c>
      <c r="P65" s="346"/>
    </row>
    <row r="66" spans="2:16" ht="15.75">
      <c r="B66" s="337">
        <v>2014</v>
      </c>
      <c r="C66" s="384" t="s">
        <v>301</v>
      </c>
      <c r="D66" s="388" t="str">
        <f>+D16</f>
        <v>a/</v>
      </c>
      <c r="E66" s="347">
        <f>+E16*$M$54</f>
        <v>8618.062585720001</v>
      </c>
      <c r="F66" s="343">
        <f t="shared" si="5"/>
        <v>769.6540701600001</v>
      </c>
      <c r="G66" s="344">
        <f>+F66+E66</f>
        <v>9387.716655880002</v>
      </c>
      <c r="H66" s="342">
        <f t="shared" si="7"/>
        <v>232320.47036985005</v>
      </c>
      <c r="I66" s="343">
        <f t="shared" si="7"/>
        <v>21529.854440910007</v>
      </c>
      <c r="J66" s="344">
        <f aca="true" t="shared" si="8" ref="J66:J91">+H66+I66</f>
        <v>253850.32481076007</v>
      </c>
      <c r="K66" s="342">
        <f>+E66+H66</f>
        <v>240938.53295557006</v>
      </c>
      <c r="L66" s="343">
        <f>+F66+I66</f>
        <v>22299.508511070006</v>
      </c>
      <c r="M66" s="344">
        <f>+K66+L66</f>
        <v>263238.0414666401</v>
      </c>
      <c r="P66" s="346"/>
    </row>
    <row r="67" spans="2:16" ht="15.75">
      <c r="B67" s="337">
        <v>2015</v>
      </c>
      <c r="C67" s="338"/>
      <c r="D67" s="387"/>
      <c r="E67" s="347">
        <f t="shared" si="5"/>
        <v>16382.27175163</v>
      </c>
      <c r="F67" s="343">
        <f t="shared" si="5"/>
        <v>1705.1959727200003</v>
      </c>
      <c r="G67" s="344">
        <f>+F67+E67</f>
        <v>18087.46772435</v>
      </c>
      <c r="H67" s="342">
        <f t="shared" si="7"/>
        <v>270134.99765281</v>
      </c>
      <c r="I67" s="343">
        <f t="shared" si="7"/>
        <v>43632.17050821004</v>
      </c>
      <c r="J67" s="344">
        <f t="shared" si="8"/>
        <v>313767.16816102003</v>
      </c>
      <c r="K67" s="342">
        <f aca="true" t="shared" si="9" ref="K67:L92">+E67+H67</f>
        <v>286517.26940444</v>
      </c>
      <c r="L67" s="343">
        <f t="shared" si="9"/>
        <v>45337.36648093004</v>
      </c>
      <c r="M67" s="344">
        <f aca="true" t="shared" si="10" ref="M67:M91">+K67+L67</f>
        <v>331854.6358853701</v>
      </c>
      <c r="P67" s="346"/>
    </row>
    <row r="68" spans="2:16" ht="15.75">
      <c r="B68" s="337">
        <v>2016</v>
      </c>
      <c r="C68" s="338"/>
      <c r="D68" s="387"/>
      <c r="E68" s="347">
        <f t="shared" si="5"/>
        <v>15208.056440860002</v>
      </c>
      <c r="F68" s="343">
        <f t="shared" si="5"/>
        <v>2609.17098922</v>
      </c>
      <c r="G68" s="344">
        <f>+F68+E68</f>
        <v>17817.22743008</v>
      </c>
      <c r="H68" s="342">
        <f t="shared" si="7"/>
        <v>278639.3205691696</v>
      </c>
      <c r="I68" s="343">
        <f t="shared" si="7"/>
        <v>33917.47333636009</v>
      </c>
      <c r="J68" s="344">
        <f t="shared" si="8"/>
        <v>312556.79390552966</v>
      </c>
      <c r="K68" s="342">
        <f t="shared" si="9"/>
        <v>293847.37701002957</v>
      </c>
      <c r="L68" s="343">
        <f t="shared" si="9"/>
        <v>36526.64432558009</v>
      </c>
      <c r="M68" s="344">
        <f t="shared" si="10"/>
        <v>330374.02133560966</v>
      </c>
      <c r="P68" s="346"/>
    </row>
    <row r="69" spans="2:16" ht="15.75">
      <c r="B69" s="337">
        <v>2017</v>
      </c>
      <c r="C69" s="338"/>
      <c r="D69" s="387"/>
      <c r="E69" s="347">
        <f t="shared" si="5"/>
        <v>14059.415695380003</v>
      </c>
      <c r="F69" s="343">
        <f t="shared" si="5"/>
        <v>3533.341017</v>
      </c>
      <c r="G69" s="344">
        <f t="shared" si="6"/>
        <v>17592.756712380004</v>
      </c>
      <c r="H69" s="342">
        <f t="shared" si="7"/>
        <v>197749.50779951006</v>
      </c>
      <c r="I69" s="343">
        <f t="shared" si="7"/>
        <v>22138.32604380001</v>
      </c>
      <c r="J69" s="344">
        <f t="shared" si="8"/>
        <v>219887.83384331007</v>
      </c>
      <c r="K69" s="342">
        <f t="shared" si="9"/>
        <v>211808.92349489007</v>
      </c>
      <c r="L69" s="343">
        <f t="shared" si="9"/>
        <v>25671.66706080001</v>
      </c>
      <c r="M69" s="344">
        <f t="shared" si="10"/>
        <v>237480.59055569008</v>
      </c>
      <c r="P69" s="346"/>
    </row>
    <row r="70" spans="2:16" ht="15.75">
      <c r="B70" s="337">
        <v>2018</v>
      </c>
      <c r="C70" s="338"/>
      <c r="D70" s="387"/>
      <c r="E70" s="347">
        <f t="shared" si="5"/>
        <v>12906.910978310001</v>
      </c>
      <c r="F70" s="343">
        <f t="shared" si="5"/>
        <v>3318.41984467</v>
      </c>
      <c r="G70" s="344">
        <f t="shared" si="6"/>
        <v>16225.330822980002</v>
      </c>
      <c r="H70" s="342">
        <f t="shared" si="7"/>
        <v>160825.03419277005</v>
      </c>
      <c r="I70" s="343">
        <f t="shared" si="7"/>
        <v>14223.687896669997</v>
      </c>
      <c r="J70" s="344">
        <f t="shared" si="8"/>
        <v>175048.72208944004</v>
      </c>
      <c r="K70" s="342">
        <f t="shared" si="9"/>
        <v>173731.94517108006</v>
      </c>
      <c r="L70" s="343">
        <f t="shared" si="9"/>
        <v>17542.107741339998</v>
      </c>
      <c r="M70" s="344">
        <f t="shared" si="10"/>
        <v>191274.05291242007</v>
      </c>
      <c r="P70" s="346"/>
    </row>
    <row r="71" spans="2:16" ht="15.75">
      <c r="B71" s="337">
        <v>2019</v>
      </c>
      <c r="C71" s="338"/>
      <c r="D71" s="387"/>
      <c r="E71" s="347">
        <f t="shared" si="5"/>
        <v>11771.645710589999</v>
      </c>
      <c r="F71" s="343">
        <f t="shared" si="5"/>
        <v>2863.2568463800003</v>
      </c>
      <c r="G71" s="344">
        <f t="shared" si="6"/>
        <v>14634.902556969999</v>
      </c>
      <c r="H71" s="342">
        <f t="shared" si="7"/>
        <v>69990.08342097004</v>
      </c>
      <c r="I71" s="343">
        <f t="shared" si="7"/>
        <v>9815.969493409997</v>
      </c>
      <c r="J71" s="344">
        <f t="shared" si="8"/>
        <v>79806.05291438004</v>
      </c>
      <c r="K71" s="342">
        <f t="shared" si="9"/>
        <v>81761.72913156005</v>
      </c>
      <c r="L71" s="343">
        <f t="shared" si="9"/>
        <v>12679.226339789997</v>
      </c>
      <c r="M71" s="344">
        <f t="shared" si="10"/>
        <v>94440.95547135004</v>
      </c>
      <c r="P71" s="346"/>
    </row>
    <row r="72" spans="2:16" ht="15.75">
      <c r="B72" s="337">
        <v>2020</v>
      </c>
      <c r="C72" s="338"/>
      <c r="D72" s="387"/>
      <c r="E72" s="347">
        <f t="shared" si="5"/>
        <v>10610.41846511</v>
      </c>
      <c r="F72" s="343">
        <f t="shared" si="5"/>
        <v>2452.36462424</v>
      </c>
      <c r="G72" s="344">
        <f t="shared" si="6"/>
        <v>13062.78308935</v>
      </c>
      <c r="H72" s="342">
        <f t="shared" si="7"/>
        <v>69234.22552533999</v>
      </c>
      <c r="I72" s="343">
        <f t="shared" si="7"/>
        <v>8667.407567389997</v>
      </c>
      <c r="J72" s="344">
        <f t="shared" si="8"/>
        <v>77901.63309272999</v>
      </c>
      <c r="K72" s="342">
        <f t="shared" si="9"/>
        <v>79844.64399044999</v>
      </c>
      <c r="L72" s="343">
        <f t="shared" si="9"/>
        <v>11119.772191629996</v>
      </c>
      <c r="M72" s="344">
        <f t="shared" si="10"/>
        <v>90964.41618207998</v>
      </c>
      <c r="P72" s="346"/>
    </row>
    <row r="73" spans="2:16" ht="15.75">
      <c r="B73" s="337">
        <v>2021</v>
      </c>
      <c r="C73" s="338"/>
      <c r="D73" s="387"/>
      <c r="E73" s="347">
        <f t="shared" si="5"/>
        <v>9462.566585510001</v>
      </c>
      <c r="F73" s="343">
        <f t="shared" si="5"/>
        <v>2074.48463791</v>
      </c>
      <c r="G73" s="344">
        <f t="shared" si="6"/>
        <v>11537.051223420001</v>
      </c>
      <c r="H73" s="342">
        <f t="shared" si="7"/>
        <v>70785.19673611003</v>
      </c>
      <c r="I73" s="343">
        <f t="shared" si="7"/>
        <v>7520.692052950001</v>
      </c>
      <c r="J73" s="344">
        <f t="shared" si="8"/>
        <v>78305.88878906003</v>
      </c>
      <c r="K73" s="342">
        <f t="shared" si="9"/>
        <v>80247.76332162003</v>
      </c>
      <c r="L73" s="343">
        <f t="shared" si="9"/>
        <v>9595.17669086</v>
      </c>
      <c r="M73" s="344">
        <f t="shared" si="10"/>
        <v>89842.94001248003</v>
      </c>
      <c r="P73" s="346"/>
    </row>
    <row r="74" spans="2:16" ht="15.75">
      <c r="B74" s="337">
        <v>2022</v>
      </c>
      <c r="C74" s="338"/>
      <c r="D74" s="387"/>
      <c r="E74" s="347">
        <f t="shared" si="5"/>
        <v>8324.580256340001</v>
      </c>
      <c r="F74" s="343">
        <f t="shared" si="5"/>
        <v>1744.3942495200001</v>
      </c>
      <c r="G74" s="344">
        <f t="shared" si="6"/>
        <v>10068.974505860002</v>
      </c>
      <c r="H74" s="342">
        <f t="shared" si="7"/>
        <v>71125.40345395001</v>
      </c>
      <c r="I74" s="343">
        <f t="shared" si="7"/>
        <v>6327.19212643</v>
      </c>
      <c r="J74" s="344">
        <f t="shared" si="8"/>
        <v>77452.59558038002</v>
      </c>
      <c r="K74" s="342">
        <f t="shared" si="9"/>
        <v>79449.98371029002</v>
      </c>
      <c r="L74" s="343">
        <f t="shared" si="9"/>
        <v>8071.58637595</v>
      </c>
      <c r="M74" s="344">
        <f t="shared" si="10"/>
        <v>87521.57008624003</v>
      </c>
      <c r="P74" s="346"/>
    </row>
    <row r="75" spans="2:16" ht="15.75">
      <c r="B75" s="337">
        <v>2023</v>
      </c>
      <c r="C75" s="338"/>
      <c r="D75" s="387"/>
      <c r="E75" s="347">
        <f t="shared" si="5"/>
        <v>7162.14898627</v>
      </c>
      <c r="F75" s="343">
        <f t="shared" si="5"/>
        <v>1453.8317364100003</v>
      </c>
      <c r="G75" s="344">
        <f t="shared" si="6"/>
        <v>8615.98072268</v>
      </c>
      <c r="H75" s="342">
        <f t="shared" si="7"/>
        <v>71818.37858024001</v>
      </c>
      <c r="I75" s="343">
        <f t="shared" si="7"/>
        <v>5046.27011889</v>
      </c>
      <c r="J75" s="344">
        <f t="shared" si="8"/>
        <v>76864.64869913</v>
      </c>
      <c r="K75" s="342">
        <f t="shared" si="9"/>
        <v>78980.52756651</v>
      </c>
      <c r="L75" s="343">
        <f t="shared" si="9"/>
        <v>6500.1018553</v>
      </c>
      <c r="M75" s="344">
        <f t="shared" si="10"/>
        <v>85480.62942181001</v>
      </c>
      <c r="P75" s="346"/>
    </row>
    <row r="76" spans="2:16" ht="15.75">
      <c r="B76" s="337">
        <v>2024</v>
      </c>
      <c r="C76" s="338"/>
      <c r="D76" s="387"/>
      <c r="E76" s="347">
        <f t="shared" si="5"/>
        <v>6307.16602598</v>
      </c>
      <c r="F76" s="343">
        <f t="shared" si="5"/>
        <v>1205.1746045200002</v>
      </c>
      <c r="G76" s="344">
        <f t="shared" si="6"/>
        <v>7512.340630500001</v>
      </c>
      <c r="H76" s="342">
        <f t="shared" si="7"/>
        <v>41746.21849440001</v>
      </c>
      <c r="I76" s="343">
        <f t="shared" si="7"/>
        <v>3703.935193480001</v>
      </c>
      <c r="J76" s="344">
        <f t="shared" si="8"/>
        <v>45450.15368788001</v>
      </c>
      <c r="K76" s="342">
        <f t="shared" si="9"/>
        <v>48053.38452038001</v>
      </c>
      <c r="L76" s="343">
        <f t="shared" si="9"/>
        <v>4909.109798000001</v>
      </c>
      <c r="M76" s="344">
        <f t="shared" si="10"/>
        <v>52962.494318380006</v>
      </c>
      <c r="P76" s="346"/>
    </row>
    <row r="77" spans="2:16" ht="15.75">
      <c r="B77" s="337">
        <v>2025</v>
      </c>
      <c r="C77" s="338"/>
      <c r="D77" s="387"/>
      <c r="E77" s="347">
        <f t="shared" si="5"/>
        <v>6307.16602598</v>
      </c>
      <c r="F77" s="343">
        <f t="shared" si="5"/>
        <v>973.85313878</v>
      </c>
      <c r="G77" s="344">
        <f t="shared" si="6"/>
        <v>7281.01916476</v>
      </c>
      <c r="H77" s="342">
        <f t="shared" si="7"/>
        <v>26078.514792970003</v>
      </c>
      <c r="I77" s="343">
        <f t="shared" si="7"/>
        <v>2502.4770747400003</v>
      </c>
      <c r="J77" s="344">
        <f t="shared" si="8"/>
        <v>28580.991867710003</v>
      </c>
      <c r="K77" s="342">
        <f t="shared" si="9"/>
        <v>32385.680818950004</v>
      </c>
      <c r="L77" s="343">
        <f t="shared" si="9"/>
        <v>3476.33021352</v>
      </c>
      <c r="M77" s="344">
        <f t="shared" si="10"/>
        <v>35862.01103247001</v>
      </c>
      <c r="P77" s="346"/>
    </row>
    <row r="78" spans="2:16" ht="15.75">
      <c r="B78" s="337">
        <v>2026</v>
      </c>
      <c r="C78" s="338"/>
      <c r="D78" s="387"/>
      <c r="E78" s="347">
        <f t="shared" si="5"/>
        <v>6307.16602598</v>
      </c>
      <c r="F78" s="343">
        <f t="shared" si="5"/>
        <v>745.58389929</v>
      </c>
      <c r="G78" s="344">
        <f t="shared" si="6"/>
        <v>7052.74992527</v>
      </c>
      <c r="H78" s="342">
        <f t="shared" si="7"/>
        <v>12230.434264190002</v>
      </c>
      <c r="I78" s="343">
        <f t="shared" si="7"/>
        <v>1678.5663510600004</v>
      </c>
      <c r="J78" s="344">
        <f t="shared" si="8"/>
        <v>13909.000615250003</v>
      </c>
      <c r="K78" s="342">
        <f t="shared" si="9"/>
        <v>18537.60029017</v>
      </c>
      <c r="L78" s="343">
        <f t="shared" si="9"/>
        <v>2424.1502503500005</v>
      </c>
      <c r="M78" s="344">
        <f t="shared" si="10"/>
        <v>20961.750540520003</v>
      </c>
      <c r="P78" s="346"/>
    </row>
    <row r="79" spans="2:16" ht="15.75">
      <c r="B79" s="337">
        <v>2027</v>
      </c>
      <c r="C79" s="338"/>
      <c r="D79" s="387"/>
      <c r="E79" s="347">
        <f t="shared" si="5"/>
        <v>6307.16602598</v>
      </c>
      <c r="F79" s="343">
        <f t="shared" si="5"/>
        <v>516.31842434</v>
      </c>
      <c r="G79" s="344">
        <f t="shared" si="6"/>
        <v>6823.48445032</v>
      </c>
      <c r="H79" s="342">
        <f t="shared" si="7"/>
        <v>4708.85595382</v>
      </c>
      <c r="I79" s="343">
        <f t="shared" si="7"/>
        <v>1394.6803608599996</v>
      </c>
      <c r="J79" s="344">
        <f t="shared" si="8"/>
        <v>6103.536314679999</v>
      </c>
      <c r="K79" s="342">
        <f t="shared" si="9"/>
        <v>11016.0219798</v>
      </c>
      <c r="L79" s="343">
        <f t="shared" si="9"/>
        <v>1910.9987851999995</v>
      </c>
      <c r="M79" s="344">
        <f t="shared" si="10"/>
        <v>12927.020765</v>
      </c>
      <c r="P79" s="346"/>
    </row>
    <row r="80" spans="2:16" ht="15.75">
      <c r="B80" s="337">
        <v>2028</v>
      </c>
      <c r="C80" s="338"/>
      <c r="D80" s="387"/>
      <c r="E80" s="347">
        <f t="shared" si="5"/>
        <v>6307.16602598</v>
      </c>
      <c r="F80" s="343">
        <f t="shared" si="5"/>
        <v>287.22711858</v>
      </c>
      <c r="G80" s="344">
        <f t="shared" si="6"/>
        <v>6594.39314456</v>
      </c>
      <c r="H80" s="342">
        <f t="shared" si="7"/>
        <v>4560.71816312</v>
      </c>
      <c r="I80" s="343">
        <f t="shared" si="7"/>
        <v>1251.1521100699997</v>
      </c>
      <c r="J80" s="344">
        <f t="shared" si="8"/>
        <v>5811.870273189999</v>
      </c>
      <c r="K80" s="342">
        <f t="shared" si="9"/>
        <v>10867.884189100001</v>
      </c>
      <c r="L80" s="343">
        <f t="shared" si="9"/>
        <v>1538.3792286499997</v>
      </c>
      <c r="M80" s="344">
        <f t="shared" si="10"/>
        <v>12406.26341775</v>
      </c>
      <c r="P80" s="346"/>
    </row>
    <row r="81" spans="2:16" ht="15.75">
      <c r="B81" s="337">
        <v>2029</v>
      </c>
      <c r="C81" s="338"/>
      <c r="D81" s="387"/>
      <c r="E81" s="347">
        <f t="shared" si="5"/>
        <v>3153.58250953</v>
      </c>
      <c r="F81" s="343">
        <f t="shared" si="5"/>
        <v>57.676769179999994</v>
      </c>
      <c r="G81" s="344">
        <f>+F81+E81</f>
        <v>3211.25927871</v>
      </c>
      <c r="H81" s="342">
        <f t="shared" si="7"/>
        <v>5226.308226019999</v>
      </c>
      <c r="I81" s="343">
        <f t="shared" si="7"/>
        <v>1099.4326769600002</v>
      </c>
      <c r="J81" s="344">
        <f t="shared" si="8"/>
        <v>6325.740902979999</v>
      </c>
      <c r="K81" s="342">
        <f t="shared" si="9"/>
        <v>8379.89073555</v>
      </c>
      <c r="L81" s="343">
        <f t="shared" si="9"/>
        <v>1157.1094461400003</v>
      </c>
      <c r="M81" s="344">
        <f t="shared" si="10"/>
        <v>9537.00018169</v>
      </c>
      <c r="P81" s="346"/>
    </row>
    <row r="82" spans="2:16" ht="15.75">
      <c r="B82" s="337">
        <v>2030</v>
      </c>
      <c r="C82" s="338"/>
      <c r="D82" s="387"/>
      <c r="E82" s="339">
        <f t="shared" si="5"/>
        <v>0</v>
      </c>
      <c r="F82" s="340">
        <f t="shared" si="5"/>
        <v>0</v>
      </c>
      <c r="G82" s="341">
        <f t="shared" si="6"/>
        <v>0</v>
      </c>
      <c r="H82" s="342">
        <f t="shared" si="7"/>
        <v>6053.59154433</v>
      </c>
      <c r="I82" s="343">
        <f t="shared" si="7"/>
        <v>921.0037958099999</v>
      </c>
      <c r="J82" s="344">
        <f t="shared" si="8"/>
        <v>6974.59534014</v>
      </c>
      <c r="K82" s="342">
        <f t="shared" si="9"/>
        <v>6053.59154433</v>
      </c>
      <c r="L82" s="343">
        <f t="shared" si="9"/>
        <v>921.0037958099999</v>
      </c>
      <c r="M82" s="344">
        <f t="shared" si="10"/>
        <v>6974.59534014</v>
      </c>
      <c r="P82" s="346"/>
    </row>
    <row r="83" spans="2:16" ht="15.75">
      <c r="B83" s="337">
        <v>2031</v>
      </c>
      <c r="C83" s="338"/>
      <c r="D83" s="387"/>
      <c r="E83" s="339">
        <f t="shared" si="5"/>
        <v>0</v>
      </c>
      <c r="F83" s="340">
        <f t="shared" si="5"/>
        <v>0</v>
      </c>
      <c r="G83" s="341">
        <f t="shared" si="6"/>
        <v>0</v>
      </c>
      <c r="H83" s="342">
        <f t="shared" si="7"/>
        <v>7036.388622040002</v>
      </c>
      <c r="I83" s="343">
        <f t="shared" si="7"/>
        <v>710.5968696000001</v>
      </c>
      <c r="J83" s="344">
        <f t="shared" si="8"/>
        <v>7746.985491640002</v>
      </c>
      <c r="K83" s="342">
        <f t="shared" si="9"/>
        <v>7036.388622040002</v>
      </c>
      <c r="L83" s="343">
        <f t="shared" si="9"/>
        <v>710.5968696000001</v>
      </c>
      <c r="M83" s="344">
        <f t="shared" si="10"/>
        <v>7746.985491640002</v>
      </c>
      <c r="P83" s="346"/>
    </row>
    <row r="84" spans="2:16" ht="15.75">
      <c r="B84" s="337">
        <v>2032</v>
      </c>
      <c r="C84" s="338"/>
      <c r="D84" s="387"/>
      <c r="E84" s="339">
        <f t="shared" si="5"/>
        <v>0</v>
      </c>
      <c r="F84" s="340">
        <f t="shared" si="5"/>
        <v>0</v>
      </c>
      <c r="G84" s="341">
        <f t="shared" si="6"/>
        <v>0</v>
      </c>
      <c r="H84" s="342">
        <f t="shared" si="7"/>
        <v>7191.450721880001</v>
      </c>
      <c r="I84" s="343">
        <f t="shared" si="7"/>
        <v>469.09071573</v>
      </c>
      <c r="J84" s="344">
        <f t="shared" si="8"/>
        <v>7660.541437610001</v>
      </c>
      <c r="K84" s="342">
        <f t="shared" si="9"/>
        <v>7191.450721880001</v>
      </c>
      <c r="L84" s="343">
        <f t="shared" si="9"/>
        <v>469.09071573</v>
      </c>
      <c r="M84" s="344">
        <f t="shared" si="10"/>
        <v>7660.541437610001</v>
      </c>
      <c r="P84" s="346"/>
    </row>
    <row r="85" spans="2:16" ht="15.75">
      <c r="B85" s="337">
        <v>2033</v>
      </c>
      <c r="C85" s="338"/>
      <c r="D85" s="387"/>
      <c r="E85" s="339">
        <f t="shared" si="5"/>
        <v>0</v>
      </c>
      <c r="F85" s="340">
        <f t="shared" si="5"/>
        <v>0</v>
      </c>
      <c r="G85" s="341">
        <f t="shared" si="6"/>
        <v>0</v>
      </c>
      <c r="H85" s="342">
        <f t="shared" si="7"/>
        <v>4726.55702005</v>
      </c>
      <c r="I85" s="343">
        <f t="shared" si="7"/>
        <v>247.44225494</v>
      </c>
      <c r="J85" s="344">
        <f t="shared" si="8"/>
        <v>4973.999274989999</v>
      </c>
      <c r="K85" s="342">
        <f t="shared" si="9"/>
        <v>4726.55702005</v>
      </c>
      <c r="L85" s="343">
        <f t="shared" si="9"/>
        <v>247.44225494</v>
      </c>
      <c r="M85" s="344">
        <f t="shared" si="10"/>
        <v>4973.999274989999</v>
      </c>
      <c r="P85" s="346"/>
    </row>
    <row r="86" spans="2:16" ht="15.75">
      <c r="B86" s="337">
        <v>2034</v>
      </c>
      <c r="C86" s="338"/>
      <c r="D86" s="387"/>
      <c r="E86" s="339">
        <f t="shared" si="5"/>
        <v>0</v>
      </c>
      <c r="F86" s="340">
        <f t="shared" si="5"/>
        <v>0</v>
      </c>
      <c r="G86" s="341">
        <f t="shared" si="6"/>
        <v>0</v>
      </c>
      <c r="H86" s="342">
        <f t="shared" si="7"/>
        <v>1608.7440569</v>
      </c>
      <c r="I86" s="343">
        <f t="shared" si="7"/>
        <v>170.12875568</v>
      </c>
      <c r="J86" s="344">
        <f t="shared" si="8"/>
        <v>1778.87281258</v>
      </c>
      <c r="K86" s="342">
        <f t="shared" si="9"/>
        <v>1608.7440569</v>
      </c>
      <c r="L86" s="343">
        <f t="shared" si="9"/>
        <v>170.12875568</v>
      </c>
      <c r="M86" s="344">
        <f t="shared" si="10"/>
        <v>1778.87281258</v>
      </c>
      <c r="P86" s="346"/>
    </row>
    <row r="87" spans="2:16" ht="15.75">
      <c r="B87" s="337">
        <v>2035</v>
      </c>
      <c r="C87" s="338"/>
      <c r="D87" s="387"/>
      <c r="E87" s="339">
        <f t="shared" si="5"/>
        <v>0</v>
      </c>
      <c r="F87" s="340">
        <f t="shared" si="5"/>
        <v>0</v>
      </c>
      <c r="G87" s="341">
        <f t="shared" si="6"/>
        <v>0</v>
      </c>
      <c r="H87" s="342">
        <f t="shared" si="7"/>
        <v>1608.7440569</v>
      </c>
      <c r="I87" s="343">
        <f t="shared" si="7"/>
        <v>130.97895089</v>
      </c>
      <c r="J87" s="344">
        <f t="shared" si="8"/>
        <v>1739.72300779</v>
      </c>
      <c r="K87" s="342">
        <f t="shared" si="9"/>
        <v>1608.7440569</v>
      </c>
      <c r="L87" s="343">
        <f t="shared" si="9"/>
        <v>130.97895089</v>
      </c>
      <c r="M87" s="344">
        <f t="shared" si="10"/>
        <v>1739.72300779</v>
      </c>
      <c r="P87" s="346"/>
    </row>
    <row r="88" spans="2:16" ht="15.75">
      <c r="B88" s="337">
        <v>2036</v>
      </c>
      <c r="C88" s="338"/>
      <c r="D88" s="387"/>
      <c r="E88" s="339">
        <f t="shared" si="5"/>
        <v>0</v>
      </c>
      <c r="F88" s="340">
        <f t="shared" si="5"/>
        <v>0</v>
      </c>
      <c r="G88" s="341">
        <f t="shared" si="6"/>
        <v>0</v>
      </c>
      <c r="H88" s="342">
        <f t="shared" si="7"/>
        <v>1259.9970631700003</v>
      </c>
      <c r="I88" s="343">
        <f t="shared" si="7"/>
        <v>91.8291461</v>
      </c>
      <c r="J88" s="344">
        <f t="shared" si="8"/>
        <v>1351.8262092700002</v>
      </c>
      <c r="K88" s="342">
        <f t="shared" si="9"/>
        <v>1259.9970631700003</v>
      </c>
      <c r="L88" s="343">
        <f t="shared" si="9"/>
        <v>91.8291461</v>
      </c>
      <c r="M88" s="344">
        <f t="shared" si="10"/>
        <v>1351.8262092700002</v>
      </c>
      <c r="P88" s="346"/>
    </row>
    <row r="89" spans="2:16" ht="15.75">
      <c r="B89" s="337">
        <v>2037</v>
      </c>
      <c r="C89" s="338"/>
      <c r="D89" s="387"/>
      <c r="E89" s="339">
        <f t="shared" si="5"/>
        <v>0</v>
      </c>
      <c r="F89" s="340">
        <f t="shared" si="5"/>
        <v>0</v>
      </c>
      <c r="G89" s="341">
        <f t="shared" si="6"/>
        <v>0</v>
      </c>
      <c r="H89" s="342">
        <f t="shared" si="7"/>
        <v>911.25152388</v>
      </c>
      <c r="I89" s="343">
        <f t="shared" si="7"/>
        <v>68.34385590000001</v>
      </c>
      <c r="J89" s="344">
        <f t="shared" si="8"/>
        <v>979.59537978</v>
      </c>
      <c r="K89" s="342">
        <f t="shared" si="9"/>
        <v>911.25152388</v>
      </c>
      <c r="L89" s="343">
        <f t="shared" si="9"/>
        <v>68.34385590000001</v>
      </c>
      <c r="M89" s="344">
        <f t="shared" si="10"/>
        <v>979.59537978</v>
      </c>
      <c r="P89" s="346"/>
    </row>
    <row r="90" spans="2:16" ht="15.75">
      <c r="B90" s="337">
        <v>2038</v>
      </c>
      <c r="C90" s="338"/>
      <c r="D90" s="387"/>
      <c r="E90" s="339">
        <f t="shared" si="5"/>
        <v>0</v>
      </c>
      <c r="F90" s="340">
        <f t="shared" si="5"/>
        <v>0</v>
      </c>
      <c r="G90" s="341">
        <f t="shared" si="6"/>
        <v>0</v>
      </c>
      <c r="H90" s="342">
        <f t="shared" si="7"/>
        <v>911.25152388</v>
      </c>
      <c r="I90" s="343">
        <f t="shared" si="7"/>
        <v>50.11882766</v>
      </c>
      <c r="J90" s="344">
        <f t="shared" si="8"/>
        <v>961.37035154</v>
      </c>
      <c r="K90" s="342">
        <f t="shared" si="9"/>
        <v>911.25152388</v>
      </c>
      <c r="L90" s="343">
        <f t="shared" si="9"/>
        <v>50.11882766</v>
      </c>
      <c r="M90" s="344">
        <f t="shared" si="10"/>
        <v>961.37035154</v>
      </c>
      <c r="P90" s="346"/>
    </row>
    <row r="91" spans="2:16" ht="15.75">
      <c r="B91" s="337">
        <v>2039</v>
      </c>
      <c r="C91" s="338"/>
      <c r="D91" s="387"/>
      <c r="E91" s="339">
        <f t="shared" si="5"/>
        <v>0</v>
      </c>
      <c r="F91" s="340">
        <f t="shared" si="5"/>
        <v>0</v>
      </c>
      <c r="G91" s="341">
        <f t="shared" si="6"/>
        <v>0</v>
      </c>
      <c r="H91" s="342">
        <f t="shared" si="7"/>
        <v>911.25152388</v>
      </c>
      <c r="I91" s="343">
        <f t="shared" si="7"/>
        <v>31.893799420000004</v>
      </c>
      <c r="J91" s="344">
        <f t="shared" si="8"/>
        <v>943.1453233000001</v>
      </c>
      <c r="K91" s="342">
        <f t="shared" si="9"/>
        <v>911.25152388</v>
      </c>
      <c r="L91" s="343">
        <f t="shared" si="9"/>
        <v>31.893799420000004</v>
      </c>
      <c r="M91" s="344">
        <f t="shared" si="10"/>
        <v>943.1453233000001</v>
      </c>
      <c r="P91" s="346"/>
    </row>
    <row r="92" spans="2:16" ht="15.75">
      <c r="B92" s="337">
        <v>2040</v>
      </c>
      <c r="C92" s="338"/>
      <c r="D92" s="387"/>
      <c r="E92" s="339">
        <f t="shared" si="5"/>
        <v>0</v>
      </c>
      <c r="F92" s="340">
        <f t="shared" si="5"/>
        <v>0</v>
      </c>
      <c r="G92" s="341">
        <f>+F92+E92</f>
        <v>0</v>
      </c>
      <c r="H92" s="342">
        <f t="shared" si="7"/>
        <v>911.2511602700002</v>
      </c>
      <c r="I92" s="343">
        <f t="shared" si="7"/>
        <v>13.668743209999999</v>
      </c>
      <c r="J92" s="344">
        <f>+H92+I92</f>
        <v>924.9199034800002</v>
      </c>
      <c r="K92" s="342">
        <f t="shared" si="9"/>
        <v>911.2511602700002</v>
      </c>
      <c r="L92" s="343">
        <f t="shared" si="9"/>
        <v>13.668743209999999</v>
      </c>
      <c r="M92" s="344">
        <f>+K92+L92</f>
        <v>924.9199034800002</v>
      </c>
      <c r="P92" s="346"/>
    </row>
    <row r="93" spans="2:16" ht="8.25" customHeight="1">
      <c r="B93" s="348"/>
      <c r="C93" s="349"/>
      <c r="D93" s="389"/>
      <c r="E93" s="350"/>
      <c r="F93" s="351"/>
      <c r="G93" s="352"/>
      <c r="H93" s="354"/>
      <c r="I93" s="351"/>
      <c r="J93" s="352"/>
      <c r="K93" s="354"/>
      <c r="L93" s="355"/>
      <c r="M93" s="352"/>
      <c r="P93" s="346"/>
    </row>
    <row r="94" spans="2:16" ht="15" customHeight="1">
      <c r="B94" s="569" t="s">
        <v>16</v>
      </c>
      <c r="C94" s="575"/>
      <c r="D94" s="378"/>
      <c r="E94" s="577">
        <f>SUM(E65:E92)</f>
        <v>149195.49009515005</v>
      </c>
      <c r="F94" s="579">
        <f>SUM(F65:F92)</f>
        <v>26309.947942920004</v>
      </c>
      <c r="G94" s="573">
        <f aca="true" t="shared" si="11" ref="G94:L94">SUM(G65:G92)</f>
        <v>175505.43803807</v>
      </c>
      <c r="H94" s="569">
        <f>SUM(H65:H92)</f>
        <v>1620304.14701242</v>
      </c>
      <c r="I94" s="571">
        <f t="shared" si="11"/>
        <v>187354.38306713008</v>
      </c>
      <c r="J94" s="573">
        <f t="shared" si="11"/>
        <v>1807658.53007955</v>
      </c>
      <c r="K94" s="569">
        <f>SUM(K65:K92)</f>
        <v>1769499.63710757</v>
      </c>
      <c r="L94" s="571">
        <f t="shared" si="11"/>
        <v>213664.33101005017</v>
      </c>
      <c r="M94" s="573">
        <f>SUM(M65:M92)</f>
        <v>1983163.9681176203</v>
      </c>
      <c r="P94" s="346"/>
    </row>
    <row r="95" spans="2:16" ht="15" customHeight="1">
      <c r="B95" s="570"/>
      <c r="C95" s="576"/>
      <c r="D95" s="379"/>
      <c r="E95" s="578"/>
      <c r="F95" s="580"/>
      <c r="G95" s="574"/>
      <c r="H95" s="570"/>
      <c r="I95" s="572"/>
      <c r="J95" s="574"/>
      <c r="K95" s="570"/>
      <c r="L95" s="572"/>
      <c r="M95" s="574"/>
      <c r="P95" s="346"/>
    </row>
    <row r="96" ht="6.75" customHeight="1"/>
    <row r="97" spans="2:13" ht="15.75">
      <c r="B97" s="356" t="s">
        <v>218</v>
      </c>
      <c r="C97" s="357"/>
      <c r="D97" s="357"/>
      <c r="E97" s="324"/>
      <c r="F97" s="321"/>
      <c r="G97" s="324"/>
      <c r="H97" s="324"/>
      <c r="I97" s="325"/>
      <c r="J97" s="324"/>
      <c r="K97" s="324"/>
      <c r="L97" s="324"/>
      <c r="M97" s="324"/>
    </row>
    <row r="98" spans="2:13" ht="15">
      <c r="B98" s="356" t="s">
        <v>320</v>
      </c>
      <c r="C98" s="357"/>
      <c r="D98" s="357"/>
      <c r="E98" s="324"/>
      <c r="F98" s="321"/>
      <c r="G98" s="324"/>
      <c r="H98" s="324"/>
      <c r="I98" s="325"/>
      <c r="J98" s="324"/>
      <c r="K98" s="324"/>
      <c r="L98" s="324"/>
      <c r="M98" s="324"/>
    </row>
    <row r="99" ht="15">
      <c r="B99" s="356" t="s">
        <v>321</v>
      </c>
    </row>
    <row r="102" spans="6:9" ht="15">
      <c r="F102" s="313"/>
      <c r="I102" s="313"/>
    </row>
    <row r="104" spans="5:13" ht="15">
      <c r="E104" s="373"/>
      <c r="F104" s="373"/>
      <c r="G104" s="373"/>
      <c r="H104" s="373"/>
      <c r="I104" s="373"/>
      <c r="J104" s="373"/>
      <c r="K104" s="373"/>
      <c r="L104" s="373"/>
      <c r="M104" s="373"/>
    </row>
  </sheetData>
  <sheetProtection/>
  <mergeCells count="28">
    <mergeCell ref="B62:C63"/>
    <mergeCell ref="G44:G45"/>
    <mergeCell ref="J94:J95"/>
    <mergeCell ref="E12:G12"/>
    <mergeCell ref="H12:J12"/>
    <mergeCell ref="B12:C13"/>
    <mergeCell ref="B44:C45"/>
    <mergeCell ref="E44:E45"/>
    <mergeCell ref="F44:F45"/>
    <mergeCell ref="K12:M12"/>
    <mergeCell ref="H44:H45"/>
    <mergeCell ref="E62:G62"/>
    <mergeCell ref="H62:J62"/>
    <mergeCell ref="K62:M62"/>
    <mergeCell ref="I44:I45"/>
    <mergeCell ref="J44:J45"/>
    <mergeCell ref="K44:K45"/>
    <mergeCell ref="L44:L45"/>
    <mergeCell ref="M44:M45"/>
    <mergeCell ref="K94:K95"/>
    <mergeCell ref="L94:L95"/>
    <mergeCell ref="M94:M95"/>
    <mergeCell ref="B94:C95"/>
    <mergeCell ref="E94:E95"/>
    <mergeCell ref="F94:F95"/>
    <mergeCell ref="G94:G95"/>
    <mergeCell ref="H94:H95"/>
    <mergeCell ref="I94:I95"/>
  </mergeCells>
  <hyperlinks>
    <hyperlink ref="L6" location="nuevo" display="Cuadro en nuevos soles"/>
  </hyperlinks>
  <printOptions/>
  <pageMargins left="0.2755905511811024" right="0.1968503937007874" top="0.4330708661417323" bottom="0.15748031496062992" header="0.35433070866141736" footer="0.31496062992125984"/>
  <pageSetup horizontalDpi="600" verticalDpi="600" orientation="landscape" paperSize="9" scale="75" r:id="rId2"/>
  <ignoredErrors>
    <ignoredError sqref="G65:G66 G69:G81 G67:G68 G82:G9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13" customFormat="1" ht="12.75"/>
    <row r="2" s="13" customFormat="1" ht="12.75">
      <c r="D2" s="14"/>
    </row>
    <row r="3" s="13" customFormat="1" ht="12.75">
      <c r="D3" s="14"/>
    </row>
    <row r="4" spans="1:7" ht="15">
      <c r="A4" s="13"/>
      <c r="B4" s="13"/>
      <c r="C4" s="13"/>
      <c r="D4" s="14"/>
      <c r="E4" s="13"/>
      <c r="F4" s="13"/>
      <c r="G4" s="13"/>
    </row>
    <row r="5" spans="1:7" ht="15">
      <c r="A5" s="13"/>
      <c r="B5" s="13"/>
      <c r="C5" s="13"/>
      <c r="D5" s="13"/>
      <c r="E5" s="13"/>
      <c r="F5" s="13"/>
      <c r="G5" s="13"/>
    </row>
    <row r="6" spans="1:7" ht="18">
      <c r="A6" s="13"/>
      <c r="B6" s="483" t="s">
        <v>12</v>
      </c>
      <c r="C6" s="483"/>
      <c r="D6" s="483"/>
      <c r="E6" s="483"/>
      <c r="F6" s="483"/>
      <c r="G6" s="483"/>
    </row>
    <row r="7" spans="1:7" ht="15.75">
      <c r="A7" s="13"/>
      <c r="B7" s="484" t="str">
        <f>+Indice!B7</f>
        <v>AL 31 DE JULIO DE 2014</v>
      </c>
      <c r="C7" s="484"/>
      <c r="D7" s="484"/>
      <c r="E7" s="484"/>
      <c r="F7" s="484"/>
      <c r="G7" s="484"/>
    </row>
    <row r="8" spans="1:7" ht="18.75" customHeight="1">
      <c r="A8" s="15"/>
      <c r="B8" s="15"/>
      <c r="C8" s="15"/>
      <c r="D8" s="15"/>
      <c r="E8" s="15"/>
      <c r="F8" s="15"/>
      <c r="G8" s="15"/>
    </row>
    <row r="9" spans="1:7" ht="21" customHeight="1">
      <c r="A9" s="15"/>
      <c r="B9" s="16" t="s">
        <v>0</v>
      </c>
      <c r="C9" s="16" t="s">
        <v>1</v>
      </c>
      <c r="D9" s="485" t="s">
        <v>201</v>
      </c>
      <c r="E9" s="485"/>
      <c r="F9" s="485"/>
      <c r="G9" s="485"/>
    </row>
    <row r="10" spans="1:7" ht="58.5" customHeight="1">
      <c r="A10" s="15"/>
      <c r="B10" s="16"/>
      <c r="C10" s="16"/>
      <c r="D10" s="485" t="s">
        <v>250</v>
      </c>
      <c r="E10" s="485"/>
      <c r="F10" s="485"/>
      <c r="G10" s="485"/>
    </row>
    <row r="11" spans="1:7" ht="105" customHeight="1">
      <c r="A11" s="15"/>
      <c r="B11" s="16"/>
      <c r="C11" s="16"/>
      <c r="D11" s="486" t="s">
        <v>251</v>
      </c>
      <c r="E11" s="486"/>
      <c r="F11" s="486"/>
      <c r="G11" s="486"/>
    </row>
    <row r="12" spans="1:7" ht="9" customHeight="1">
      <c r="A12" s="15"/>
      <c r="B12" s="16"/>
      <c r="C12" s="16"/>
      <c r="D12" s="17"/>
      <c r="E12" s="17"/>
      <c r="F12" s="17"/>
      <c r="G12" s="17"/>
    </row>
    <row r="13" spans="1:7" ht="23.25" customHeight="1">
      <c r="A13" s="15"/>
      <c r="B13" s="18" t="s">
        <v>8</v>
      </c>
      <c r="C13" s="19" t="s">
        <v>1</v>
      </c>
      <c r="D13" s="487" t="s">
        <v>249</v>
      </c>
      <c r="E13" s="487"/>
      <c r="F13" s="487"/>
      <c r="G13" s="487"/>
    </row>
    <row r="14" spans="1:7" ht="9" customHeight="1">
      <c r="A14" s="15"/>
      <c r="B14" s="18"/>
      <c r="C14" s="19"/>
      <c r="D14" s="20"/>
      <c r="E14" s="20"/>
      <c r="F14" s="20"/>
      <c r="G14" s="20"/>
    </row>
    <row r="15" spans="1:7" ht="23.25" customHeight="1">
      <c r="A15" s="15"/>
      <c r="B15" s="19" t="s">
        <v>2</v>
      </c>
      <c r="C15" s="19" t="s">
        <v>1</v>
      </c>
      <c r="D15" s="21">
        <v>41851</v>
      </c>
      <c r="E15" s="15"/>
      <c r="F15" s="15"/>
      <c r="G15" s="15"/>
    </row>
    <row r="16" spans="1:7" ht="8.25" customHeight="1">
      <c r="A16" s="15"/>
      <c r="B16" s="19"/>
      <c r="C16" s="19"/>
      <c r="D16" s="21"/>
      <c r="E16" s="15"/>
      <c r="F16" s="15"/>
      <c r="G16" s="15"/>
    </row>
    <row r="17" spans="1:7" ht="24.75" customHeight="1">
      <c r="A17" s="15"/>
      <c r="B17" s="19" t="s">
        <v>9</v>
      </c>
      <c r="C17" s="19" t="s">
        <v>1</v>
      </c>
      <c r="D17" s="15" t="s">
        <v>3</v>
      </c>
      <c r="E17" s="15"/>
      <c r="F17" s="15"/>
      <c r="G17" s="15"/>
    </row>
    <row r="18" spans="1:7" ht="6.75" customHeight="1">
      <c r="A18" s="15"/>
      <c r="B18" s="19"/>
      <c r="C18" s="19"/>
      <c r="D18" s="15"/>
      <c r="E18" s="15"/>
      <c r="F18" s="15"/>
      <c r="G18" s="15"/>
    </row>
    <row r="19" spans="1:7" ht="14.25" customHeight="1">
      <c r="A19" s="15"/>
      <c r="B19" s="16" t="s">
        <v>4</v>
      </c>
      <c r="C19" s="16" t="s">
        <v>1</v>
      </c>
      <c r="D19" s="22" t="s">
        <v>83</v>
      </c>
      <c r="E19" s="22"/>
      <c r="F19" s="22"/>
      <c r="G19" s="22"/>
    </row>
    <row r="20" spans="1:7" ht="27.75" customHeight="1">
      <c r="A20" s="15"/>
      <c r="B20" s="16"/>
      <c r="C20" s="16"/>
      <c r="D20" s="489" t="s">
        <v>105</v>
      </c>
      <c r="E20" s="489"/>
      <c r="F20" s="489"/>
      <c r="G20" s="489"/>
    </row>
    <row r="21" spans="1:7" ht="15.75" customHeight="1">
      <c r="A21" s="15"/>
      <c r="B21" s="16"/>
      <c r="C21" s="16"/>
      <c r="D21" s="22" t="s">
        <v>101</v>
      </c>
      <c r="E21" s="22"/>
      <c r="F21" s="22"/>
      <c r="G21" s="22"/>
    </row>
    <row r="22" spans="1:7" ht="6.75" customHeight="1">
      <c r="A22" s="15"/>
      <c r="B22" s="16"/>
      <c r="C22" s="16"/>
      <c r="D22" s="22"/>
      <c r="E22" s="22"/>
      <c r="F22" s="22"/>
      <c r="G22" s="22"/>
    </row>
    <row r="23" spans="1:7" ht="15">
      <c r="A23" s="15"/>
      <c r="B23" s="19" t="s">
        <v>5</v>
      </c>
      <c r="C23" s="19" t="s">
        <v>1</v>
      </c>
      <c r="D23" s="15" t="s">
        <v>84</v>
      </c>
      <c r="E23" s="15"/>
      <c r="F23" s="15"/>
      <c r="G23" s="15"/>
    </row>
    <row r="24" spans="1:7" ht="16.5" customHeight="1">
      <c r="A24" s="15"/>
      <c r="B24" s="19"/>
      <c r="C24" s="19"/>
      <c r="D24" s="15" t="s">
        <v>78</v>
      </c>
      <c r="E24" s="15"/>
      <c r="F24" s="15"/>
      <c r="G24" s="15"/>
    </row>
    <row r="25" spans="1:7" ht="6" customHeight="1">
      <c r="A25" s="15"/>
      <c r="B25" s="19"/>
      <c r="C25" s="19"/>
      <c r="D25" s="15"/>
      <c r="E25" s="15"/>
      <c r="F25" s="15"/>
      <c r="G25" s="15"/>
    </row>
    <row r="26" spans="1:10" ht="15.75">
      <c r="A26" s="15"/>
      <c r="B26" s="19" t="s">
        <v>6</v>
      </c>
      <c r="C26" s="19" t="s">
        <v>1</v>
      </c>
      <c r="D26" s="189" t="s">
        <v>13</v>
      </c>
      <c r="E26" s="23"/>
      <c r="F26" s="23"/>
      <c r="G26" s="23"/>
      <c r="H26" s="23"/>
      <c r="I26" s="23"/>
      <c r="J26" s="6"/>
    </row>
    <row r="27" spans="1:7" ht="7.5" customHeight="1">
      <c r="A27" s="15"/>
      <c r="B27" s="19"/>
      <c r="C27" s="19"/>
      <c r="D27" s="15"/>
      <c r="E27" s="15"/>
      <c r="F27" s="15"/>
      <c r="G27" s="15"/>
    </row>
    <row r="28" spans="1:7" ht="20.25" customHeight="1">
      <c r="A28" s="15"/>
      <c r="B28" s="19" t="s">
        <v>7</v>
      </c>
      <c r="C28" s="19" t="s">
        <v>1</v>
      </c>
      <c r="D28" s="21">
        <v>41882</v>
      </c>
      <c r="E28" s="15"/>
      <c r="F28" s="15"/>
      <c r="G28" s="15"/>
    </row>
    <row r="29" spans="1:7" ht="7.5" customHeight="1">
      <c r="A29" s="15"/>
      <c r="B29" s="19"/>
      <c r="C29" s="19"/>
      <c r="D29" s="21"/>
      <c r="E29" s="15"/>
      <c r="F29" s="15"/>
      <c r="G29" s="15"/>
    </row>
    <row r="30" spans="2:7" ht="18" customHeight="1">
      <c r="B30" s="24" t="s">
        <v>10</v>
      </c>
      <c r="C30" s="25" t="s">
        <v>1</v>
      </c>
      <c r="D30" s="486" t="s">
        <v>103</v>
      </c>
      <c r="E30" s="486"/>
      <c r="F30" s="486"/>
      <c r="G30" s="486"/>
    </row>
    <row r="31" spans="2:7" ht="6" customHeight="1">
      <c r="B31" s="24"/>
      <c r="C31" s="25"/>
      <c r="D31" s="17"/>
      <c r="E31" s="17"/>
      <c r="F31" s="17"/>
      <c r="G31" s="17"/>
    </row>
    <row r="32" spans="2:7" ht="27.75" customHeight="1">
      <c r="B32" s="16" t="s">
        <v>29</v>
      </c>
      <c r="C32" s="16" t="s">
        <v>1</v>
      </c>
      <c r="D32" s="488" t="s">
        <v>102</v>
      </c>
      <c r="E32" s="488"/>
      <c r="F32" s="488"/>
      <c r="G32" s="488"/>
    </row>
    <row r="33" spans="4:7" ht="7.5" customHeight="1">
      <c r="D33" s="485"/>
      <c r="E33" s="485"/>
      <c r="F33" s="485"/>
      <c r="G33" s="485"/>
    </row>
    <row r="34" spans="2:7" ht="28.5" customHeight="1">
      <c r="B34" s="16" t="s">
        <v>11</v>
      </c>
      <c r="C34" s="16" t="s">
        <v>1</v>
      </c>
      <c r="D34" s="486" t="s">
        <v>315</v>
      </c>
      <c r="E34" s="486"/>
      <c r="F34" s="486"/>
      <c r="G34" s="486"/>
    </row>
    <row r="35" spans="4:7" ht="15.75" customHeight="1">
      <c r="D35" s="485"/>
      <c r="E35" s="485"/>
      <c r="F35" s="485"/>
      <c r="G35" s="485"/>
    </row>
    <row r="36" spans="2:7" ht="15">
      <c r="B36" s="16" t="s">
        <v>79</v>
      </c>
      <c r="C36" s="16" t="s">
        <v>1</v>
      </c>
      <c r="D36" s="15" t="s">
        <v>80</v>
      </c>
      <c r="E36" s="15"/>
      <c r="F36" s="15"/>
      <c r="G36" s="15"/>
    </row>
    <row r="37" spans="4:7" ht="15">
      <c r="D37" s="485"/>
      <c r="E37" s="485"/>
      <c r="F37" s="485"/>
      <c r="G37" s="485"/>
    </row>
    <row r="38" spans="4:7" ht="15">
      <c r="D38" s="485"/>
      <c r="E38" s="485"/>
      <c r="F38" s="485"/>
      <c r="G38" s="485"/>
    </row>
    <row r="39" spans="4:7" ht="15">
      <c r="D39" s="485"/>
      <c r="E39" s="485"/>
      <c r="F39" s="485"/>
      <c r="G39" s="485"/>
    </row>
    <row r="40" spans="4:7" ht="15">
      <c r="D40" s="485"/>
      <c r="E40" s="485"/>
      <c r="F40" s="485"/>
      <c r="G40" s="485"/>
    </row>
    <row r="41" spans="4:7" ht="15">
      <c r="D41" s="485"/>
      <c r="E41" s="485"/>
      <c r="F41" s="485"/>
      <c r="G41" s="485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zoomScale="85" zoomScaleNormal="85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88" customWidth="1"/>
    <col min="2" max="2" width="28.00390625" style="88" customWidth="1"/>
    <col min="3" max="4" width="17.7109375" style="88" customWidth="1"/>
    <col min="5" max="5" width="19.421875" style="88" customWidth="1"/>
    <col min="6" max="6" width="8.140625" style="88" customWidth="1"/>
    <col min="7" max="7" width="3.8515625" style="88" customWidth="1"/>
    <col min="8" max="8" width="33.00390625" style="88" customWidth="1"/>
    <col min="9" max="10" width="17.7109375" style="88" customWidth="1"/>
    <col min="11" max="11" width="16.140625" style="88" customWidth="1"/>
    <col min="12" max="12" width="0.71875" style="88" customWidth="1"/>
    <col min="13" max="13" width="4.421875" style="88" customWidth="1"/>
    <col min="14" max="14" width="13.8515625" style="88" customWidth="1"/>
    <col min="15" max="16" width="15.7109375" style="89" customWidth="1"/>
    <col min="17" max="16384" width="15.7109375" style="88" customWidth="1"/>
  </cols>
  <sheetData>
    <row r="1" spans="15:16" s="13" customFormat="1" ht="12.75">
      <c r="O1" s="87"/>
      <c r="P1" s="87"/>
    </row>
    <row r="2" spans="4:16" s="13" customFormat="1" ht="12.75">
      <c r="D2" s="14"/>
      <c r="O2" s="87"/>
      <c r="P2" s="87"/>
    </row>
    <row r="3" spans="4:16" s="13" customFormat="1" ht="12.75">
      <c r="D3" s="14"/>
      <c r="O3" s="87"/>
      <c r="P3" s="87"/>
    </row>
    <row r="4" spans="1:16" s="1" customFormat="1" ht="15">
      <c r="A4" s="13"/>
      <c r="B4" s="309"/>
      <c r="C4" s="309"/>
      <c r="D4" s="309"/>
      <c r="E4" s="309"/>
      <c r="F4" s="309"/>
      <c r="G4" s="309"/>
      <c r="H4" s="309"/>
      <c r="I4" s="229"/>
      <c r="J4" s="229"/>
      <c r="K4" s="229"/>
      <c r="O4" s="45"/>
      <c r="P4" s="45"/>
    </row>
    <row r="5" spans="1:16" s="1" customFormat="1" ht="18">
      <c r="A5" s="13"/>
      <c r="B5" s="494" t="s">
        <v>60</v>
      </c>
      <c r="C5" s="494"/>
      <c r="D5" s="494"/>
      <c r="E5" s="494"/>
      <c r="F5" s="494"/>
      <c r="G5" s="494"/>
      <c r="H5" s="494"/>
      <c r="I5" s="494"/>
      <c r="J5" s="494"/>
      <c r="K5" s="494"/>
      <c r="O5" s="45"/>
      <c r="P5" s="45"/>
    </row>
    <row r="6" spans="1:16" s="1" customFormat="1" ht="24.75" customHeight="1">
      <c r="A6" s="13"/>
      <c r="B6" s="484" t="s">
        <v>12</v>
      </c>
      <c r="C6" s="484"/>
      <c r="D6" s="484"/>
      <c r="E6" s="484"/>
      <c r="F6" s="484"/>
      <c r="G6" s="484"/>
      <c r="H6" s="484"/>
      <c r="I6" s="484"/>
      <c r="J6" s="484"/>
      <c r="K6" s="484"/>
      <c r="O6" s="45"/>
      <c r="P6" s="45"/>
    </row>
    <row r="7" spans="1:16" s="1" customFormat="1" ht="15.75" customHeight="1">
      <c r="A7" s="13"/>
      <c r="B7" s="484" t="str">
        <f>+Portada!B7</f>
        <v>AL 31 DE JULIO DE 2014</v>
      </c>
      <c r="C7" s="484"/>
      <c r="D7" s="484"/>
      <c r="E7" s="484"/>
      <c r="F7" s="484"/>
      <c r="G7" s="484"/>
      <c r="H7" s="484"/>
      <c r="I7" s="484"/>
      <c r="J7" s="484"/>
      <c r="K7" s="484"/>
      <c r="O7" s="45"/>
      <c r="P7" s="45"/>
    </row>
    <row r="8" spans="1:16" s="1" customFormat="1" ht="15.75" customHeight="1">
      <c r="A8" s="13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229"/>
      <c r="M8" s="229"/>
      <c r="O8" s="45"/>
      <c r="P8" s="45"/>
    </row>
    <row r="9" spans="1:16" s="1" customFormat="1" ht="12" customHeight="1">
      <c r="A9" s="13"/>
      <c r="B9" s="490"/>
      <c r="C9" s="490"/>
      <c r="D9" s="490"/>
      <c r="E9" s="490"/>
      <c r="F9" s="490"/>
      <c r="G9" s="490"/>
      <c r="H9" s="228"/>
      <c r="I9" s="228"/>
      <c r="J9" s="228"/>
      <c r="K9" s="228"/>
      <c r="L9" s="229"/>
      <c r="M9" s="229"/>
      <c r="O9" s="45"/>
      <c r="P9" s="45"/>
    </row>
    <row r="10" spans="1:16" s="1" customFormat="1" ht="19.5" customHeight="1">
      <c r="A10" s="13"/>
      <c r="B10" s="490" t="s">
        <v>200</v>
      </c>
      <c r="C10" s="490"/>
      <c r="D10" s="490"/>
      <c r="E10" s="490"/>
      <c r="F10" s="490"/>
      <c r="G10" s="490"/>
      <c r="H10" s="490"/>
      <c r="I10" s="490"/>
      <c r="J10" s="490"/>
      <c r="K10" s="490"/>
      <c r="L10" s="229"/>
      <c r="M10" s="229"/>
      <c r="O10" s="45"/>
      <c r="P10" s="45"/>
    </row>
    <row r="11" spans="1:16" s="1" customFormat="1" ht="12.75" customHeight="1">
      <c r="A11" s="15"/>
      <c r="B11" s="112"/>
      <c r="C11" s="175"/>
      <c r="D11" s="175"/>
      <c r="E11" s="175"/>
      <c r="F11" s="175"/>
      <c r="G11" s="175"/>
      <c r="H11" s="175"/>
      <c r="I11" s="112"/>
      <c r="J11" s="112"/>
      <c r="K11" s="112"/>
      <c r="L11" s="229"/>
      <c r="M11" s="229"/>
      <c r="O11" s="45"/>
      <c r="P11" s="45"/>
    </row>
    <row r="12" spans="2:13" ht="19.5" customHeight="1">
      <c r="B12" s="491" t="s">
        <v>30</v>
      </c>
      <c r="C12" s="492"/>
      <c r="D12" s="492"/>
      <c r="E12" s="493"/>
      <c r="F12" s="230"/>
      <c r="G12" s="231"/>
      <c r="H12" s="491" t="s">
        <v>31</v>
      </c>
      <c r="I12" s="492"/>
      <c r="J12" s="492"/>
      <c r="K12" s="493"/>
      <c r="L12" s="135"/>
      <c r="M12" s="135"/>
    </row>
    <row r="13" spans="2:14" ht="19.5" customHeight="1">
      <c r="B13" s="232"/>
      <c r="C13" s="233" t="s">
        <v>14</v>
      </c>
      <c r="D13" s="233" t="s">
        <v>32</v>
      </c>
      <c r="E13" s="234" t="s">
        <v>33</v>
      </c>
      <c r="F13" s="235"/>
      <c r="G13" s="231"/>
      <c r="H13" s="236"/>
      <c r="I13" s="233" t="s">
        <v>14</v>
      </c>
      <c r="J13" s="233" t="s">
        <v>32</v>
      </c>
      <c r="K13" s="234" t="s">
        <v>33</v>
      </c>
      <c r="L13" s="135"/>
      <c r="M13" s="135"/>
      <c r="N13" s="294">
        <v>2.822</v>
      </c>
    </row>
    <row r="14" spans="2:13" ht="19.5" customHeight="1">
      <c r="B14" s="237" t="s">
        <v>36</v>
      </c>
      <c r="C14" s="238">
        <f>(+'Residencia Acreedor'!C18+'Residencia Acreedor'!C46)/1000</f>
        <v>697.6348712199999</v>
      </c>
      <c r="D14" s="238">
        <f>(+'Residencia Acreedor'!D18+'Residencia Acreedor'!D46)/1000</f>
        <v>1951.2847348023402</v>
      </c>
      <c r="E14" s="239">
        <f>+D14/$D$16</f>
        <v>0.9289707713851811</v>
      </c>
      <c r="F14" s="240"/>
      <c r="G14" s="231"/>
      <c r="H14" s="237" t="s">
        <v>37</v>
      </c>
      <c r="I14" s="238">
        <f>(+'Tipo Instrum.'!C19+'Tipo Instrum.'!C45)/1000</f>
        <v>750.9761261699999</v>
      </c>
      <c r="J14" s="238">
        <f>(+'Tipo Instrum.'!D19+'Tipo Instrum.'!D45)/1000</f>
        <v>2100.48022489749</v>
      </c>
      <c r="K14" s="241">
        <f>+J14/$J$16</f>
        <v>1</v>
      </c>
      <c r="L14" s="135"/>
      <c r="M14" s="135"/>
    </row>
    <row r="15" spans="2:15" ht="19.5" customHeight="1">
      <c r="B15" s="237" t="s">
        <v>34</v>
      </c>
      <c r="C15" s="238">
        <f>(+'Residencia Acreedor'!C15)/1000</f>
        <v>53.34125495</v>
      </c>
      <c r="D15" s="238">
        <f>(+'Residencia Acreedor'!D15)/1000</f>
        <v>149.19549009515</v>
      </c>
      <c r="E15" s="239">
        <f>+D15/$D$16</f>
        <v>0.07102922861481888</v>
      </c>
      <c r="F15" s="240"/>
      <c r="G15" s="231"/>
      <c r="H15" s="237" t="s">
        <v>35</v>
      </c>
      <c r="I15" s="238">
        <f>(+'Tipo Instrum.'!C15)/1000</f>
        <v>0</v>
      </c>
      <c r="J15" s="238">
        <f>(+'Tipo Instrum.'!D15)/1000</f>
        <v>0</v>
      </c>
      <c r="K15" s="241">
        <f>+J15/$J$16</f>
        <v>0</v>
      </c>
      <c r="L15" s="135"/>
      <c r="M15" s="135"/>
      <c r="O15" s="291"/>
    </row>
    <row r="16" spans="2:13" ht="24" customHeight="1">
      <c r="B16" s="242" t="s">
        <v>38</v>
      </c>
      <c r="C16" s="243">
        <f>+C15+C14</f>
        <v>750.9761261699999</v>
      </c>
      <c r="D16" s="243">
        <f>+D15+D14</f>
        <v>2100.48022489749</v>
      </c>
      <c r="E16" s="244">
        <f>SUM(E14:E15)</f>
        <v>1</v>
      </c>
      <c r="F16" s="245"/>
      <c r="G16" s="231"/>
      <c r="H16" s="242" t="s">
        <v>38</v>
      </c>
      <c r="I16" s="243">
        <f>+I15+I14</f>
        <v>750.9761261699999</v>
      </c>
      <c r="J16" s="243">
        <f>+J15+J14</f>
        <v>2100.48022489749</v>
      </c>
      <c r="K16" s="246">
        <f>SUM(K14:K15)</f>
        <v>1</v>
      </c>
      <c r="L16" s="135"/>
      <c r="M16" s="135"/>
    </row>
    <row r="17" spans="2:13" ht="24" customHeight="1">
      <c r="B17" s="482"/>
      <c r="C17" s="247"/>
      <c r="D17" s="292"/>
      <c r="E17" s="245"/>
      <c r="F17" s="245"/>
      <c r="G17" s="231"/>
      <c r="H17" s="482"/>
      <c r="I17" s="247"/>
      <c r="J17" s="293"/>
      <c r="K17" s="245"/>
      <c r="L17" s="135"/>
      <c r="M17" s="135"/>
    </row>
    <row r="18" spans="2:13" ht="19.5" customHeight="1">
      <c r="B18" s="135"/>
      <c r="C18" s="248"/>
      <c r="D18" s="290"/>
      <c r="E18" s="135"/>
      <c r="F18" s="135"/>
      <c r="G18" s="135"/>
      <c r="H18" s="135"/>
      <c r="I18" s="135"/>
      <c r="J18" s="135"/>
      <c r="K18" s="135"/>
      <c r="L18" s="135"/>
      <c r="M18" s="135"/>
    </row>
    <row r="19" spans="2:14" ht="19.5" customHeight="1">
      <c r="B19" s="495" t="s">
        <v>39</v>
      </c>
      <c r="C19" s="496"/>
      <c r="D19" s="496"/>
      <c r="E19" s="497"/>
      <c r="F19" s="227"/>
      <c r="G19" s="135"/>
      <c r="H19" s="495" t="s">
        <v>100</v>
      </c>
      <c r="I19" s="496"/>
      <c r="J19" s="496"/>
      <c r="K19" s="497"/>
      <c r="L19" s="135"/>
      <c r="M19" s="135"/>
      <c r="N19" s="135"/>
    </row>
    <row r="20" spans="2:16" ht="19.5" customHeight="1">
      <c r="B20" s="249"/>
      <c r="C20" s="250" t="s">
        <v>14</v>
      </c>
      <c r="D20" s="250" t="s">
        <v>32</v>
      </c>
      <c r="E20" s="251" t="s">
        <v>33</v>
      </c>
      <c r="F20" s="252"/>
      <c r="G20" s="135"/>
      <c r="H20" s="253"/>
      <c r="I20" s="254" t="s">
        <v>14</v>
      </c>
      <c r="J20" s="254" t="s">
        <v>32</v>
      </c>
      <c r="K20" s="255" t="s">
        <v>33</v>
      </c>
      <c r="L20" s="135"/>
      <c r="M20" s="135"/>
      <c r="N20" s="136"/>
      <c r="O20" s="90"/>
      <c r="P20" s="90"/>
    </row>
    <row r="21" spans="2:16" ht="19.5" customHeight="1">
      <c r="B21" s="256" t="s">
        <v>136</v>
      </c>
      <c r="C21" s="257">
        <f>(+Plazo!C16+Plazo!C21)/1000</f>
        <v>420.59683379999996</v>
      </c>
      <c r="D21" s="257">
        <f>(+Plazo!D16+Plazo!D21)/1000</f>
        <v>1176.4093441385999</v>
      </c>
      <c r="E21" s="258">
        <f>+D21/$D$23</f>
        <v>0.5600668505203433</v>
      </c>
      <c r="F21" s="259"/>
      <c r="G21" s="135"/>
      <c r="H21" s="260" t="s">
        <v>106</v>
      </c>
      <c r="I21" s="261">
        <f>(+Acreedor!C19+Acreedor!C48+Acreedor!C107)/1000</f>
        <v>492.3367209700001</v>
      </c>
      <c r="J21" s="261">
        <f>(+Acreedor!D19+Acreedor!D48+Acreedor!D107)/1000</f>
        <v>1377.0658085530904</v>
      </c>
      <c r="K21" s="262">
        <f aca="true" t="shared" si="0" ref="K21:K35">+J21/$J$36</f>
        <v>0.6555957024638475</v>
      </c>
      <c r="L21" s="135"/>
      <c r="M21" s="135"/>
      <c r="N21" s="136"/>
      <c r="O21" s="90"/>
      <c r="P21" s="90"/>
    </row>
    <row r="22" spans="2:16" ht="29.25" customHeight="1">
      <c r="B22" s="256" t="s">
        <v>135</v>
      </c>
      <c r="C22" s="257">
        <f>(+Plazo!C17+Plazo!C22)/1000</f>
        <v>330.37929237000003</v>
      </c>
      <c r="D22" s="257">
        <f>(+Plazo!D17+Plazo!D22)/1000</f>
        <v>924.0708807588902</v>
      </c>
      <c r="E22" s="258">
        <f>+D22/$D$23</f>
        <v>0.43993314947965656</v>
      </c>
      <c r="F22" s="259"/>
      <c r="G22" s="135"/>
      <c r="H22" s="267" t="s">
        <v>276</v>
      </c>
      <c r="I22" s="261">
        <f>(+Acreedor!C36)/1000</f>
        <v>127.42223797</v>
      </c>
      <c r="J22" s="261">
        <f>(+Acreedor!D36)/1000</f>
        <v>356.39999960209</v>
      </c>
      <c r="K22" s="262">
        <f t="shared" si="0"/>
        <v>0.16967548438571156</v>
      </c>
      <c r="L22" s="135"/>
      <c r="M22" s="135"/>
      <c r="N22" s="429"/>
      <c r="O22" s="225"/>
      <c r="P22" s="90"/>
    </row>
    <row r="23" spans="2:16" ht="18.75" customHeight="1">
      <c r="B23" s="263" t="s">
        <v>38</v>
      </c>
      <c r="C23" s="264">
        <f>+C22+C21</f>
        <v>750.97612617</v>
      </c>
      <c r="D23" s="264">
        <f>+D22+D21</f>
        <v>2100.48022489749</v>
      </c>
      <c r="E23" s="265">
        <f>+E22+E21</f>
        <v>0.9999999999999999</v>
      </c>
      <c r="F23" s="266"/>
      <c r="G23" s="135"/>
      <c r="H23" s="260" t="s">
        <v>86</v>
      </c>
      <c r="I23" s="261">
        <f>(+Acreedor!C45+Acreedor!C91+Acreedor!C104)/1000</f>
        <v>40.22104624000001</v>
      </c>
      <c r="J23" s="261">
        <f>(+Acreedor!D45+Acreedor!D91+Acreedor!D104)/1000</f>
        <v>112.49826633328001</v>
      </c>
      <c r="K23" s="262">
        <f t="shared" si="0"/>
        <v>0.053558355370267895</v>
      </c>
      <c r="L23" s="135"/>
      <c r="M23" s="135"/>
      <c r="N23" s="223"/>
      <c r="O23" s="90"/>
      <c r="P23" s="90"/>
    </row>
    <row r="24" spans="2:16" ht="24.75" customHeight="1">
      <c r="B24" s="252"/>
      <c r="C24" s="268"/>
      <c r="D24" s="268"/>
      <c r="E24" s="266"/>
      <c r="F24" s="266"/>
      <c r="G24" s="135"/>
      <c r="H24" s="267" t="s">
        <v>89</v>
      </c>
      <c r="I24" s="261">
        <f>(Acreedor!C28)/1000</f>
        <v>33.82462992</v>
      </c>
      <c r="J24" s="261">
        <f>(Acreedor!D28)/1000</f>
        <v>94.60748988624</v>
      </c>
      <c r="K24" s="262">
        <f t="shared" si="0"/>
        <v>0.045040885776897584</v>
      </c>
      <c r="L24" s="135"/>
      <c r="M24" s="135"/>
      <c r="N24" s="136"/>
      <c r="O24" s="90"/>
      <c r="P24" s="90"/>
    </row>
    <row r="25" spans="2:16" ht="22.5" customHeight="1">
      <c r="B25" s="252"/>
      <c r="C25" s="269"/>
      <c r="D25" s="269"/>
      <c r="E25" s="266"/>
      <c r="F25" s="266"/>
      <c r="G25" s="135"/>
      <c r="H25" s="267" t="s">
        <v>88</v>
      </c>
      <c r="I25" s="271">
        <f>(+Acreedor!C29)/1000</f>
        <v>19.516625030000004</v>
      </c>
      <c r="J25" s="271">
        <f>(+Acreedor!D29)/1000</f>
        <v>54.58800020891001</v>
      </c>
      <c r="K25" s="272">
        <f t="shared" si="0"/>
        <v>0.0259883428379213</v>
      </c>
      <c r="L25" s="135"/>
      <c r="M25" s="135"/>
      <c r="N25" s="136"/>
      <c r="O25" s="90"/>
      <c r="P25" s="90"/>
    </row>
    <row r="26" spans="2:17" ht="26.25" customHeight="1">
      <c r="B26" s="495" t="s">
        <v>40</v>
      </c>
      <c r="C26" s="496"/>
      <c r="D26" s="496"/>
      <c r="E26" s="497"/>
      <c r="F26" s="227"/>
      <c r="G26" s="135"/>
      <c r="H26" s="270" t="s">
        <v>55</v>
      </c>
      <c r="I26" s="261">
        <f>(+Acreedor!C37+Acreedor!C99)/1000</f>
        <v>12.56256445</v>
      </c>
      <c r="J26" s="261">
        <f>(+Acreedor!D37+Acreedor!D99)/1000</f>
        <v>35.13749276665</v>
      </c>
      <c r="K26" s="262">
        <f t="shared" si="0"/>
        <v>0.016728314006557627</v>
      </c>
      <c r="L26" s="135"/>
      <c r="M26" s="136"/>
      <c r="N26" s="430"/>
      <c r="O26" s="90"/>
      <c r="P26" s="90"/>
      <c r="Q26" s="91"/>
    </row>
    <row r="27" spans="2:17" ht="19.5" customHeight="1">
      <c r="B27" s="249"/>
      <c r="C27" s="254" t="s">
        <v>14</v>
      </c>
      <c r="D27" s="254" t="s">
        <v>32</v>
      </c>
      <c r="E27" s="251" t="s">
        <v>33</v>
      </c>
      <c r="F27" s="252"/>
      <c r="G27" s="135"/>
      <c r="H27" s="270" t="s">
        <v>238</v>
      </c>
      <c r="I27" s="261">
        <f>(+Acreedor!C38+Acreedor!C98)/1000</f>
        <v>8.871779759999999</v>
      </c>
      <c r="J27" s="261">
        <f>(+Acreedor!D38+Acreedor!D98)/1000</f>
        <v>24.81436798872</v>
      </c>
      <c r="K27" s="262">
        <f t="shared" si="0"/>
        <v>0.01181366417764348</v>
      </c>
      <c r="L27" s="135"/>
      <c r="M27" s="136"/>
      <c r="N27" s="136"/>
      <c r="O27" s="191"/>
      <c r="P27" s="192"/>
      <c r="Q27" s="91"/>
    </row>
    <row r="28" spans="2:17" ht="19.5" customHeight="1">
      <c r="B28" s="256" t="s">
        <v>77</v>
      </c>
      <c r="C28" s="257">
        <f>(+Acreedor!C19+Acreedor!C48+Acreedor!C107)/1000</f>
        <v>492.3367209700001</v>
      </c>
      <c r="D28" s="257">
        <f>(+Acreedor!D19+Acreedor!D48+Acreedor!D107)/1000</f>
        <v>1377.0658085530904</v>
      </c>
      <c r="E28" s="258">
        <f>+C28/$C$32</f>
        <v>0.6555957024638475</v>
      </c>
      <c r="F28" s="259"/>
      <c r="G28" s="135"/>
      <c r="H28" s="270" t="s">
        <v>186</v>
      </c>
      <c r="I28" s="261">
        <f>(+Acreedor!C46+Acreedor!C105)/1000</f>
        <v>8.244571919999998</v>
      </c>
      <c r="J28" s="261">
        <f>(+Acreedor!D46+Acreedor!D105)/1000</f>
        <v>23.060067660239998</v>
      </c>
      <c r="K28" s="262">
        <f t="shared" si="0"/>
        <v>0.010978474058885938</v>
      </c>
      <c r="L28" s="135"/>
      <c r="M28" s="136"/>
      <c r="N28" s="428"/>
      <c r="O28" s="92"/>
      <c r="P28" s="90"/>
      <c r="Q28" s="91"/>
    </row>
    <row r="29" spans="2:17" ht="19.5" customHeight="1">
      <c r="B29" s="256" t="s">
        <v>90</v>
      </c>
      <c r="C29" s="257">
        <f>(+Acreedor!C35+Acreedor!C44+Acreedor!C53+Acreedor!C90+Acreedor!C97+Acreedor!C103+Acreedor!C110)/1000</f>
        <v>205.29815025</v>
      </c>
      <c r="D29" s="257">
        <f>(+Acreedor!D35+Acreedor!D44+Acreedor!D53+Acreedor!D90+Acreedor!D97+Acreedor!D103+Acreedor!D110)/1000</f>
        <v>574.2189262492501</v>
      </c>
      <c r="E29" s="258">
        <f>+C29/$C$32</f>
        <v>0.27337506892133373</v>
      </c>
      <c r="F29" s="259"/>
      <c r="G29" s="135"/>
      <c r="H29" s="270" t="s">
        <v>312</v>
      </c>
      <c r="I29" s="261">
        <f>(+Acreedor!C39)/1000</f>
        <v>5.1357282699999995</v>
      </c>
      <c r="J29" s="261">
        <f>(+Acreedor!D39)/1000</f>
        <v>14.364631971189999</v>
      </c>
      <c r="K29" s="262">
        <f t="shared" si="0"/>
        <v>0.0068387370663730174</v>
      </c>
      <c r="L29" s="135"/>
      <c r="M29" s="136"/>
      <c r="N29" s="137"/>
      <c r="O29" s="90"/>
      <c r="P29" s="90"/>
      <c r="Q29" s="91"/>
    </row>
    <row r="30" spans="2:17" ht="19.5" customHeight="1">
      <c r="B30" s="256" t="s">
        <v>66</v>
      </c>
      <c r="C30" s="257">
        <f>(+Acreedor!C27)/1000</f>
        <v>53.34125495</v>
      </c>
      <c r="D30" s="257">
        <f>(+Acreedor!D27)/1000</f>
        <v>149.19549009515</v>
      </c>
      <c r="E30" s="258">
        <f>+C30/$C$32</f>
        <v>0.07102922861481888</v>
      </c>
      <c r="F30" s="259"/>
      <c r="G30" s="135"/>
      <c r="H30" s="270" t="s">
        <v>87</v>
      </c>
      <c r="I30" s="261">
        <f>(+Acreedor!C100+Acreedor!C40)/1000</f>
        <v>1.1156967599999998</v>
      </c>
      <c r="J30" s="261">
        <f>(+Acreedor!D100+Acreedor!D40)/1000</f>
        <v>3.1206038377199996</v>
      </c>
      <c r="K30" s="262">
        <f t="shared" si="0"/>
        <v>0.0014856620884742175</v>
      </c>
      <c r="L30" s="135"/>
      <c r="M30" s="136"/>
      <c r="N30" s="91"/>
      <c r="O30" s="90"/>
      <c r="P30" s="90"/>
      <c r="Q30" s="91"/>
    </row>
    <row r="31" spans="2:17" ht="15.75" customHeight="1">
      <c r="B31" s="256"/>
      <c r="C31" s="273"/>
      <c r="D31" s="273"/>
      <c r="E31" s="258"/>
      <c r="F31" s="259"/>
      <c r="G31" s="135"/>
      <c r="H31" s="270" t="s">
        <v>220</v>
      </c>
      <c r="I31" s="261">
        <f>(+Acreedor!C111)/1000</f>
        <v>0.83377015</v>
      </c>
      <c r="J31" s="261">
        <f>(+Acreedor!D111)/1000</f>
        <v>2.33205510955</v>
      </c>
      <c r="K31" s="262">
        <f t="shared" si="0"/>
        <v>0.0011102485431224718</v>
      </c>
      <c r="L31" s="135"/>
      <c r="M31" s="136"/>
      <c r="N31" s="91"/>
      <c r="O31" s="90"/>
      <c r="P31" s="90"/>
      <c r="Q31" s="91"/>
    </row>
    <row r="32" spans="2:17" ht="19.5" customHeight="1">
      <c r="B32" s="263" t="s">
        <v>38</v>
      </c>
      <c r="C32" s="264">
        <f>+C31+C30+C29+C28</f>
        <v>750.97612617</v>
      </c>
      <c r="D32" s="264">
        <f>+D31+D30+D29+D28</f>
        <v>2100.4802248974906</v>
      </c>
      <c r="E32" s="265">
        <f>+E30+E29+E28</f>
        <v>1</v>
      </c>
      <c r="F32" s="266"/>
      <c r="G32" s="135"/>
      <c r="H32" s="270" t="s">
        <v>53</v>
      </c>
      <c r="I32" s="261">
        <f>+(Acreedor!C41+Acreedor!C101)/1000</f>
        <v>0.6171372900000001</v>
      </c>
      <c r="J32" s="261">
        <f>+(Acreedor!D41+Acreedor!D101)/1000</f>
        <v>1.72613300013</v>
      </c>
      <c r="K32" s="262">
        <f t="shared" si="0"/>
        <v>0.0008217801718243934</v>
      </c>
      <c r="L32" s="135"/>
      <c r="M32" s="136"/>
      <c r="N32" s="91"/>
      <c r="O32" s="90"/>
      <c r="P32" s="90"/>
      <c r="Q32" s="91"/>
    </row>
    <row r="33" spans="2:17" ht="23.25" customHeight="1">
      <c r="B33" s="499"/>
      <c r="C33" s="499"/>
      <c r="D33" s="499"/>
      <c r="E33" s="499"/>
      <c r="F33" s="274"/>
      <c r="G33" s="135"/>
      <c r="H33" s="260" t="s">
        <v>54</v>
      </c>
      <c r="I33" s="275">
        <f>(+Acreedor!C42)/1000</f>
        <v>0.23559528</v>
      </c>
      <c r="J33" s="275">
        <f>(+Acreedor!D42)/1000</f>
        <v>0.6589599981600001</v>
      </c>
      <c r="K33" s="262">
        <f t="shared" si="0"/>
        <v>0.0003137187345775461</v>
      </c>
      <c r="L33" s="135"/>
      <c r="M33" s="136"/>
      <c r="N33" s="93"/>
      <c r="O33" s="90"/>
      <c r="P33" s="90"/>
      <c r="Q33" s="91"/>
    </row>
    <row r="34" spans="2:17" ht="27.75" customHeight="1">
      <c r="B34" s="499"/>
      <c r="C34" s="499"/>
      <c r="D34" s="499"/>
      <c r="E34" s="499"/>
      <c r="F34" s="274"/>
      <c r="G34" s="135"/>
      <c r="H34" s="276" t="s">
        <v>67</v>
      </c>
      <c r="I34" s="275">
        <f>+(Acreedor!C55+Acreedor!C112)/1000</f>
        <v>0.038022160000000006</v>
      </c>
      <c r="J34" s="261">
        <f>+(Acreedor!D55+Acreedor!D112)/1000</f>
        <v>0.10634798152000002</v>
      </c>
      <c r="K34" s="262">
        <f t="shared" si="0"/>
        <v>5.0630317895608906E-05</v>
      </c>
      <c r="L34" s="135"/>
      <c r="M34" s="137"/>
      <c r="N34" s="91"/>
      <c r="O34" s="90"/>
      <c r="P34" s="90"/>
      <c r="Q34" s="91"/>
    </row>
    <row r="35" spans="2:17" ht="23.25" customHeight="1">
      <c r="B35" s="495" t="s">
        <v>29</v>
      </c>
      <c r="C35" s="496"/>
      <c r="D35" s="496"/>
      <c r="E35" s="497"/>
      <c r="F35" s="227"/>
      <c r="G35" s="135"/>
      <c r="H35" s="270" t="s">
        <v>15</v>
      </c>
      <c r="I35" s="449">
        <f>(+Acreedor!C33)/1000</f>
        <v>0</v>
      </c>
      <c r="J35" s="277">
        <f>(+Acreedor!D33)/1000</f>
        <v>0</v>
      </c>
      <c r="K35" s="262">
        <f t="shared" si="0"/>
        <v>0</v>
      </c>
      <c r="L35" s="135"/>
      <c r="M35" s="137"/>
      <c r="N35" s="224"/>
      <c r="O35" s="224"/>
      <c r="P35" s="90"/>
      <c r="Q35" s="91"/>
    </row>
    <row r="36" spans="2:17" ht="19.5" customHeight="1">
      <c r="B36" s="249"/>
      <c r="C36" s="254" t="s">
        <v>14</v>
      </c>
      <c r="D36" s="254" t="s">
        <v>32</v>
      </c>
      <c r="E36" s="251" t="s">
        <v>33</v>
      </c>
      <c r="F36" s="252"/>
      <c r="G36" s="135"/>
      <c r="H36" s="263" t="s">
        <v>38</v>
      </c>
      <c r="I36" s="278">
        <f>SUM(I21:I35)</f>
        <v>750.9761261699998</v>
      </c>
      <c r="J36" s="278">
        <f>SUM(J21:J35)</f>
        <v>2100.48022489749</v>
      </c>
      <c r="K36" s="279">
        <f>SUM(K21:K35)</f>
        <v>1.0000000000000002</v>
      </c>
      <c r="L36" s="135"/>
      <c r="M36" s="137"/>
      <c r="N36" s="224"/>
      <c r="O36" s="224"/>
      <c r="P36" s="90"/>
      <c r="Q36" s="91"/>
    </row>
    <row r="37" spans="2:17" ht="19.5" customHeight="1">
      <c r="B37" s="256" t="s">
        <v>32</v>
      </c>
      <c r="C37" s="257">
        <f>(+Moneda!C15+Moneda!C53)/1000</f>
        <v>538.7797647799998</v>
      </c>
      <c r="D37" s="257">
        <f>(+Moneda!D15+Moneda!D53)/1000</f>
        <v>1506.9670020896597</v>
      </c>
      <c r="E37" s="258">
        <f>+D37/$D$41</f>
        <v>0.7174392713757658</v>
      </c>
      <c r="F37" s="266"/>
      <c r="G37" s="135"/>
      <c r="H37" s="280" t="s">
        <v>235</v>
      </c>
      <c r="I37" s="280"/>
      <c r="J37" s="280"/>
      <c r="K37" s="280"/>
      <c r="L37" s="135"/>
      <c r="M37" s="137"/>
      <c r="N37" s="481"/>
      <c r="O37" s="90"/>
      <c r="P37" s="90"/>
      <c r="Q37" s="91"/>
    </row>
    <row r="38" spans="2:17" ht="19.5" customHeight="1">
      <c r="B38" s="256" t="s">
        <v>43</v>
      </c>
      <c r="C38" s="257">
        <f>(+Moneda!C23)/1000</f>
        <v>146.08509221999998</v>
      </c>
      <c r="D38" s="257">
        <f>(+Moneda!D23)/1000</f>
        <v>408.60000293934</v>
      </c>
      <c r="E38" s="258">
        <f>+D38/$D$41</f>
        <v>0.19452694583653174</v>
      </c>
      <c r="F38" s="266"/>
      <c r="G38" s="135"/>
      <c r="H38" s="281" t="s">
        <v>236</v>
      </c>
      <c r="I38" s="427"/>
      <c r="J38" s="427"/>
      <c r="K38" s="135"/>
      <c r="L38" s="135"/>
      <c r="M38" s="137"/>
      <c r="N38" s="90"/>
      <c r="O38" s="90"/>
      <c r="P38" s="90"/>
      <c r="Q38" s="91"/>
    </row>
    <row r="39" spans="2:17" ht="16.5" customHeight="1">
      <c r="B39" s="256" t="s">
        <v>42</v>
      </c>
      <c r="C39" s="257">
        <f>(+Moneda!C27)/1000</f>
        <v>54.73260115</v>
      </c>
      <c r="D39" s="257">
        <f>(+Moneda!D27)/1000</f>
        <v>153.08708541655002</v>
      </c>
      <c r="E39" s="258">
        <f>+D39/$D$41</f>
        <v>0.07288194556748144</v>
      </c>
      <c r="F39" s="266"/>
      <c r="G39" s="135"/>
      <c r="L39" s="135"/>
      <c r="M39" s="137"/>
      <c r="O39" s="88"/>
      <c r="P39" s="88"/>
      <c r="Q39" s="91"/>
    </row>
    <row r="40" spans="2:17" ht="20.25" customHeight="1">
      <c r="B40" s="256" t="s">
        <v>44</v>
      </c>
      <c r="C40" s="257">
        <f>(+Moneda!C31)/1000</f>
        <v>11.37866802</v>
      </c>
      <c r="D40" s="257">
        <f>(+Moneda!D31)/1000</f>
        <v>31.82613445194</v>
      </c>
      <c r="E40" s="258">
        <f>+D40/$D$41</f>
        <v>0.015151837220221018</v>
      </c>
      <c r="F40" s="266"/>
      <c r="G40" s="135"/>
      <c r="H40" s="253"/>
      <c r="I40" s="282"/>
      <c r="J40" s="282"/>
      <c r="K40" s="283"/>
      <c r="L40" s="135"/>
      <c r="M40" s="137"/>
      <c r="N40" s="90"/>
      <c r="O40" s="90"/>
      <c r="P40" s="90"/>
      <c r="Q40" s="91"/>
    </row>
    <row r="41" spans="2:17" ht="19.5" customHeight="1">
      <c r="B41" s="263" t="s">
        <v>38</v>
      </c>
      <c r="C41" s="264">
        <f>+C40+C39+C38+C37</f>
        <v>750.9761261699998</v>
      </c>
      <c r="D41" s="264">
        <f>+D40+D39+D38+D37</f>
        <v>2100.4802248974897</v>
      </c>
      <c r="E41" s="265">
        <f>+E40+E39+E38+E37</f>
        <v>1</v>
      </c>
      <c r="F41" s="266"/>
      <c r="G41" s="135"/>
      <c r="H41" s="406" t="s">
        <v>85</v>
      </c>
      <c r="I41" s="407"/>
      <c r="J41" s="407"/>
      <c r="K41" s="408"/>
      <c r="L41" s="135"/>
      <c r="M41" s="137"/>
      <c r="O41" s="88"/>
      <c r="P41" s="88"/>
      <c r="Q41" s="91"/>
    </row>
    <row r="42" spans="2:17" ht="19.5" customHeight="1">
      <c r="B42" s="256" t="s">
        <v>46</v>
      </c>
      <c r="C42" s="257">
        <f>(+Moneda!C15+Moneda!C53)/1000</f>
        <v>538.7797647799998</v>
      </c>
      <c r="D42" s="257">
        <f>(+Moneda!D15+Moneda!D53)/1000</f>
        <v>1506.9670020896597</v>
      </c>
      <c r="E42" s="258">
        <f>+C42/$C$44</f>
        <v>0.7174392713757658</v>
      </c>
      <c r="F42" s="259"/>
      <c r="G42" s="135"/>
      <c r="H42" s="409"/>
      <c r="I42" s="410"/>
      <c r="J42" s="410"/>
      <c r="K42" s="411"/>
      <c r="L42" s="135"/>
      <c r="M42" s="137"/>
      <c r="O42" s="88"/>
      <c r="P42" s="88"/>
      <c r="Q42" s="91"/>
    </row>
    <row r="43" spans="2:17" ht="19.5" customHeight="1">
      <c r="B43" s="256" t="s">
        <v>45</v>
      </c>
      <c r="C43" s="257">
        <f>(+Moneda!C19+Moneda!C58)/1000</f>
        <v>212.19636139</v>
      </c>
      <c r="D43" s="257">
        <f>(+Moneda!D19+Moneda!D58)/1000</f>
        <v>593.51322280783</v>
      </c>
      <c r="E43" s="258">
        <f>+C43/$C$44</f>
        <v>0.2825607286242342</v>
      </c>
      <c r="F43" s="259"/>
      <c r="G43" s="135"/>
      <c r="H43" s="284"/>
      <c r="I43" s="254" t="s">
        <v>34</v>
      </c>
      <c r="J43" s="254" t="s">
        <v>36</v>
      </c>
      <c r="K43" s="411" t="s">
        <v>38</v>
      </c>
      <c r="L43" s="135"/>
      <c r="M43" s="136"/>
      <c r="O43" s="88"/>
      <c r="P43" s="88"/>
      <c r="Q43" s="91"/>
    </row>
    <row r="44" spans="2:17" ht="19.5" customHeight="1">
      <c r="B44" s="263" t="s">
        <v>38</v>
      </c>
      <c r="C44" s="264">
        <f>+C43+C42</f>
        <v>750.9761261699998</v>
      </c>
      <c r="D44" s="264">
        <f>+D43+D42</f>
        <v>2100.4802248974897</v>
      </c>
      <c r="E44" s="265">
        <f>+E43+E42</f>
        <v>1</v>
      </c>
      <c r="F44" s="266"/>
      <c r="G44" s="135"/>
      <c r="H44" s="285">
        <v>2009</v>
      </c>
      <c r="I44" s="257">
        <v>71</v>
      </c>
      <c r="J44" s="257">
        <v>192</v>
      </c>
      <c r="K44" s="295">
        <f aca="true" t="shared" si="1" ref="K44:K49">+J44+I44</f>
        <v>263</v>
      </c>
      <c r="L44" s="135"/>
      <c r="M44" s="136"/>
      <c r="O44" s="88"/>
      <c r="P44" s="88"/>
      <c r="Q44" s="91"/>
    </row>
    <row r="45" spans="2:17" ht="19.5" customHeight="1">
      <c r="B45" s="135"/>
      <c r="C45" s="135"/>
      <c r="D45" s="135"/>
      <c r="E45" s="135"/>
      <c r="F45" s="135"/>
      <c r="G45" s="135"/>
      <c r="H45" s="285">
        <v>2010</v>
      </c>
      <c r="I45" s="257">
        <v>72</v>
      </c>
      <c r="J45" s="257">
        <v>249</v>
      </c>
      <c r="K45" s="295">
        <f t="shared" si="1"/>
        <v>321</v>
      </c>
      <c r="L45" s="135"/>
      <c r="M45" s="136"/>
      <c r="N45" s="94"/>
      <c r="O45" s="90"/>
      <c r="P45" s="90"/>
      <c r="Q45" s="91"/>
    </row>
    <row r="46" spans="2:17" ht="19.5" customHeight="1">
      <c r="B46" s="495" t="s">
        <v>8</v>
      </c>
      <c r="C46" s="496"/>
      <c r="D46" s="496"/>
      <c r="E46" s="497"/>
      <c r="F46" s="227"/>
      <c r="G46" s="135"/>
      <c r="H46" s="285">
        <v>2011</v>
      </c>
      <c r="I46" s="257">
        <v>70</v>
      </c>
      <c r="J46" s="257">
        <v>315</v>
      </c>
      <c r="K46" s="295">
        <f t="shared" si="1"/>
        <v>385</v>
      </c>
      <c r="L46" s="135"/>
      <c r="M46" s="136"/>
      <c r="N46" s="90"/>
      <c r="O46" s="90"/>
      <c r="P46" s="90"/>
      <c r="Q46" s="91"/>
    </row>
    <row r="47" spans="2:17" ht="19.5" customHeight="1">
      <c r="B47" s="286"/>
      <c r="C47" s="254" t="s">
        <v>14</v>
      </c>
      <c r="D47" s="254" t="s">
        <v>32</v>
      </c>
      <c r="E47" s="251" t="s">
        <v>33</v>
      </c>
      <c r="F47" s="252"/>
      <c r="G47" s="135"/>
      <c r="H47" s="285">
        <v>2012</v>
      </c>
      <c r="I47" s="257">
        <v>63.198</v>
      </c>
      <c r="J47" s="275">
        <v>425.85551902000003</v>
      </c>
      <c r="K47" s="295">
        <f t="shared" si="1"/>
        <v>489.05351902</v>
      </c>
      <c r="L47" s="135"/>
      <c r="M47" s="136"/>
      <c r="N47" s="90"/>
      <c r="O47" s="90"/>
      <c r="P47" s="90"/>
      <c r="Q47" s="91"/>
    </row>
    <row r="48" spans="2:17" ht="19.5" customHeight="1">
      <c r="B48" s="256" t="s">
        <v>58</v>
      </c>
      <c r="C48" s="257">
        <f>(+Plazo!C14)/1000</f>
        <v>714.2765104499999</v>
      </c>
      <c r="D48" s="257">
        <f>(+Plazo!D14)/1000</f>
        <v>1997.8313997286502</v>
      </c>
      <c r="E48" s="258">
        <f>+D48/$D$50</f>
        <v>0.9511307824029386</v>
      </c>
      <c r="F48" s="288"/>
      <c r="G48" s="135"/>
      <c r="H48" s="287">
        <v>2013</v>
      </c>
      <c r="I48" s="257">
        <v>56.5285205</v>
      </c>
      <c r="J48" s="275">
        <v>591.0717845600001</v>
      </c>
      <c r="K48" s="295">
        <f t="shared" si="1"/>
        <v>647.6003050600001</v>
      </c>
      <c r="L48" s="135"/>
      <c r="M48" s="136"/>
      <c r="N48" s="90"/>
      <c r="O48" s="90"/>
      <c r="P48" s="90"/>
      <c r="Q48" s="91"/>
    </row>
    <row r="49" spans="2:17" ht="19.5" customHeight="1">
      <c r="B49" s="256" t="s">
        <v>57</v>
      </c>
      <c r="C49" s="257">
        <f>(+Plazo!C19)/1000</f>
        <v>36.699615720000004</v>
      </c>
      <c r="D49" s="257">
        <f>(+Plazo!D19)/1000</f>
        <v>102.64882516884</v>
      </c>
      <c r="E49" s="258">
        <f>+D49/$D$50</f>
        <v>0.04886921759706144</v>
      </c>
      <c r="F49" s="288"/>
      <c r="G49" s="135"/>
      <c r="H49" s="287" t="s">
        <v>284</v>
      </c>
      <c r="I49" s="296">
        <f>(+'Residencia Acreedor'!C15+'Residencia Acreedor'!C44)/1000</f>
        <v>53.34125495</v>
      </c>
      <c r="J49" s="296">
        <f>(+'Residencia Acreedor'!C18+'Residencia Acreedor'!C46)/1000</f>
        <v>697.6348712199999</v>
      </c>
      <c r="K49" s="297">
        <f t="shared" si="1"/>
        <v>750.9761261699999</v>
      </c>
      <c r="L49" s="135"/>
      <c r="M49" s="136"/>
      <c r="N49" s="90"/>
      <c r="O49" s="90"/>
      <c r="P49" s="90"/>
      <c r="Q49" s="91"/>
    </row>
    <row r="50" spans="2:17" ht="19.5" customHeight="1">
      <c r="B50" s="263" t="s">
        <v>38</v>
      </c>
      <c r="C50" s="264">
        <f>+C49+C48</f>
        <v>750.9761261699999</v>
      </c>
      <c r="D50" s="264">
        <f>+D49+D48</f>
        <v>2100.48022489749</v>
      </c>
      <c r="E50" s="265">
        <f>+E49+E48</f>
        <v>1</v>
      </c>
      <c r="F50" s="266"/>
      <c r="G50" s="135"/>
      <c r="H50" s="289" t="s">
        <v>316</v>
      </c>
      <c r="I50" s="135"/>
      <c r="J50" s="135"/>
      <c r="K50" s="135"/>
      <c r="L50" s="135"/>
      <c r="M50" s="137"/>
      <c r="N50" s="91"/>
      <c r="O50" s="90"/>
      <c r="P50" s="90"/>
      <c r="Q50" s="91"/>
    </row>
    <row r="51" spans="2:17" ht="19.5" customHeight="1"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7"/>
      <c r="N51" s="91"/>
      <c r="O51" s="90"/>
      <c r="P51" s="90"/>
      <c r="Q51" s="91"/>
    </row>
    <row r="52" spans="2:17" ht="19.5" customHeight="1">
      <c r="B52" s="481"/>
      <c r="M52" s="91"/>
      <c r="N52" s="91"/>
      <c r="O52" s="90"/>
      <c r="P52" s="90"/>
      <c r="Q52" s="91"/>
    </row>
    <row r="53" spans="13:17" ht="19.5" customHeight="1">
      <c r="M53" s="91"/>
      <c r="N53" s="91"/>
      <c r="O53" s="90"/>
      <c r="P53" s="90"/>
      <c r="Q53" s="91"/>
    </row>
    <row r="54" spans="3:17" ht="25.5" customHeight="1">
      <c r="C54" s="166"/>
      <c r="H54" s="498"/>
      <c r="I54" s="498"/>
      <c r="J54" s="498"/>
      <c r="K54" s="498"/>
      <c r="M54" s="91"/>
      <c r="N54" s="91"/>
      <c r="O54" s="90"/>
      <c r="P54" s="90"/>
      <c r="Q54" s="91"/>
    </row>
    <row r="55" spans="9:17" ht="19.5" customHeight="1">
      <c r="I55" s="95"/>
      <c r="J55" s="95"/>
      <c r="K55" s="95"/>
      <c r="M55" s="91"/>
      <c r="N55" s="91"/>
      <c r="O55" s="90"/>
      <c r="P55" s="90"/>
      <c r="Q55" s="91"/>
    </row>
    <row r="56" spans="13:17" ht="19.5" customHeight="1">
      <c r="M56" s="91"/>
      <c r="N56" s="91"/>
      <c r="O56" s="90"/>
      <c r="P56" s="90"/>
      <c r="Q56" s="91"/>
    </row>
    <row r="57" spans="9:17" ht="19.5" customHeight="1">
      <c r="I57" s="95"/>
      <c r="J57" s="95"/>
      <c r="K57" s="95"/>
      <c r="M57" s="91"/>
      <c r="N57" s="91"/>
      <c r="O57" s="90"/>
      <c r="P57" s="90"/>
      <c r="Q57" s="91"/>
    </row>
    <row r="58" spans="9:17" ht="19.5" customHeight="1">
      <c r="I58" s="95"/>
      <c r="J58" s="96"/>
      <c r="K58" s="95"/>
      <c r="M58" s="91"/>
      <c r="N58" s="91"/>
      <c r="O58" s="90"/>
      <c r="P58" s="90"/>
      <c r="Q58" s="91"/>
    </row>
    <row r="59" spans="9:17" ht="19.5" customHeight="1">
      <c r="I59" s="95"/>
      <c r="J59" s="96"/>
      <c r="K59" s="95"/>
      <c r="M59" s="91"/>
      <c r="N59" s="91"/>
      <c r="O59" s="90"/>
      <c r="P59" s="90"/>
      <c r="Q59" s="91"/>
    </row>
    <row r="60" spans="9:17" ht="19.5" customHeight="1">
      <c r="I60" s="95"/>
      <c r="J60" s="96"/>
      <c r="K60" s="95"/>
      <c r="M60" s="91"/>
      <c r="N60" s="91"/>
      <c r="O60" s="90"/>
      <c r="P60" s="90"/>
      <c r="Q60" s="91"/>
    </row>
    <row r="61" spans="9:17" ht="19.5" customHeight="1">
      <c r="I61" s="95"/>
      <c r="J61" s="95"/>
      <c r="K61" s="95"/>
      <c r="M61" s="91"/>
      <c r="N61" s="91"/>
      <c r="O61" s="90"/>
      <c r="P61" s="90"/>
      <c r="Q61" s="91"/>
    </row>
    <row r="62" spans="11:17" ht="19.5" customHeight="1">
      <c r="K62" s="95"/>
      <c r="M62" s="91"/>
      <c r="N62" s="91"/>
      <c r="O62" s="90"/>
      <c r="P62" s="90"/>
      <c r="Q62" s="91"/>
    </row>
    <row r="63" spans="11:17" ht="19.5" customHeight="1">
      <c r="K63" s="95"/>
      <c r="M63" s="91"/>
      <c r="N63" s="91"/>
      <c r="O63" s="90"/>
      <c r="P63" s="90"/>
      <c r="Q63" s="91"/>
    </row>
    <row r="64" spans="13:17" ht="19.5" customHeight="1">
      <c r="M64" s="91"/>
      <c r="N64" s="91"/>
      <c r="O64" s="90"/>
      <c r="P64" s="90"/>
      <c r="Q64" s="91"/>
    </row>
    <row r="65" spans="13:17" ht="19.5" customHeight="1">
      <c r="M65" s="91"/>
      <c r="N65" s="91"/>
      <c r="O65" s="90"/>
      <c r="P65" s="90"/>
      <c r="Q65" s="91"/>
    </row>
    <row r="66" spans="13:17" ht="19.5" customHeight="1">
      <c r="M66" s="91"/>
      <c r="N66" s="91"/>
      <c r="O66" s="90"/>
      <c r="P66" s="90"/>
      <c r="Q66" s="91"/>
    </row>
    <row r="67" spans="9:17" ht="19.5" customHeight="1">
      <c r="I67" s="97"/>
      <c r="J67" s="97"/>
      <c r="M67" s="91"/>
      <c r="N67" s="91"/>
      <c r="O67" s="90"/>
      <c r="P67" s="90"/>
      <c r="Q67" s="91"/>
    </row>
    <row r="68" spans="13:17" ht="19.5" customHeight="1">
      <c r="M68" s="91"/>
      <c r="N68" s="91"/>
      <c r="O68" s="90"/>
      <c r="P68" s="90"/>
      <c r="Q68" s="91"/>
    </row>
    <row r="69" spans="2:17" ht="19.5" customHeight="1">
      <c r="B69" s="98"/>
      <c r="M69" s="91"/>
      <c r="N69" s="91"/>
      <c r="O69" s="90"/>
      <c r="P69" s="90"/>
      <c r="Q69" s="91"/>
    </row>
    <row r="70" spans="2:17" ht="19.5" customHeight="1">
      <c r="B70" s="98"/>
      <c r="M70" s="91"/>
      <c r="N70" s="91"/>
      <c r="O70" s="90"/>
      <c r="P70" s="90"/>
      <c r="Q70" s="91"/>
    </row>
    <row r="71" spans="13:17" ht="19.5" customHeight="1">
      <c r="M71" s="91"/>
      <c r="N71" s="91"/>
      <c r="O71" s="90"/>
      <c r="P71" s="90"/>
      <c r="Q71" s="91"/>
    </row>
    <row r="72" spans="13:17" ht="19.5" customHeight="1">
      <c r="M72" s="91"/>
      <c r="N72" s="91"/>
      <c r="O72" s="90"/>
      <c r="P72" s="90"/>
      <c r="Q72" s="91"/>
    </row>
    <row r="73" spans="13:17" ht="19.5" customHeight="1">
      <c r="M73" s="91"/>
      <c r="N73" s="91"/>
      <c r="O73" s="90"/>
      <c r="P73" s="90"/>
      <c r="Q73" s="91"/>
    </row>
    <row r="74" spans="11:17" ht="19.5" customHeight="1">
      <c r="K74" s="95"/>
      <c r="M74" s="91"/>
      <c r="N74" s="91"/>
      <c r="O74" s="90"/>
      <c r="P74" s="90"/>
      <c r="Q74" s="91"/>
    </row>
    <row r="77" spans="9:10" ht="19.5" customHeight="1">
      <c r="I77" s="97"/>
      <c r="J77" s="97"/>
    </row>
  </sheetData>
  <sheetProtection/>
  <mergeCells count="15">
    <mergeCell ref="B19:E19"/>
    <mergeCell ref="B10:K10"/>
    <mergeCell ref="H19:K19"/>
    <mergeCell ref="H54:K54"/>
    <mergeCell ref="B35:E35"/>
    <mergeCell ref="B26:E26"/>
    <mergeCell ref="B46:E46"/>
    <mergeCell ref="B33:E33"/>
    <mergeCell ref="B34:E34"/>
    <mergeCell ref="B9:G9"/>
    <mergeCell ref="B6:K6"/>
    <mergeCell ref="B7:K7"/>
    <mergeCell ref="B12:E12"/>
    <mergeCell ref="H12:K12"/>
    <mergeCell ref="B5:K5"/>
  </mergeCells>
  <printOptions/>
  <pageMargins left="1.1023622047244095" right="0.51" top="0.9448818897637796" bottom="0.35" header="0.31496062992125984" footer="0.2"/>
  <pageSetup fitToHeight="1" fitToWidth="1"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3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88" customWidth="1"/>
    <col min="2" max="11" width="16.7109375" style="88" customWidth="1"/>
    <col min="12" max="12" width="2.421875" style="88" customWidth="1"/>
    <col min="13" max="16384" width="15.7109375" style="88" customWidth="1"/>
  </cols>
  <sheetData>
    <row r="1" s="13" customFormat="1" ht="12.75"/>
    <row r="2" s="13" customFormat="1" ht="12.75">
      <c r="D2" s="14"/>
    </row>
    <row r="3" s="13" customFormat="1" ht="12.75">
      <c r="D3" s="14"/>
    </row>
    <row r="4" spans="1:6" s="1" customFormat="1" ht="15">
      <c r="A4" s="13"/>
      <c r="B4" s="13"/>
      <c r="C4" s="13"/>
      <c r="D4" s="13"/>
      <c r="E4" s="13"/>
      <c r="F4" s="13"/>
    </row>
    <row r="5" spans="1:11" s="1" customFormat="1" ht="18">
      <c r="A5" s="13"/>
      <c r="B5" s="494" t="s">
        <v>61</v>
      </c>
      <c r="C5" s="494"/>
      <c r="D5" s="494"/>
      <c r="E5" s="494"/>
      <c r="F5" s="494"/>
      <c r="G5" s="494"/>
      <c r="H5" s="494"/>
      <c r="I5" s="494"/>
      <c r="J5" s="494"/>
      <c r="K5" s="494"/>
    </row>
    <row r="6" spans="1:11" s="1" customFormat="1" ht="24.75" customHeight="1">
      <c r="A6" s="13"/>
      <c r="B6" s="484" t="s">
        <v>12</v>
      </c>
      <c r="C6" s="484"/>
      <c r="D6" s="484"/>
      <c r="E6" s="484"/>
      <c r="F6" s="484"/>
      <c r="G6" s="484"/>
      <c r="H6" s="484"/>
      <c r="I6" s="484"/>
      <c r="J6" s="484"/>
      <c r="K6" s="484"/>
    </row>
    <row r="7" spans="1:11" s="1" customFormat="1" ht="19.5" customHeight="1">
      <c r="A7" s="13"/>
      <c r="B7" s="484" t="str">
        <f>+'Resumen Cuadros'!B7:K7</f>
        <v>AL 31 DE JULIO DE 2014</v>
      </c>
      <c r="C7" s="484"/>
      <c r="D7" s="484"/>
      <c r="E7" s="484"/>
      <c r="F7" s="484"/>
      <c r="G7" s="484"/>
      <c r="H7" s="484"/>
      <c r="I7" s="484"/>
      <c r="J7" s="484"/>
      <c r="K7" s="484"/>
    </row>
    <row r="8" spans="1:11" s="1" customFormat="1" ht="19.5" customHeight="1">
      <c r="A8" s="13"/>
      <c r="B8" s="308"/>
      <c r="C8" s="308"/>
      <c r="D8" s="308"/>
      <c r="E8" s="308"/>
      <c r="F8" s="308"/>
      <c r="G8" s="308"/>
      <c r="H8" s="308"/>
      <c r="I8" s="308"/>
      <c r="J8" s="308"/>
      <c r="K8" s="308"/>
    </row>
    <row r="9" spans="1:9" s="1" customFormat="1" ht="19.5" customHeight="1">
      <c r="A9" s="13"/>
      <c r="B9" s="2"/>
      <c r="C9" s="2"/>
      <c r="D9" s="2"/>
      <c r="E9" s="2"/>
      <c r="F9" s="2"/>
      <c r="G9" s="2"/>
      <c r="H9" s="2"/>
      <c r="I9" s="2"/>
    </row>
    <row r="10" spans="2:11" ht="19.5" customHeight="1">
      <c r="B10" s="500" t="s">
        <v>18</v>
      </c>
      <c r="C10" s="500"/>
      <c r="D10" s="500"/>
      <c r="E10" s="500" t="s">
        <v>47</v>
      </c>
      <c r="F10" s="500"/>
      <c r="G10" s="500"/>
      <c r="H10" s="501" t="s">
        <v>48</v>
      </c>
      <c r="I10" s="501"/>
      <c r="J10" s="501"/>
      <c r="K10" s="501"/>
    </row>
    <row r="17" ht="19.5" customHeight="1">
      <c r="I17" s="95"/>
    </row>
    <row r="20" spans="7:8" ht="19.5" customHeight="1">
      <c r="G20" s="97"/>
      <c r="H20" s="97"/>
    </row>
    <row r="24" spans="2:13" ht="19.5" customHeight="1">
      <c r="B24" s="500" t="s">
        <v>49</v>
      </c>
      <c r="C24" s="500"/>
      <c r="D24" s="500"/>
      <c r="E24" s="500" t="s">
        <v>50</v>
      </c>
      <c r="F24" s="500"/>
      <c r="G24" s="500"/>
      <c r="H24" s="500" t="s">
        <v>52</v>
      </c>
      <c r="I24" s="500"/>
      <c r="J24" s="500"/>
      <c r="K24" s="500"/>
      <c r="M24" s="150"/>
    </row>
    <row r="37" spans="2:11" ht="19.5" customHeight="1">
      <c r="B37" s="99"/>
      <c r="C37" s="99"/>
      <c r="D37" s="99"/>
      <c r="E37" s="99"/>
      <c r="F37" s="99"/>
      <c r="G37" s="99"/>
      <c r="H37" s="433" t="s">
        <v>277</v>
      </c>
      <c r="J37" s="99"/>
      <c r="K37" s="99"/>
    </row>
    <row r="39" spans="2:13" ht="19.5" customHeight="1">
      <c r="B39" s="503" t="s">
        <v>56</v>
      </c>
      <c r="C39" s="503"/>
      <c r="D39" s="503"/>
      <c r="E39" s="503"/>
      <c r="F39" s="503"/>
      <c r="G39" s="431"/>
      <c r="H39" s="500" t="s">
        <v>59</v>
      </c>
      <c r="I39" s="500"/>
      <c r="J39" s="500"/>
      <c r="K39" s="500"/>
      <c r="L39" s="500"/>
      <c r="M39" s="500"/>
    </row>
    <row r="40" spans="1:6" ht="19.5" customHeight="1">
      <c r="A40" s="504" t="s">
        <v>51</v>
      </c>
      <c r="B40" s="504"/>
      <c r="C40" s="504"/>
      <c r="D40" s="504"/>
      <c r="E40" s="504"/>
      <c r="F40" s="504"/>
    </row>
    <row r="52" spans="3:15" ht="19.5" customHeight="1"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</row>
    <row r="53" spans="2:15" ht="19.5" customHeight="1">
      <c r="B53" s="502"/>
      <c r="C53" s="502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</row>
    <row r="54" spans="2:15" ht="19.5" customHeight="1">
      <c r="B54" s="432" t="s">
        <v>317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</row>
    <row r="55" spans="2:15" ht="19.5" customHeight="1"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</row>
    <row r="56" spans="2:15" ht="19.5" customHeight="1"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</row>
    <row r="57" spans="2:15" ht="19.5" customHeight="1"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</row>
    <row r="58" spans="2:15" ht="19.5" customHeight="1"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19.5" customHeight="1"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</row>
    <row r="60" spans="2:15" ht="19.5" customHeight="1"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</row>
    <row r="61" spans="2:15" ht="19.5" customHeight="1"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</row>
    <row r="62" spans="2:15" ht="19.5" customHeight="1"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</row>
    <row r="63" spans="2:15" ht="19.5" customHeight="1"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</row>
    <row r="64" spans="2:15" ht="19.5" customHeight="1"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</row>
    <row r="65" spans="2:15" ht="19.5" customHeight="1"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</row>
    <row r="66" spans="2:15" ht="19.5" customHeight="1"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</row>
    <row r="67" spans="2:15" ht="19.5" customHeight="1"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</row>
    <row r="68" spans="2:15" ht="19.5" customHeight="1"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</row>
    <row r="69" spans="2:15" ht="19.5" customHeight="1"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</row>
    <row r="70" spans="2:15" ht="19.5" customHeight="1"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</row>
    <row r="71" spans="2:15" ht="19.5" customHeight="1"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</row>
    <row r="72" spans="2:15" ht="19.5" customHeight="1"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</row>
    <row r="73" spans="2:15" ht="19.5" customHeight="1"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</row>
    <row r="74" spans="2:15" ht="19.5" customHeight="1"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</row>
    <row r="75" spans="2:15" ht="19.5" customHeight="1"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</row>
    <row r="76" spans="2:15" ht="19.5" customHeight="1"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</row>
    <row r="77" spans="2:15" ht="19.5" customHeight="1"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</row>
    <row r="78" spans="2:15" ht="19.5" customHeight="1"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</row>
    <row r="79" spans="2:15" ht="19.5" customHeight="1"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</row>
    <row r="80" spans="2:15" ht="19.5" customHeight="1"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</row>
    <row r="81" spans="2:15" ht="19.5" customHeight="1"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</row>
    <row r="82" spans="2:15" ht="19.5" customHeight="1"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</row>
    <row r="83" spans="2:15" ht="19.5" customHeight="1"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</row>
    <row r="84" spans="2:15" ht="19.5" customHeight="1"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</row>
    <row r="85" spans="2:15" ht="19.5" customHeight="1"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</row>
    <row r="86" spans="2:15" ht="19.5" customHeight="1"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</row>
    <row r="87" spans="2:15" ht="19.5" customHeight="1"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</row>
    <row r="88" spans="2:15" ht="19.5" customHeight="1"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</row>
    <row r="89" spans="2:15" ht="19.5" customHeight="1"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</row>
    <row r="90" spans="2:15" ht="19.5" customHeight="1"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</row>
    <row r="91" spans="2:15" ht="19.5" customHeight="1"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</row>
    <row r="92" spans="2:15" ht="19.5" customHeight="1"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</row>
    <row r="93" spans="2:15" ht="19.5" customHeight="1"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</row>
    <row r="94" spans="2:15" ht="19.5" customHeight="1"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</row>
    <row r="95" spans="2:15" ht="19.5" customHeight="1"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</row>
    <row r="96" spans="2:15" ht="19.5" customHeight="1"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</row>
    <row r="97" spans="2:15" ht="19.5" customHeight="1"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</row>
    <row r="98" spans="2:15" ht="19.5" customHeight="1"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</row>
    <row r="99" spans="2:15" ht="19.5" customHeight="1"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</row>
    <row r="100" spans="2:15" ht="19.5" customHeight="1"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</row>
    <row r="101" spans="2:15" ht="19.5" customHeight="1"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</row>
    <row r="102" spans="2:15" ht="19.5" customHeight="1"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</row>
    <row r="103" spans="2:15" ht="19.5" customHeight="1"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</row>
    <row r="104" spans="2:15" ht="19.5" customHeight="1"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</row>
    <row r="105" spans="2:15" ht="19.5" customHeight="1"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</row>
    <row r="106" spans="2:15" ht="19.5" customHeight="1"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</row>
    <row r="107" spans="2:15" ht="19.5" customHeight="1"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</row>
    <row r="108" spans="2:15" ht="19.5" customHeight="1"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</row>
    <row r="109" spans="2:15" ht="19.5" customHeight="1"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</row>
    <row r="110" spans="2:15" ht="19.5" customHeight="1"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</row>
    <row r="111" spans="2:15" ht="19.5" customHeight="1"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</row>
    <row r="112" spans="2:15" ht="19.5" customHeight="1"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</row>
    <row r="113" spans="2:15" ht="19.5" customHeight="1"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</row>
    <row r="114" spans="2:15" ht="19.5" customHeight="1"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</row>
    <row r="115" spans="2:15" ht="19.5" customHeight="1"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</row>
    <row r="116" spans="2:15" ht="19.5" customHeight="1"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</row>
    <row r="117" spans="2:15" ht="19.5" customHeight="1"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</row>
    <row r="118" spans="2:15" ht="19.5" customHeight="1"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</row>
    <row r="119" spans="2:15" ht="19.5" customHeight="1"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</row>
    <row r="120" spans="2:15" ht="19.5" customHeight="1"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</row>
    <row r="121" spans="2:15" ht="19.5" customHeight="1"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</row>
    <row r="122" spans="2:15" ht="19.5" customHeight="1"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</row>
    <row r="123" spans="2:15" ht="19.5" customHeight="1"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</row>
  </sheetData>
  <sheetProtection/>
  <mergeCells count="13">
    <mergeCell ref="B24:D24"/>
    <mergeCell ref="E24:G24"/>
    <mergeCell ref="H24:K24"/>
    <mergeCell ref="B53:C53"/>
    <mergeCell ref="B39:F39"/>
    <mergeCell ref="A40:F40"/>
    <mergeCell ref="H39:M39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3.8515625" style="26" customWidth="1"/>
    <col min="2" max="2" width="46.8515625" style="26" customWidth="1"/>
    <col min="3" max="3" width="19.7109375" style="26" customWidth="1"/>
    <col min="4" max="4" width="19.7109375" style="28" customWidth="1"/>
    <col min="5" max="5" width="11.421875" style="110" customWidth="1"/>
    <col min="6" max="6" width="11.421875" style="437" customWidth="1"/>
    <col min="7" max="7" width="16.8515625" style="437" bestFit="1" customWidth="1"/>
    <col min="8" max="8" width="15.140625" style="437" customWidth="1"/>
    <col min="9" max="9" width="25.28125" style="437" bestFit="1" customWidth="1"/>
    <col min="10" max="13" width="11.421875" style="412" customWidth="1"/>
    <col min="14" max="14" width="11.421875" style="413" customWidth="1"/>
    <col min="15" max="23" width="11.421875" style="28" customWidth="1"/>
    <col min="24" max="16384" width="11.421875" style="26" customWidth="1"/>
  </cols>
  <sheetData>
    <row r="1" ht="15"/>
    <row r="2" ht="15"/>
    <row r="5" spans="2:8" ht="18.75">
      <c r="B5" s="170" t="s">
        <v>23</v>
      </c>
      <c r="C5" s="299"/>
      <c r="D5" s="299"/>
      <c r="F5" s="505"/>
      <c r="G5" s="505"/>
      <c r="H5" s="505"/>
    </row>
    <row r="6" spans="2:4" ht="18">
      <c r="B6" s="506" t="s">
        <v>93</v>
      </c>
      <c r="C6" s="506"/>
      <c r="D6" s="506"/>
    </row>
    <row r="7" spans="2:8" ht="15.75">
      <c r="B7" s="507" t="s">
        <v>91</v>
      </c>
      <c r="C7" s="507"/>
      <c r="D7" s="507"/>
      <c r="F7" s="450"/>
      <c r="G7" s="450"/>
      <c r="H7" s="450"/>
    </row>
    <row r="8" spans="2:8" ht="15.75">
      <c r="B8" s="507" t="s">
        <v>212</v>
      </c>
      <c r="C8" s="507"/>
      <c r="D8" s="507"/>
      <c r="F8" s="450"/>
      <c r="G8" s="451"/>
      <c r="H8" s="451"/>
    </row>
    <row r="9" spans="2:8" ht="15.75">
      <c r="B9" s="511" t="s">
        <v>318</v>
      </c>
      <c r="C9" s="511"/>
      <c r="D9" s="393"/>
      <c r="F9" s="450"/>
      <c r="G9" s="451"/>
      <c r="H9" s="451"/>
    </row>
    <row r="10" spans="2:8" ht="12.75" customHeight="1">
      <c r="B10" s="300"/>
      <c r="C10" s="300"/>
      <c r="D10" s="300"/>
      <c r="F10" s="450"/>
      <c r="G10" s="450"/>
      <c r="H10" s="450"/>
    </row>
    <row r="11" spans="2:8" ht="15" customHeight="1">
      <c r="B11" s="508" t="s">
        <v>326</v>
      </c>
      <c r="C11" s="512" t="s">
        <v>69</v>
      </c>
      <c r="D11" s="517" t="s">
        <v>70</v>
      </c>
      <c r="F11" s="450"/>
      <c r="G11" s="450"/>
      <c r="H11" s="450"/>
    </row>
    <row r="12" spans="2:10" ht="13.5" customHeight="1">
      <c r="B12" s="509"/>
      <c r="C12" s="513"/>
      <c r="D12" s="518"/>
      <c r="E12" s="438"/>
      <c r="F12" s="450"/>
      <c r="G12" s="294">
        <v>2.797</v>
      </c>
      <c r="H12" s="450"/>
      <c r="J12" s="414"/>
    </row>
    <row r="13" spans="2:8" ht="9" customHeight="1">
      <c r="B13" s="510"/>
      <c r="C13" s="514"/>
      <c r="D13" s="519"/>
      <c r="F13" s="450"/>
      <c r="G13" s="450"/>
      <c r="H13" s="450"/>
    </row>
    <row r="14" spans="2:8" ht="9" customHeight="1">
      <c r="B14" s="29"/>
      <c r="C14" s="30"/>
      <c r="D14" s="31"/>
      <c r="F14" s="450"/>
      <c r="G14" s="450"/>
      <c r="H14" s="450"/>
    </row>
    <row r="15" spans="2:8" ht="16.5">
      <c r="B15" s="104" t="s">
        <v>202</v>
      </c>
      <c r="C15" s="33">
        <f>+C16</f>
        <v>53341.25495</v>
      </c>
      <c r="D15" s="33">
        <f>+D16</f>
        <v>149195.49009515002</v>
      </c>
      <c r="F15" s="450" t="s">
        <v>295</v>
      </c>
      <c r="G15" s="452">
        <f>+C16+C21+C49</f>
        <v>330379.29237</v>
      </c>
      <c r="H15" s="452">
        <f>+D16+D21+D49</f>
        <v>924070.8807588901</v>
      </c>
    </row>
    <row r="16" spans="2:9" ht="15">
      <c r="B16" s="34" t="s">
        <v>17</v>
      </c>
      <c r="C16" s="36">
        <v>53341.25495</v>
      </c>
      <c r="D16" s="36">
        <f>+C16*$G$12</f>
        <v>149195.49009515002</v>
      </c>
      <c r="F16" s="450"/>
      <c r="G16" s="450"/>
      <c r="H16" s="450"/>
      <c r="I16" s="439"/>
    </row>
    <row r="17" spans="2:8" ht="15.75">
      <c r="B17" s="105"/>
      <c r="C17" s="38"/>
      <c r="D17" s="38"/>
      <c r="F17" s="450"/>
      <c r="G17" s="453"/>
      <c r="H17" s="450"/>
    </row>
    <row r="18" spans="2:8" ht="16.5">
      <c r="B18" s="106" t="s">
        <v>203</v>
      </c>
      <c r="C18" s="33">
        <f>+C20+C21</f>
        <v>660935.2555</v>
      </c>
      <c r="D18" s="33">
        <f>+D20+D21</f>
        <v>1848635.9096335</v>
      </c>
      <c r="F18" s="450" t="s">
        <v>294</v>
      </c>
      <c r="G18" s="452">
        <f>+C20+C48</f>
        <v>420596.83379999996</v>
      </c>
      <c r="H18" s="452">
        <f>+D20+D48</f>
        <v>1176409.3441386</v>
      </c>
    </row>
    <row r="19" spans="2:8" ht="8.25" customHeight="1">
      <c r="B19" s="107"/>
      <c r="C19" s="38"/>
      <c r="D19" s="38"/>
      <c r="F19" s="450"/>
      <c r="G19" s="454"/>
      <c r="H19" s="450"/>
    </row>
    <row r="20" spans="2:8" ht="15">
      <c r="B20" s="34" t="s">
        <v>82</v>
      </c>
      <c r="C20" s="36">
        <v>395818.61682999996</v>
      </c>
      <c r="D20" s="36">
        <f>+C20*$G$12</f>
        <v>1107104.67127351</v>
      </c>
      <c r="F20" s="450"/>
      <c r="G20" s="455">
        <f>+G18+G15</f>
        <v>750976.12617</v>
      </c>
      <c r="H20" s="455">
        <f>+H18+H15</f>
        <v>2100480.22489749</v>
      </c>
    </row>
    <row r="21" spans="2:8" ht="15">
      <c r="B21" s="34" t="s">
        <v>17</v>
      </c>
      <c r="C21" s="36">
        <v>265116.63866999996</v>
      </c>
      <c r="D21" s="36">
        <f>+C21*$G$12</f>
        <v>741531.23835999</v>
      </c>
      <c r="F21" s="450"/>
      <c r="G21" s="456">
        <f>+G20/1000</f>
        <v>750.9761261699999</v>
      </c>
      <c r="H21" s="450">
        <f>+H20/1000</f>
        <v>2100.4802248974897</v>
      </c>
    </row>
    <row r="22" spans="2:8" ht="8.25" customHeight="1">
      <c r="B22" s="39"/>
      <c r="C22" s="38"/>
      <c r="D22" s="38"/>
      <c r="F22" s="450"/>
      <c r="G22" s="450"/>
      <c r="H22" s="450"/>
    </row>
    <row r="23" spans="2:8" ht="15" customHeight="1">
      <c r="B23" s="520" t="s">
        <v>16</v>
      </c>
      <c r="C23" s="515">
        <f>+C18+C15</f>
        <v>714276.51045</v>
      </c>
      <c r="D23" s="515">
        <f>+D18+D15</f>
        <v>1997831.39972865</v>
      </c>
      <c r="F23" s="450"/>
      <c r="G23" s="456">
        <f>+G21-'Resumen Cuadros'!C16</f>
        <v>0</v>
      </c>
      <c r="H23" s="456">
        <f>+H21-'Resumen Cuadros'!D16</f>
        <v>0</v>
      </c>
    </row>
    <row r="24" spans="2:8" ht="15" customHeight="1">
      <c r="B24" s="521"/>
      <c r="C24" s="516"/>
      <c r="D24" s="516"/>
      <c r="F24" s="450"/>
      <c r="G24" s="450"/>
      <c r="H24" s="450"/>
    </row>
    <row r="25" spans="2:8" ht="4.5" customHeight="1">
      <c r="B25" s="40"/>
      <c r="C25" s="41"/>
      <c r="D25" s="41"/>
      <c r="F25" s="450"/>
      <c r="G25" s="450"/>
      <c r="H25" s="450"/>
    </row>
    <row r="26" spans="2:8" ht="15">
      <c r="B26" s="42" t="s">
        <v>190</v>
      </c>
      <c r="C26" s="43"/>
      <c r="D26" s="43"/>
      <c r="F26" s="450"/>
      <c r="G26" s="450"/>
      <c r="H26" s="450"/>
    </row>
    <row r="27" spans="2:8" ht="15">
      <c r="B27" s="42" t="s">
        <v>114</v>
      </c>
      <c r="C27" s="43"/>
      <c r="D27" s="43"/>
      <c r="F27" s="450"/>
      <c r="G27" s="450"/>
      <c r="H27" s="450"/>
    </row>
    <row r="28" spans="2:8" ht="15">
      <c r="B28" s="42" t="s">
        <v>137</v>
      </c>
      <c r="C28" s="43"/>
      <c r="D28" s="43"/>
      <c r="F28" s="450"/>
      <c r="G28" s="450"/>
      <c r="H28" s="450"/>
    </row>
    <row r="30" ht="15">
      <c r="C30" s="219"/>
    </row>
    <row r="31" ht="15">
      <c r="C31" s="109"/>
    </row>
    <row r="34" spans="2:5" ht="18.75">
      <c r="B34" s="82" t="s">
        <v>192</v>
      </c>
      <c r="C34" s="103"/>
      <c r="D34" s="103"/>
      <c r="E34" s="438"/>
    </row>
    <row r="35" spans="2:4" ht="15" customHeight="1">
      <c r="B35" s="506" t="s">
        <v>93</v>
      </c>
      <c r="C35" s="506"/>
      <c r="D35" s="506"/>
    </row>
    <row r="36" spans="2:4" ht="15" customHeight="1">
      <c r="B36" s="507" t="s">
        <v>95</v>
      </c>
      <c r="C36" s="507"/>
      <c r="D36" s="507"/>
    </row>
    <row r="37" spans="2:4" ht="16.5" customHeight="1">
      <c r="B37" s="507" t="s">
        <v>212</v>
      </c>
      <c r="C37" s="507"/>
      <c r="D37" s="507"/>
    </row>
    <row r="38" spans="2:4" ht="16.5" customHeight="1">
      <c r="B38" s="511" t="str">
        <f>+B9</f>
        <v>Al 31 de julio de 2014</v>
      </c>
      <c r="C38" s="511"/>
      <c r="D38" s="100"/>
    </row>
    <row r="39" spans="2:4" ht="8.25" customHeight="1">
      <c r="B39" s="27"/>
      <c r="C39" s="27"/>
      <c r="D39" s="27"/>
    </row>
    <row r="40" spans="2:4" ht="15" customHeight="1">
      <c r="B40" s="508" t="s">
        <v>326</v>
      </c>
      <c r="C40" s="512" t="s">
        <v>69</v>
      </c>
      <c r="D40" s="517" t="s">
        <v>70</v>
      </c>
    </row>
    <row r="41" spans="2:7" ht="13.5" customHeight="1">
      <c r="B41" s="509"/>
      <c r="C41" s="513"/>
      <c r="D41" s="518"/>
      <c r="E41" s="438"/>
      <c r="G41" s="440"/>
    </row>
    <row r="42" spans="2:4" ht="9" customHeight="1">
      <c r="B42" s="510"/>
      <c r="C42" s="514"/>
      <c r="D42" s="519"/>
    </row>
    <row r="43" spans="2:4" ht="8.25" customHeight="1">
      <c r="B43" s="29"/>
      <c r="C43" s="30"/>
      <c r="D43" s="44"/>
    </row>
    <row r="44" spans="2:9" ht="21" customHeight="1">
      <c r="B44" s="104" t="s">
        <v>92</v>
      </c>
      <c r="C44" s="139">
        <v>0</v>
      </c>
      <c r="D44" s="139">
        <v>0</v>
      </c>
      <c r="I44" s="441"/>
    </row>
    <row r="45" spans="2:4" ht="10.5" customHeight="1">
      <c r="B45" s="105"/>
      <c r="C45" s="37"/>
      <c r="D45" s="37"/>
    </row>
    <row r="46" spans="2:7" ht="21" customHeight="1">
      <c r="B46" s="106" t="s">
        <v>104</v>
      </c>
      <c r="C46" s="32">
        <f>+C48+C49</f>
        <v>36699.61572</v>
      </c>
      <c r="D46" s="32">
        <f>+D48+D49</f>
        <v>102648.82516884</v>
      </c>
      <c r="G46" s="441"/>
    </row>
    <row r="47" spans="2:4" ht="8.25" customHeight="1">
      <c r="B47" s="107"/>
      <c r="C47" s="37"/>
      <c r="D47" s="37"/>
    </row>
    <row r="48" spans="2:4" ht="15">
      <c r="B48" s="34" t="s">
        <v>82</v>
      </c>
      <c r="C48" s="35">
        <v>24778.21697</v>
      </c>
      <c r="D48" s="35">
        <f>+C48*$G$12</f>
        <v>69304.67286509</v>
      </c>
    </row>
    <row r="49" spans="2:4" ht="15">
      <c r="B49" s="34" t="s">
        <v>17</v>
      </c>
      <c r="C49" s="35">
        <v>11921.398749999997</v>
      </c>
      <c r="D49" s="35">
        <f>+C49*$G$12</f>
        <v>33344.152303749994</v>
      </c>
    </row>
    <row r="50" spans="2:4" ht="9" customHeight="1">
      <c r="B50" s="39"/>
      <c r="C50" s="37"/>
      <c r="D50" s="37"/>
    </row>
    <row r="51" spans="2:4" ht="15" customHeight="1">
      <c r="B51" s="520" t="s">
        <v>16</v>
      </c>
      <c r="C51" s="522">
        <f>+C46+C44</f>
        <v>36699.61572</v>
      </c>
      <c r="D51" s="522">
        <f>+D46+D44</f>
        <v>102648.82516884</v>
      </c>
    </row>
    <row r="52" spans="2:7" ht="15" customHeight="1">
      <c r="B52" s="521"/>
      <c r="C52" s="523"/>
      <c r="D52" s="523"/>
      <c r="G52" s="442"/>
    </row>
    <row r="53" spans="2:4" ht="6" customHeight="1">
      <c r="B53" s="40"/>
      <c r="C53" s="41"/>
      <c r="D53" s="41"/>
    </row>
    <row r="54" ht="15">
      <c r="C54" s="218"/>
    </row>
    <row r="56" ht="15">
      <c r="C56" s="108"/>
    </row>
    <row r="57" ht="15">
      <c r="C57" s="167"/>
    </row>
  </sheetData>
  <sheetProtection/>
  <mergeCells count="21">
    <mergeCell ref="B51:B52"/>
    <mergeCell ref="C51:C52"/>
    <mergeCell ref="D51:D52"/>
    <mergeCell ref="D23:D24"/>
    <mergeCell ref="D40:D42"/>
    <mergeCell ref="B40:B42"/>
    <mergeCell ref="B38:C38"/>
    <mergeCell ref="C40:C42"/>
    <mergeCell ref="B37:D37"/>
    <mergeCell ref="C23:C24"/>
    <mergeCell ref="B9:C9"/>
    <mergeCell ref="D11:D13"/>
    <mergeCell ref="B23:B24"/>
    <mergeCell ref="C11:C13"/>
    <mergeCell ref="B35:D35"/>
    <mergeCell ref="F5:H5"/>
    <mergeCell ref="B6:D6"/>
    <mergeCell ref="B7:D7"/>
    <mergeCell ref="B8:D8"/>
    <mergeCell ref="B11:B13"/>
    <mergeCell ref="B36:D36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J3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3.140625" style="26" customWidth="1"/>
    <col min="2" max="2" width="37.7109375" style="26" customWidth="1"/>
    <col min="3" max="3" width="19.7109375" style="26" customWidth="1"/>
    <col min="4" max="4" width="19.7109375" style="28" customWidth="1"/>
    <col min="5" max="5" width="9.28125" style="162" customWidth="1"/>
    <col min="6" max="6" width="11.421875" style="28" customWidth="1"/>
    <col min="7" max="7" width="17.28125" style="28" customWidth="1"/>
    <col min="8" max="13" width="11.421875" style="28" customWidth="1"/>
    <col min="14" max="16384" width="11.421875" style="26" customWidth="1"/>
  </cols>
  <sheetData>
    <row r="1" ht="15"/>
    <row r="2" ht="15"/>
    <row r="3" ht="15"/>
    <row r="4" spans="2:10" ht="15">
      <c r="B4" s="126"/>
      <c r="C4" s="126"/>
      <c r="D4" s="112"/>
      <c r="E4" s="301"/>
      <c r="F4" s="112"/>
      <c r="G4" s="112"/>
      <c r="H4" s="112"/>
      <c r="I4" s="112"/>
      <c r="J4" s="112"/>
    </row>
    <row r="5" spans="2:10" ht="18">
      <c r="B5" s="170" t="s">
        <v>24</v>
      </c>
      <c r="C5" s="170"/>
      <c r="D5" s="170"/>
      <c r="E5" s="301"/>
      <c r="F5" s="112"/>
      <c r="G5" s="112"/>
      <c r="H5" s="112"/>
      <c r="I5" s="112"/>
      <c r="J5" s="112"/>
    </row>
    <row r="6" spans="2:10" ht="18" customHeight="1">
      <c r="B6" s="506" t="s">
        <v>94</v>
      </c>
      <c r="C6" s="506"/>
      <c r="D6" s="506"/>
      <c r="E6" s="506"/>
      <c r="F6" s="112"/>
      <c r="G6" s="112"/>
      <c r="H6" s="112"/>
      <c r="I6" s="112"/>
      <c r="J6" s="112"/>
    </row>
    <row r="7" spans="2:10" ht="15.75">
      <c r="B7" s="507" t="s">
        <v>113</v>
      </c>
      <c r="C7" s="507"/>
      <c r="D7" s="507"/>
      <c r="E7" s="301"/>
      <c r="F7" s="112"/>
      <c r="G7" s="112"/>
      <c r="H7" s="112"/>
      <c r="I7" s="112"/>
      <c r="J7" s="112"/>
    </row>
    <row r="8" spans="2:10" ht="15.75">
      <c r="B8" s="511" t="str">
        <f>+'Residencia Acreedor'!B38:C38</f>
        <v>Al 31 de julio de 2014</v>
      </c>
      <c r="C8" s="511"/>
      <c r="D8" s="393"/>
      <c r="E8" s="301"/>
      <c r="F8" s="112"/>
      <c r="G8" s="112"/>
      <c r="H8" s="112"/>
      <c r="I8" s="112"/>
      <c r="J8" s="112"/>
    </row>
    <row r="9" spans="2:10" ht="9" customHeight="1">
      <c r="B9" s="171"/>
      <c r="C9" s="171"/>
      <c r="D9" s="171"/>
      <c r="E9" s="301"/>
      <c r="F9" s="112"/>
      <c r="G9" s="112"/>
      <c r="H9" s="112"/>
      <c r="I9" s="112"/>
      <c r="J9" s="112"/>
    </row>
    <row r="10" spans="2:10" ht="15" customHeight="1">
      <c r="B10" s="526" t="s">
        <v>327</v>
      </c>
      <c r="C10" s="512" t="s">
        <v>69</v>
      </c>
      <c r="D10" s="517" t="s">
        <v>70</v>
      </c>
      <c r="E10" s="112"/>
      <c r="F10" s="112"/>
      <c r="G10" s="112"/>
      <c r="H10" s="112"/>
      <c r="I10" s="112"/>
      <c r="J10" s="112"/>
    </row>
    <row r="11" spans="2:10" ht="13.5" customHeight="1">
      <c r="B11" s="527"/>
      <c r="C11" s="513"/>
      <c r="D11" s="518"/>
      <c r="E11" s="170"/>
      <c r="F11" s="112"/>
      <c r="G11" s="294">
        <v>2.797</v>
      </c>
      <c r="H11" s="112"/>
      <c r="I11" s="112"/>
      <c r="J11" s="112"/>
    </row>
    <row r="12" spans="2:10" ht="9" customHeight="1">
      <c r="B12" s="528"/>
      <c r="C12" s="514"/>
      <c r="D12" s="519"/>
      <c r="E12" s="112"/>
      <c r="F12" s="112"/>
      <c r="G12" s="112"/>
      <c r="H12" s="112"/>
      <c r="I12" s="112"/>
      <c r="J12" s="112"/>
    </row>
    <row r="13" spans="2:4" ht="8.25" customHeight="1">
      <c r="B13" s="46"/>
      <c r="C13" s="47"/>
      <c r="D13" s="48"/>
    </row>
    <row r="14" spans="2:8" ht="15.75" customHeight="1">
      <c r="B14" s="49" t="s">
        <v>63</v>
      </c>
      <c r="C14" s="50">
        <f>+C16+C17</f>
        <v>714276.51045</v>
      </c>
      <c r="D14" s="50">
        <f>+D16+D17</f>
        <v>1997831.3997286502</v>
      </c>
      <c r="G14" s="190"/>
      <c r="H14" s="190"/>
    </row>
    <row r="15" spans="2:4" ht="8.25" customHeight="1">
      <c r="B15" s="49"/>
      <c r="C15" s="50"/>
      <c r="D15" s="50"/>
    </row>
    <row r="16" spans="2:8" ht="16.5" customHeight="1">
      <c r="B16" s="51" t="s">
        <v>65</v>
      </c>
      <c r="C16" s="52">
        <v>395818.61682999996</v>
      </c>
      <c r="D16" s="52">
        <f>+C16*$G$11</f>
        <v>1107104.67127351</v>
      </c>
      <c r="G16" s="377"/>
      <c r="H16" s="190"/>
    </row>
    <row r="17" spans="2:4" ht="16.5" customHeight="1">
      <c r="B17" s="51" t="s">
        <v>64</v>
      </c>
      <c r="C17" s="52">
        <v>318457.89362000005</v>
      </c>
      <c r="D17" s="52">
        <f>+C17*$G$11</f>
        <v>890726.7284551401</v>
      </c>
    </row>
    <row r="18" spans="2:4" ht="15.75" customHeight="1">
      <c r="B18" s="53"/>
      <c r="C18" s="52"/>
      <c r="D18" s="54"/>
    </row>
    <row r="19" spans="2:7" ht="16.5" customHeight="1">
      <c r="B19" s="49" t="s">
        <v>62</v>
      </c>
      <c r="C19" s="50">
        <f>+C21+C22</f>
        <v>36699.61572</v>
      </c>
      <c r="D19" s="50">
        <f>+D21+D22</f>
        <v>102648.82516884</v>
      </c>
      <c r="G19" s="226"/>
    </row>
    <row r="20" spans="2:4" ht="6" customHeight="1">
      <c r="B20" s="49"/>
      <c r="C20" s="50"/>
      <c r="D20" s="50"/>
    </row>
    <row r="21" spans="2:4" ht="16.5" customHeight="1">
      <c r="B21" s="51" t="s">
        <v>65</v>
      </c>
      <c r="C21" s="52">
        <v>24778.21697</v>
      </c>
      <c r="D21" s="52">
        <f>+C21*$G$11</f>
        <v>69304.67286509</v>
      </c>
    </row>
    <row r="22" spans="2:4" ht="16.5" customHeight="1">
      <c r="B22" s="51" t="s">
        <v>64</v>
      </c>
      <c r="C22" s="52">
        <v>11921.398749999997</v>
      </c>
      <c r="D22" s="52">
        <f>+C22*$G$11</f>
        <v>33344.152303749994</v>
      </c>
    </row>
    <row r="23" spans="2:4" ht="12" customHeight="1">
      <c r="B23" s="55"/>
      <c r="C23" s="56"/>
      <c r="D23" s="56"/>
    </row>
    <row r="24" spans="2:4" ht="15" customHeight="1">
      <c r="B24" s="529" t="s">
        <v>75</v>
      </c>
      <c r="C24" s="524">
        <f>+C19+C14</f>
        <v>750976.12617</v>
      </c>
      <c r="D24" s="524">
        <f>+D19+D14</f>
        <v>2100480.2248974903</v>
      </c>
    </row>
    <row r="25" spans="2:4" ht="15" customHeight="1">
      <c r="B25" s="530"/>
      <c r="C25" s="525"/>
      <c r="D25" s="525"/>
    </row>
    <row r="26" spans="2:4" ht="6.75" customHeight="1">
      <c r="B26" s="57"/>
      <c r="C26" s="58"/>
      <c r="D26" s="58"/>
    </row>
    <row r="28" ht="15">
      <c r="C28" s="220"/>
    </row>
    <row r="29" ht="15">
      <c r="C29" s="220"/>
    </row>
    <row r="30" ht="15">
      <c r="C30" s="127"/>
    </row>
  </sheetData>
  <sheetProtection/>
  <mergeCells count="9">
    <mergeCell ref="C10:C12"/>
    <mergeCell ref="D10:D12"/>
    <mergeCell ref="C24:C25"/>
    <mergeCell ref="B6:E6"/>
    <mergeCell ref="B7:D7"/>
    <mergeCell ref="B10:B12"/>
    <mergeCell ref="B24:B25"/>
    <mergeCell ref="D24:D25"/>
    <mergeCell ref="B8:C8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5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26" customWidth="1"/>
    <col min="2" max="2" width="40.140625" style="26" customWidth="1"/>
    <col min="3" max="4" width="19.7109375" style="28" customWidth="1"/>
    <col min="5" max="5" width="11.421875" style="28" customWidth="1"/>
    <col min="6" max="6" width="11.421875" style="413" customWidth="1"/>
    <col min="7" max="7" width="15.8515625" style="413" customWidth="1"/>
    <col min="8" max="8" width="17.00390625" style="413" customWidth="1"/>
    <col min="9" max="9" width="21.140625" style="413" customWidth="1"/>
    <col min="10" max="11" width="11.421875" style="413" customWidth="1"/>
    <col min="12" max="15" width="11.421875" style="28" customWidth="1"/>
    <col min="16" max="16384" width="11.421875" style="26" customWidth="1"/>
  </cols>
  <sheetData>
    <row r="1" ht="15"/>
    <row r="2" ht="15"/>
    <row r="3" spans="2:6" ht="15">
      <c r="B3" s="126"/>
      <c r="C3" s="112"/>
      <c r="D3" s="112"/>
      <c r="E3" s="112"/>
      <c r="F3" s="415"/>
    </row>
    <row r="4" spans="2:6" ht="15">
      <c r="B4" s="126"/>
      <c r="C4" s="112"/>
      <c r="D4" s="112"/>
      <c r="E4" s="112"/>
      <c r="F4" s="415"/>
    </row>
    <row r="5" spans="2:6" ht="18">
      <c r="B5" s="170" t="s">
        <v>25</v>
      </c>
      <c r="C5" s="170"/>
      <c r="D5" s="170"/>
      <c r="E5" s="112"/>
      <c r="F5" s="415"/>
    </row>
    <row r="6" spans="2:8" ht="18" customHeight="1">
      <c r="B6" s="506" t="s">
        <v>93</v>
      </c>
      <c r="C6" s="506"/>
      <c r="D6" s="506"/>
      <c r="E6" s="506"/>
      <c r="F6" s="415"/>
      <c r="H6" s="294">
        <v>2.797</v>
      </c>
    </row>
    <row r="7" spans="2:6" ht="15.75">
      <c r="B7" s="507" t="s">
        <v>91</v>
      </c>
      <c r="C7" s="507"/>
      <c r="D7" s="507"/>
      <c r="E7" s="112"/>
      <c r="F7" s="415"/>
    </row>
    <row r="8" spans="2:6" ht="15.75">
      <c r="B8" s="531" t="s">
        <v>71</v>
      </c>
      <c r="C8" s="531"/>
      <c r="D8" s="531"/>
      <c r="E8" s="112"/>
      <c r="F8" s="415"/>
    </row>
    <row r="9" spans="2:6" ht="15.75">
      <c r="B9" s="511" t="str">
        <f>+Plazo!B8</f>
        <v>Al 31 de julio de 2014</v>
      </c>
      <c r="C9" s="511"/>
      <c r="D9" s="394"/>
      <c r="E9" s="112"/>
      <c r="F9" s="415"/>
    </row>
    <row r="10" spans="2:6" ht="6.75" customHeight="1">
      <c r="B10" s="302"/>
      <c r="C10" s="302"/>
      <c r="D10" s="302"/>
      <c r="E10" s="112"/>
      <c r="F10" s="415"/>
    </row>
    <row r="11" spans="2:6" ht="15" customHeight="1">
      <c r="B11" s="508" t="s">
        <v>328</v>
      </c>
      <c r="C11" s="512" t="s">
        <v>69</v>
      </c>
      <c r="D11" s="517" t="s">
        <v>70</v>
      </c>
      <c r="E11" s="112"/>
      <c r="F11" s="415"/>
    </row>
    <row r="12" spans="2:7" ht="13.5" customHeight="1">
      <c r="B12" s="509"/>
      <c r="C12" s="513"/>
      <c r="D12" s="518"/>
      <c r="E12" s="170"/>
      <c r="F12" s="415"/>
      <c r="G12" s="457"/>
    </row>
    <row r="13" spans="2:6" ht="9" customHeight="1">
      <c r="B13" s="510"/>
      <c r="C13" s="514"/>
      <c r="D13" s="519"/>
      <c r="E13" s="112"/>
      <c r="F13" s="415"/>
    </row>
    <row r="14" spans="2:6" ht="9" customHeight="1">
      <c r="B14" s="303"/>
      <c r="C14" s="205"/>
      <c r="D14" s="205"/>
      <c r="E14" s="112"/>
      <c r="F14" s="415"/>
    </row>
    <row r="15" spans="2:8" ht="16.5">
      <c r="B15" s="49" t="s">
        <v>138</v>
      </c>
      <c r="C15" s="140">
        <f>+C17</f>
        <v>0</v>
      </c>
      <c r="D15" s="140">
        <f>+D17</f>
        <v>0</v>
      </c>
      <c r="H15" s="458"/>
    </row>
    <row r="16" spans="2:4" ht="6" customHeight="1" hidden="1">
      <c r="B16" s="49"/>
      <c r="C16" s="62"/>
      <c r="D16" s="62"/>
    </row>
    <row r="17" spans="2:4" ht="15.75" hidden="1">
      <c r="B17" s="51" t="s">
        <v>140</v>
      </c>
      <c r="C17" s="63">
        <v>0</v>
      </c>
      <c r="D17" s="63">
        <f>+C17*$H$6</f>
        <v>0</v>
      </c>
    </row>
    <row r="18" spans="2:4" ht="15.75" customHeight="1">
      <c r="B18" s="51"/>
      <c r="C18" s="59"/>
      <c r="D18" s="59"/>
    </row>
    <row r="19" spans="2:4" ht="16.5">
      <c r="B19" s="49" t="s">
        <v>204</v>
      </c>
      <c r="C19" s="50">
        <f>+C21+C22</f>
        <v>714276.51045</v>
      </c>
      <c r="D19" s="50">
        <f>+D21+D22</f>
        <v>1997831.3997286502</v>
      </c>
    </row>
    <row r="20" spans="2:4" ht="6.75" customHeight="1">
      <c r="B20" s="49"/>
      <c r="C20" s="50"/>
      <c r="D20" s="50"/>
    </row>
    <row r="21" spans="2:4" ht="15.75">
      <c r="B21" s="51" t="s">
        <v>141</v>
      </c>
      <c r="C21" s="52">
        <v>395818.61682999996</v>
      </c>
      <c r="D21" s="59">
        <f>+C21*$H$6</f>
        <v>1107104.67127351</v>
      </c>
    </row>
    <row r="22" spans="2:4" ht="15.75">
      <c r="B22" s="51" t="s">
        <v>140</v>
      </c>
      <c r="C22" s="52">
        <v>318457.89362000005</v>
      </c>
      <c r="D22" s="59">
        <f>+C22*$H$6</f>
        <v>890726.7284551401</v>
      </c>
    </row>
    <row r="23" spans="2:4" ht="9" customHeight="1">
      <c r="B23" s="60"/>
      <c r="C23" s="54"/>
      <c r="D23" s="54"/>
    </row>
    <row r="24" spans="2:8" ht="15" customHeight="1">
      <c r="B24" s="529" t="s">
        <v>75</v>
      </c>
      <c r="C24" s="524">
        <f>+C19+C15</f>
        <v>714276.51045</v>
      </c>
      <c r="D24" s="524">
        <f>+D19+D15</f>
        <v>1997831.3997286502</v>
      </c>
      <c r="G24" s="459">
        <f>+C24-Plazo!C14</f>
        <v>0</v>
      </c>
      <c r="H24" s="459">
        <f>+D24-Plazo!D14</f>
        <v>0</v>
      </c>
    </row>
    <row r="25" spans="2:8" ht="15" customHeight="1">
      <c r="B25" s="530"/>
      <c r="C25" s="525"/>
      <c r="D25" s="525"/>
      <c r="G25" s="459">
        <f>+C50-Plazo!C19</f>
        <v>0</v>
      </c>
      <c r="H25" s="459">
        <f>+D50-Plazo!D19</f>
        <v>0</v>
      </c>
    </row>
    <row r="26" spans="2:4" ht="4.5" customHeight="1">
      <c r="B26" s="532"/>
      <c r="C26" s="532"/>
      <c r="D26" s="532"/>
    </row>
    <row r="27" spans="2:4" ht="15" customHeight="1">
      <c r="B27" s="42" t="s">
        <v>139</v>
      </c>
      <c r="C27" s="64"/>
      <c r="D27" s="64"/>
    </row>
    <row r="28" ht="15">
      <c r="B28" s="42" t="s">
        <v>115</v>
      </c>
    </row>
    <row r="29" spans="2:8" ht="15">
      <c r="B29" s="42"/>
      <c r="G29" s="460">
        <f>+C24+C50</f>
        <v>750976.12617</v>
      </c>
      <c r="H29" s="416">
        <f>+D24+D50</f>
        <v>2100480.2248974903</v>
      </c>
    </row>
    <row r="30" spans="2:8" ht="15">
      <c r="B30" s="42"/>
      <c r="G30" s="459">
        <f>+G29-Plazo!C24</f>
        <v>0</v>
      </c>
      <c r="H30" s="459">
        <f>+H29-Plazo!D24</f>
        <v>0</v>
      </c>
    </row>
    <row r="33" spans="2:4" ht="18">
      <c r="B33" s="82" t="s">
        <v>193</v>
      </c>
      <c r="C33" s="82"/>
      <c r="D33" s="82"/>
    </row>
    <row r="34" spans="2:5" ht="18" customHeight="1">
      <c r="B34" s="506" t="s">
        <v>93</v>
      </c>
      <c r="C34" s="506"/>
      <c r="D34" s="506"/>
      <c r="E34" s="506"/>
    </row>
    <row r="35" spans="2:4" ht="15.75">
      <c r="B35" s="507" t="s">
        <v>95</v>
      </c>
      <c r="C35" s="507"/>
      <c r="D35" s="507"/>
    </row>
    <row r="36" spans="2:4" ht="15" customHeight="1">
      <c r="B36" s="531" t="s">
        <v>71</v>
      </c>
      <c r="C36" s="531"/>
      <c r="D36" s="531"/>
    </row>
    <row r="37" spans="2:4" ht="15" customHeight="1">
      <c r="B37" s="511" t="str">
        <f>+B9</f>
        <v>Al 31 de julio de 2014</v>
      </c>
      <c r="C37" s="511"/>
      <c r="D37" s="101"/>
    </row>
    <row r="38" spans="2:4" ht="9" customHeight="1">
      <c r="B38" s="61"/>
      <c r="C38" s="61"/>
      <c r="D38" s="61"/>
    </row>
    <row r="39" spans="2:4" ht="15" customHeight="1">
      <c r="B39" s="508" t="s">
        <v>328</v>
      </c>
      <c r="C39" s="512" t="s">
        <v>69</v>
      </c>
      <c r="D39" s="517" t="s">
        <v>70</v>
      </c>
    </row>
    <row r="40" spans="2:7" ht="13.5" customHeight="1">
      <c r="B40" s="509"/>
      <c r="C40" s="513"/>
      <c r="D40" s="518"/>
      <c r="E40" s="82"/>
      <c r="G40" s="457"/>
    </row>
    <row r="41" spans="2:4" ht="9" customHeight="1">
      <c r="B41" s="510"/>
      <c r="C41" s="514"/>
      <c r="D41" s="519"/>
    </row>
    <row r="42" spans="2:4" ht="7.5" customHeight="1">
      <c r="B42" s="46"/>
      <c r="C42" s="47"/>
      <c r="D42" s="47"/>
    </row>
    <row r="43" spans="2:4" ht="16.5">
      <c r="B43" s="49" t="s">
        <v>96</v>
      </c>
      <c r="C43" s="141">
        <v>0</v>
      </c>
      <c r="D43" s="141">
        <v>0</v>
      </c>
    </row>
    <row r="44" spans="2:5" ht="12.75" customHeight="1">
      <c r="B44" s="51"/>
      <c r="C44" s="65"/>
      <c r="D44" s="65"/>
      <c r="E44" s="161"/>
    </row>
    <row r="45" spans="2:5" ht="16.5">
      <c r="B45" s="49" t="s">
        <v>97</v>
      </c>
      <c r="C45" s="66">
        <f>+C48+C47</f>
        <v>36699.61572</v>
      </c>
      <c r="D45" s="66">
        <f>+D48+D47</f>
        <v>102648.82516884</v>
      </c>
      <c r="E45" s="161"/>
    </row>
    <row r="46" spans="2:5" ht="6" customHeight="1">
      <c r="B46" s="49"/>
      <c r="C46" s="66"/>
      <c r="D46" s="66"/>
      <c r="E46" s="161"/>
    </row>
    <row r="47" spans="2:5" ht="15.75">
      <c r="B47" s="51" t="s">
        <v>142</v>
      </c>
      <c r="C47" s="448">
        <v>24778.21697</v>
      </c>
      <c r="D47" s="65">
        <f>+C47*$H$6</f>
        <v>69304.67286509</v>
      </c>
      <c r="E47" s="67"/>
    </row>
    <row r="48" spans="2:5" ht="15.75">
      <c r="B48" s="51" t="s">
        <v>140</v>
      </c>
      <c r="C48" s="448">
        <v>11921.398749999997</v>
      </c>
      <c r="D48" s="65">
        <f>+C48*$H$6</f>
        <v>33344.152303749994</v>
      </c>
      <c r="E48" s="161"/>
    </row>
    <row r="49" spans="2:5" ht="9.75" customHeight="1">
      <c r="B49" s="60"/>
      <c r="C49" s="68"/>
      <c r="D49" s="68"/>
      <c r="E49" s="161"/>
    </row>
    <row r="50" spans="2:4" ht="15" customHeight="1">
      <c r="B50" s="529" t="s">
        <v>75</v>
      </c>
      <c r="C50" s="533">
        <f>+C45+C43</f>
        <v>36699.61572</v>
      </c>
      <c r="D50" s="533">
        <f>+D45+D43</f>
        <v>102648.82516884</v>
      </c>
    </row>
    <row r="51" spans="2:4" ht="15" customHeight="1">
      <c r="B51" s="530"/>
      <c r="C51" s="534"/>
      <c r="D51" s="534"/>
    </row>
    <row r="52" spans="2:4" ht="5.25" customHeight="1">
      <c r="B52" s="532"/>
      <c r="C52" s="532"/>
      <c r="D52" s="532"/>
    </row>
    <row r="54" ht="15.75">
      <c r="B54" s="221"/>
    </row>
    <row r="55" ht="15.75">
      <c r="B55" s="221"/>
    </row>
  </sheetData>
  <sheetProtection/>
  <mergeCells count="22">
    <mergeCell ref="B8:D8"/>
    <mergeCell ref="D24:D25"/>
    <mergeCell ref="C11:C13"/>
    <mergeCell ref="B26:D26"/>
    <mergeCell ref="D11:D13"/>
    <mergeCell ref="B52:D52"/>
    <mergeCell ref="B50:B51"/>
    <mergeCell ref="C50:C51"/>
    <mergeCell ref="D50:D51"/>
    <mergeCell ref="B39:B41"/>
    <mergeCell ref="B6:E6"/>
    <mergeCell ref="B34:E34"/>
    <mergeCell ref="B35:D35"/>
    <mergeCell ref="B7:D7"/>
    <mergeCell ref="C24:C25"/>
    <mergeCell ref="B9:C9"/>
    <mergeCell ref="B11:B13"/>
    <mergeCell ref="D39:D41"/>
    <mergeCell ref="B24:B25"/>
    <mergeCell ref="C39:C41"/>
    <mergeCell ref="B37:C37"/>
    <mergeCell ref="B36:D36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64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57421875" style="26" customWidth="1"/>
    <col min="2" max="2" width="37.7109375" style="26" customWidth="1"/>
    <col min="3" max="3" width="19.7109375" style="26" customWidth="1"/>
    <col min="4" max="4" width="19.7109375" style="28" customWidth="1"/>
    <col min="5" max="7" width="11.421875" style="413" customWidth="1"/>
    <col min="8" max="8" width="26.140625" style="413" customWidth="1"/>
    <col min="9" max="9" width="14.28125" style="28" customWidth="1"/>
    <col min="10" max="15" width="11.421875" style="28" customWidth="1"/>
    <col min="16" max="16384" width="11.421875" style="26" customWidth="1"/>
  </cols>
  <sheetData>
    <row r="1" ht="15"/>
    <row r="2" ht="15"/>
    <row r="3" ht="15"/>
    <row r="4" spans="2:5" ht="15">
      <c r="B4" s="126"/>
      <c r="C4" s="126"/>
      <c r="D4" s="112"/>
      <c r="E4" s="415"/>
    </row>
    <row r="5" spans="2:5" ht="18">
      <c r="B5" s="170" t="s">
        <v>26</v>
      </c>
      <c r="C5" s="171"/>
      <c r="D5" s="171"/>
      <c r="E5" s="415"/>
    </row>
    <row r="6" spans="2:5" ht="18" customHeight="1">
      <c r="B6" s="506" t="s">
        <v>93</v>
      </c>
      <c r="C6" s="506"/>
      <c r="D6" s="506"/>
      <c r="E6" s="506"/>
    </row>
    <row r="7" spans="2:5" ht="15.75">
      <c r="B7" s="507" t="s">
        <v>91</v>
      </c>
      <c r="C7" s="507"/>
      <c r="D7" s="507"/>
      <c r="E7" s="415"/>
    </row>
    <row r="8" spans="2:8" ht="15.75">
      <c r="B8" s="531" t="s">
        <v>183</v>
      </c>
      <c r="C8" s="531"/>
      <c r="D8" s="531"/>
      <c r="E8" s="415"/>
      <c r="H8" s="294">
        <v>2.797</v>
      </c>
    </row>
    <row r="9" spans="2:8" ht="15.75">
      <c r="B9" s="511" t="str">
        <f>+'Tipo Instrum.'!B37:C37</f>
        <v>Al 31 de julio de 2014</v>
      </c>
      <c r="C9" s="511"/>
      <c r="D9" s="394"/>
      <c r="E9" s="415"/>
      <c r="H9" s="461"/>
    </row>
    <row r="10" spans="2:5" ht="8.25" customHeight="1">
      <c r="B10" s="171"/>
      <c r="C10" s="171"/>
      <c r="D10" s="171"/>
      <c r="E10" s="415"/>
    </row>
    <row r="11" spans="2:5" ht="15" customHeight="1">
      <c r="B11" s="508" t="s">
        <v>329</v>
      </c>
      <c r="C11" s="512" t="s">
        <v>69</v>
      </c>
      <c r="D11" s="517" t="s">
        <v>70</v>
      </c>
      <c r="E11" s="415"/>
    </row>
    <row r="12" spans="2:7" ht="13.5" customHeight="1">
      <c r="B12" s="509"/>
      <c r="C12" s="513"/>
      <c r="D12" s="518"/>
      <c r="E12" s="462"/>
      <c r="G12" s="457"/>
    </row>
    <row r="13" spans="2:5" ht="9" customHeight="1">
      <c r="B13" s="510"/>
      <c r="C13" s="514"/>
      <c r="D13" s="519"/>
      <c r="E13" s="415"/>
    </row>
    <row r="14" spans="2:5" ht="9" customHeight="1">
      <c r="B14" s="172"/>
      <c r="C14" s="298"/>
      <c r="D14" s="395"/>
      <c r="E14" s="415"/>
    </row>
    <row r="15" spans="2:5" ht="16.5">
      <c r="B15" s="304" t="s">
        <v>274</v>
      </c>
      <c r="C15" s="305">
        <f>+C16+C17</f>
        <v>502080.1490599999</v>
      </c>
      <c r="D15" s="305">
        <f>+D16+D17</f>
        <v>1404318.1769208198</v>
      </c>
      <c r="E15" s="415"/>
    </row>
    <row r="16" spans="2:7" ht="15.75">
      <c r="B16" s="306" t="s">
        <v>144</v>
      </c>
      <c r="C16" s="307">
        <v>236963.51038999995</v>
      </c>
      <c r="D16" s="307">
        <f>+C16*$H$8</f>
        <v>662786.9385608298</v>
      </c>
      <c r="E16" s="415" t="s">
        <v>322</v>
      </c>
      <c r="F16" s="463">
        <f>+C16+C20+C55</f>
        <v>420596.83379999996</v>
      </c>
      <c r="G16" s="463">
        <f>+D16+D20+D55</f>
        <v>1176409.3441386</v>
      </c>
    </row>
    <row r="17" spans="2:7" ht="15.75">
      <c r="B17" s="306" t="s">
        <v>135</v>
      </c>
      <c r="C17" s="307">
        <v>265116.63866999996</v>
      </c>
      <c r="D17" s="307">
        <f>+C17*$H$8</f>
        <v>741531.23835999</v>
      </c>
      <c r="E17" s="415" t="s">
        <v>322</v>
      </c>
      <c r="F17" s="463">
        <f>+C17+C21+C56</f>
        <v>330379.29237</v>
      </c>
      <c r="G17" s="463">
        <f>+D17+D21+D56</f>
        <v>924070.8807588901</v>
      </c>
    </row>
    <row r="18" spans="2:4" ht="15.75">
      <c r="B18" s="76"/>
      <c r="C18" s="81"/>
      <c r="D18" s="77"/>
    </row>
    <row r="19" spans="2:4" ht="16.5">
      <c r="B19" s="78" t="s">
        <v>73</v>
      </c>
      <c r="C19" s="79">
        <f>+C20+C21</f>
        <v>212196.36139</v>
      </c>
      <c r="D19" s="79">
        <f>+D20+D21</f>
        <v>593513.22280783</v>
      </c>
    </row>
    <row r="20" spans="2:7" ht="15.75">
      <c r="B20" s="80" t="s">
        <v>205</v>
      </c>
      <c r="C20" s="81">
        <f>+C24+C28+C32</f>
        <v>158855.10644</v>
      </c>
      <c r="D20" s="81">
        <f>+D24+D28+D32</f>
        <v>444317.73271268</v>
      </c>
      <c r="F20" s="463">
        <f>+F16+F17</f>
        <v>750976.12617</v>
      </c>
      <c r="G20" s="463">
        <f>+G16+G17</f>
        <v>2100480.22489749</v>
      </c>
    </row>
    <row r="21" spans="2:4" ht="15.75">
      <c r="B21" s="80" t="s">
        <v>135</v>
      </c>
      <c r="C21" s="81">
        <f>+C25+C29+C33</f>
        <v>53341.25495</v>
      </c>
      <c r="D21" s="81">
        <f>+D25+D29+D33</f>
        <v>149195.49009515002</v>
      </c>
    </row>
    <row r="22" spans="2:4" ht="15">
      <c r="B22" s="76"/>
      <c r="C22" s="72"/>
      <c r="D22" s="77"/>
    </row>
    <row r="23" spans="2:4" ht="15.75">
      <c r="B23" s="69" t="s">
        <v>21</v>
      </c>
      <c r="C23" s="70">
        <f>+C24</f>
        <v>146085.09222</v>
      </c>
      <c r="D23" s="70">
        <f>+D24</f>
        <v>408600.00293934</v>
      </c>
    </row>
    <row r="24" spans="2:5" ht="15">
      <c r="B24" s="71" t="s">
        <v>145</v>
      </c>
      <c r="C24" s="72">
        <v>146085.09222</v>
      </c>
      <c r="D24" s="72">
        <f>+C24*$H$8</f>
        <v>408600.00293934</v>
      </c>
      <c r="E24" s="413" t="s">
        <v>322</v>
      </c>
    </row>
    <row r="25" spans="2:4" ht="15">
      <c r="B25" s="71" t="s">
        <v>135</v>
      </c>
      <c r="C25" s="142">
        <v>0</v>
      </c>
      <c r="D25" s="143">
        <f>+C25*$H$8</f>
        <v>0</v>
      </c>
    </row>
    <row r="26" spans="2:4" ht="12" customHeight="1">
      <c r="B26" s="76"/>
      <c r="C26" s="72"/>
      <c r="D26" s="77"/>
    </row>
    <row r="27" spans="2:4" ht="15.75">
      <c r="B27" s="69" t="s">
        <v>20</v>
      </c>
      <c r="C27" s="70">
        <f>+C28+C29</f>
        <v>54732.60115</v>
      </c>
      <c r="D27" s="70">
        <f>+D28+D29</f>
        <v>153087.08541655002</v>
      </c>
    </row>
    <row r="28" spans="2:5" ht="15">
      <c r="B28" s="71" t="s">
        <v>144</v>
      </c>
      <c r="C28" s="72">
        <v>1391.3462</v>
      </c>
      <c r="D28" s="72">
        <f>+C28*$H$8</f>
        <v>3891.5953214</v>
      </c>
      <c r="E28" s="413" t="s">
        <v>322</v>
      </c>
    </row>
    <row r="29" spans="2:5" ht="15">
      <c r="B29" s="71" t="s">
        <v>206</v>
      </c>
      <c r="C29" s="72">
        <v>53341.25495</v>
      </c>
      <c r="D29" s="72">
        <f>+C29*$H$8</f>
        <v>149195.49009515002</v>
      </c>
      <c r="E29" s="413" t="s">
        <v>322</v>
      </c>
    </row>
    <row r="30" spans="2:4" ht="15">
      <c r="B30" s="76"/>
      <c r="C30" s="72"/>
      <c r="D30" s="77"/>
    </row>
    <row r="31" spans="2:4" ht="15.75">
      <c r="B31" s="69" t="s">
        <v>22</v>
      </c>
      <c r="C31" s="70">
        <f>+C32</f>
        <v>11378.66802</v>
      </c>
      <c r="D31" s="70">
        <f>+D32</f>
        <v>31826.13445194</v>
      </c>
    </row>
    <row r="32" spans="2:5" ht="15">
      <c r="B32" s="71" t="s">
        <v>145</v>
      </c>
      <c r="C32" s="72">
        <v>11378.66802</v>
      </c>
      <c r="D32" s="72">
        <f>+C32*$H$8</f>
        <v>31826.13445194</v>
      </c>
      <c r="E32" s="413" t="s">
        <v>322</v>
      </c>
    </row>
    <row r="33" spans="2:4" ht="15">
      <c r="B33" s="71" t="s">
        <v>146</v>
      </c>
      <c r="C33" s="142">
        <v>0</v>
      </c>
      <c r="D33" s="142">
        <f>+C33*$H$8</f>
        <v>0</v>
      </c>
    </row>
    <row r="34" spans="2:4" ht="7.5" customHeight="1">
      <c r="B34" s="73"/>
      <c r="C34" s="74"/>
      <c r="D34" s="75"/>
    </row>
    <row r="35" spans="2:4" ht="15" customHeight="1">
      <c r="B35" s="529" t="s">
        <v>16</v>
      </c>
      <c r="C35" s="535">
        <f>+C19+C15</f>
        <v>714276.51045</v>
      </c>
      <c r="D35" s="535">
        <f>+D19+D15</f>
        <v>1997831.3997286498</v>
      </c>
    </row>
    <row r="36" spans="2:7" ht="15" customHeight="1">
      <c r="B36" s="530"/>
      <c r="C36" s="536"/>
      <c r="D36" s="536"/>
      <c r="G36" s="463"/>
    </row>
    <row r="37" ht="4.5" customHeight="1"/>
    <row r="38" spans="2:4" ht="15">
      <c r="B38" s="537" t="s">
        <v>81</v>
      </c>
      <c r="C38" s="537"/>
      <c r="D38" s="537"/>
    </row>
    <row r="39" spans="2:4" ht="15">
      <c r="B39" s="537" t="s">
        <v>116</v>
      </c>
      <c r="C39" s="537"/>
      <c r="D39" s="537"/>
    </row>
    <row r="40" spans="2:4" ht="15">
      <c r="B40" s="102"/>
      <c r="C40" s="102"/>
      <c r="D40" s="102"/>
    </row>
    <row r="41" spans="2:7" ht="15">
      <c r="B41" s="102"/>
      <c r="C41" s="111"/>
      <c r="D41" s="102"/>
      <c r="F41" s="459"/>
      <c r="G41" s="459"/>
    </row>
    <row r="43" spans="2:4" ht="18">
      <c r="B43" s="82" t="s">
        <v>194</v>
      </c>
      <c r="C43" s="83"/>
      <c r="D43" s="83"/>
    </row>
    <row r="44" spans="2:5" ht="15" customHeight="1">
      <c r="B44" s="506" t="s">
        <v>93</v>
      </c>
      <c r="C44" s="506"/>
      <c r="D44" s="506"/>
      <c r="E44" s="506"/>
    </row>
    <row r="45" spans="2:5" ht="15" customHeight="1">
      <c r="B45" s="507" t="s">
        <v>95</v>
      </c>
      <c r="C45" s="507"/>
      <c r="D45" s="507"/>
      <c r="E45" s="412"/>
    </row>
    <row r="46" spans="2:5" ht="15" customHeight="1">
      <c r="B46" s="531" t="s">
        <v>183</v>
      </c>
      <c r="C46" s="531"/>
      <c r="D46" s="531"/>
      <c r="E46" s="412"/>
    </row>
    <row r="47" spans="2:4" ht="15" customHeight="1">
      <c r="B47" s="511" t="str">
        <f>+B9</f>
        <v>Al 31 de julio de 2014</v>
      </c>
      <c r="C47" s="511"/>
      <c r="D47" s="101"/>
    </row>
    <row r="48" spans="2:4" ht="6.75" customHeight="1">
      <c r="B48" s="83"/>
      <c r="C48" s="83"/>
      <c r="D48" s="83"/>
    </row>
    <row r="49" spans="2:4" ht="15" customHeight="1">
      <c r="B49" s="508" t="s">
        <v>329</v>
      </c>
      <c r="C49" s="512" t="s">
        <v>69</v>
      </c>
      <c r="D49" s="517" t="s">
        <v>70</v>
      </c>
    </row>
    <row r="50" spans="2:7" ht="13.5" customHeight="1">
      <c r="B50" s="509"/>
      <c r="C50" s="513"/>
      <c r="D50" s="518"/>
      <c r="E50" s="464"/>
      <c r="G50" s="457"/>
    </row>
    <row r="51" spans="2:4" ht="9" customHeight="1">
      <c r="B51" s="510"/>
      <c r="C51" s="514"/>
      <c r="D51" s="519"/>
    </row>
    <row r="52" spans="2:4" ht="7.5" customHeight="1">
      <c r="B52" s="84"/>
      <c r="C52" s="85"/>
      <c r="D52" s="86"/>
    </row>
    <row r="53" spans="2:4" ht="19.5" customHeight="1">
      <c r="B53" s="78" t="s">
        <v>72</v>
      </c>
      <c r="C53" s="144">
        <f>+C55+C56</f>
        <v>36699.61572</v>
      </c>
      <c r="D53" s="144">
        <f>+D55+D56</f>
        <v>102648.82516884</v>
      </c>
    </row>
    <row r="54" spans="2:4" ht="6" customHeight="1">
      <c r="B54" s="78"/>
      <c r="C54" s="144"/>
      <c r="D54" s="144"/>
    </row>
    <row r="55" spans="2:4" ht="19.5" customHeight="1">
      <c r="B55" s="80" t="s">
        <v>143</v>
      </c>
      <c r="C55" s="169">
        <v>24778.21697</v>
      </c>
      <c r="D55" s="145">
        <f>+C55*$H$8</f>
        <v>69304.67286509</v>
      </c>
    </row>
    <row r="56" spans="2:4" ht="15" customHeight="1">
      <c r="B56" s="80" t="s">
        <v>135</v>
      </c>
      <c r="C56" s="145">
        <v>11921.398749999997</v>
      </c>
      <c r="D56" s="145">
        <f>+C56*$H$8</f>
        <v>33344.152303749994</v>
      </c>
    </row>
    <row r="57" spans="2:4" ht="15.75" customHeight="1">
      <c r="B57" s="76"/>
      <c r="C57" s="145"/>
      <c r="D57" s="148"/>
    </row>
    <row r="58" spans="2:4" ht="16.5">
      <c r="B58" s="78" t="s">
        <v>73</v>
      </c>
      <c r="C58" s="147">
        <f>+C60+C61</f>
        <v>0</v>
      </c>
      <c r="D58" s="147">
        <f>+D60+D61</f>
        <v>0</v>
      </c>
    </row>
    <row r="59" spans="2:4" ht="6.75" customHeight="1">
      <c r="B59" s="78"/>
      <c r="C59" s="147"/>
      <c r="D59" s="147"/>
    </row>
    <row r="60" spans="2:4" ht="19.5" customHeight="1">
      <c r="B60" s="80" t="s">
        <v>144</v>
      </c>
      <c r="C60" s="204">
        <v>0</v>
      </c>
      <c r="D60" s="204">
        <f>+C60*$H$8</f>
        <v>0</v>
      </c>
    </row>
    <row r="61" spans="2:4" ht="15" customHeight="1">
      <c r="B61" s="80" t="s">
        <v>135</v>
      </c>
      <c r="C61" s="204">
        <v>0</v>
      </c>
      <c r="D61" s="204">
        <f>+C61*$H$8</f>
        <v>0</v>
      </c>
    </row>
    <row r="62" spans="2:4" ht="8.25" customHeight="1">
      <c r="B62" s="73"/>
      <c r="C62" s="146"/>
      <c r="D62" s="149"/>
    </row>
    <row r="63" spans="2:4" ht="15" customHeight="1">
      <c r="B63" s="529" t="s">
        <v>16</v>
      </c>
      <c r="C63" s="538">
        <f>+C58+C53</f>
        <v>36699.61572</v>
      </c>
      <c r="D63" s="538">
        <f>+D58+D53</f>
        <v>102648.82516884</v>
      </c>
    </row>
    <row r="64" spans="2:9" ht="15" customHeight="1">
      <c r="B64" s="530"/>
      <c r="C64" s="539"/>
      <c r="D64" s="539"/>
      <c r="H64" s="459"/>
      <c r="I64" s="443"/>
    </row>
    <row r="65" ht="5.25" customHeight="1"/>
  </sheetData>
  <sheetProtection/>
  <mergeCells count="22">
    <mergeCell ref="B47:C47"/>
    <mergeCell ref="B63:B64"/>
    <mergeCell ref="C63:C64"/>
    <mergeCell ref="B45:D45"/>
    <mergeCell ref="B46:D46"/>
    <mergeCell ref="D63:D64"/>
    <mergeCell ref="C49:C51"/>
    <mergeCell ref="D49:D51"/>
    <mergeCell ref="B49:B51"/>
    <mergeCell ref="B38:D38"/>
    <mergeCell ref="B44:E44"/>
    <mergeCell ref="C11:C13"/>
    <mergeCell ref="B9:C9"/>
    <mergeCell ref="B11:B13"/>
    <mergeCell ref="B39:D39"/>
    <mergeCell ref="B6:E6"/>
    <mergeCell ref="B7:D7"/>
    <mergeCell ref="B35:B36"/>
    <mergeCell ref="C35:C36"/>
    <mergeCell ref="D35:D36"/>
    <mergeCell ref="B8:D8"/>
    <mergeCell ref="D11:D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5:P454"/>
  <sheetViews>
    <sheetView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57421875" style="126" customWidth="1"/>
    <col min="2" max="2" width="58.00390625" style="126" customWidth="1"/>
    <col min="3" max="4" width="19.7109375" style="112" customWidth="1"/>
    <col min="5" max="5" width="10.00390625" style="415" customWidth="1"/>
    <col min="6" max="6" width="18.421875" style="415" customWidth="1"/>
    <col min="7" max="7" width="30.00390625" style="415" customWidth="1"/>
    <col min="8" max="8" width="14.421875" style="415" customWidth="1"/>
    <col min="9" max="9" width="14.8515625" style="415" customWidth="1"/>
    <col min="10" max="11" width="11.421875" style="415" customWidth="1"/>
    <col min="12" max="12" width="11.28125" style="415" customWidth="1"/>
    <col min="13" max="16" width="11.421875" style="112" customWidth="1"/>
    <col min="17" max="16384" width="11.421875" style="126" customWidth="1"/>
  </cols>
  <sheetData>
    <row r="1" ht="15"/>
    <row r="2" ht="15"/>
    <row r="3" ht="15"/>
    <row r="5" spans="2:4" ht="18">
      <c r="B5" s="170" t="s">
        <v>27</v>
      </c>
      <c r="C5" s="170"/>
      <c r="D5" s="170"/>
    </row>
    <row r="6" spans="2:5" ht="18" customHeight="1">
      <c r="B6" s="506" t="s">
        <v>93</v>
      </c>
      <c r="C6" s="506"/>
      <c r="D6" s="506"/>
      <c r="E6" s="465"/>
    </row>
    <row r="7" spans="2:10" ht="15.75">
      <c r="B7" s="507" t="s">
        <v>91</v>
      </c>
      <c r="C7" s="507"/>
      <c r="D7" s="507"/>
      <c r="G7" s="294">
        <v>2.797</v>
      </c>
      <c r="I7" s="420"/>
      <c r="J7" s="422"/>
    </row>
    <row r="8" spans="2:4" ht="15.75" customHeight="1">
      <c r="B8" s="507" t="s">
        <v>134</v>
      </c>
      <c r="C8" s="507"/>
      <c r="D8" s="507"/>
    </row>
    <row r="9" spans="2:7" ht="15.75">
      <c r="B9" s="511" t="str">
        <f>+Moneda!B47</f>
        <v>Al 31 de julio de 2014</v>
      </c>
      <c r="C9" s="511"/>
      <c r="D9" s="401"/>
      <c r="G9" s="466"/>
    </row>
    <row r="10" spans="2:4" ht="7.5" customHeight="1">
      <c r="B10" s="171"/>
      <c r="C10" s="171"/>
      <c r="D10" s="171"/>
    </row>
    <row r="11" spans="2:8" ht="15" customHeight="1">
      <c r="B11" s="508" t="s">
        <v>187</v>
      </c>
      <c r="C11" s="512" t="s">
        <v>69</v>
      </c>
      <c r="D11" s="517" t="s">
        <v>70</v>
      </c>
      <c r="G11" s="467"/>
      <c r="H11" s="416">
        <f>+C21+C51</f>
        <v>81599.02560999998</v>
      </c>
    </row>
    <row r="12" spans="2:7" ht="13.5" customHeight="1">
      <c r="B12" s="509"/>
      <c r="C12" s="513"/>
      <c r="D12" s="518"/>
      <c r="E12" s="462"/>
      <c r="G12" s="457"/>
    </row>
    <row r="13" spans="2:4" ht="9" customHeight="1">
      <c r="B13" s="510"/>
      <c r="C13" s="514"/>
      <c r="D13" s="519"/>
    </row>
    <row r="14" spans="2:4" ht="9" customHeight="1">
      <c r="B14" s="172"/>
      <c r="C14" s="172"/>
      <c r="D14" s="205"/>
    </row>
    <row r="15" spans="2:9" ht="15.75">
      <c r="B15" s="123" t="s">
        <v>117</v>
      </c>
      <c r="C15" s="115">
        <f>+C17</f>
        <v>395818.6168300001</v>
      </c>
      <c r="D15" s="116">
        <f>+D17</f>
        <v>1107104.6712735102</v>
      </c>
      <c r="G15" s="415" t="s">
        <v>77</v>
      </c>
      <c r="H15" s="416">
        <f>+C19+C48+C107</f>
        <v>492336.7209700001</v>
      </c>
      <c r="I15" s="416">
        <f>+D19+D48+D107</f>
        <v>1377065.8085530903</v>
      </c>
    </row>
    <row r="16" spans="2:9" ht="8.25" customHeight="1">
      <c r="B16" s="123"/>
      <c r="C16" s="115"/>
      <c r="D16" s="116"/>
      <c r="I16" s="416"/>
    </row>
    <row r="17" spans="2:9" ht="15.75">
      <c r="B17" s="114" t="s">
        <v>118</v>
      </c>
      <c r="C17" s="115">
        <f>+C19</f>
        <v>395818.6168300001</v>
      </c>
      <c r="D17" s="116">
        <f>+D20+D21</f>
        <v>1107104.6712735102</v>
      </c>
      <c r="G17" s="415" t="s">
        <v>66</v>
      </c>
      <c r="H17" s="416">
        <f>+C27</f>
        <v>53341.25495</v>
      </c>
      <c r="I17" s="416">
        <f>+D27</f>
        <v>149195.49009515002</v>
      </c>
    </row>
    <row r="18" spans="2:4" ht="7.5" customHeight="1">
      <c r="B18" s="117"/>
      <c r="C18" s="118"/>
      <c r="D18" s="119"/>
    </row>
    <row r="19" spans="2:9" ht="15">
      <c r="B19" s="117" t="s">
        <v>119</v>
      </c>
      <c r="C19" s="118">
        <f>+C20+C21</f>
        <v>395818.6168300001</v>
      </c>
      <c r="D19" s="119">
        <f>+D20+D21</f>
        <v>1107104.6712735102</v>
      </c>
      <c r="G19" s="415" t="s">
        <v>90</v>
      </c>
      <c r="H19" s="416">
        <f>+C35+C44+C53+C90+C97+C103+C110</f>
        <v>205298.15025</v>
      </c>
      <c r="I19" s="416">
        <f>+D35+D44+D53+D90+D97+D103+D110</f>
        <v>574218.9262492501</v>
      </c>
    </row>
    <row r="20" spans="2:4" ht="15">
      <c r="B20" s="120" t="s">
        <v>207</v>
      </c>
      <c r="C20" s="121">
        <v>347288.17049000005</v>
      </c>
      <c r="D20" s="122">
        <f>+C20*$G$7</f>
        <v>971365.0128605302</v>
      </c>
    </row>
    <row r="21" spans="2:9" ht="15">
      <c r="B21" s="120" t="s">
        <v>211</v>
      </c>
      <c r="C21" s="121">
        <v>48530.446339999995</v>
      </c>
      <c r="D21" s="122">
        <f>+C21*$G$7</f>
        <v>135739.65841298</v>
      </c>
      <c r="E21" s="415" t="s">
        <v>198</v>
      </c>
      <c r="F21" s="416" t="s">
        <v>199</v>
      </c>
      <c r="G21" s="415" t="s">
        <v>41</v>
      </c>
      <c r="H21" s="417">
        <f>+C33</f>
        <v>0</v>
      </c>
      <c r="I21" s="416">
        <f>+D33</f>
        <v>0</v>
      </c>
    </row>
    <row r="22" spans="2:9" ht="13.5" customHeight="1">
      <c r="B22" s="117"/>
      <c r="C22" s="118"/>
      <c r="D22" s="119"/>
      <c r="I22" s="416"/>
    </row>
    <row r="23" spans="2:9" ht="15.75">
      <c r="B23" s="123" t="s">
        <v>120</v>
      </c>
      <c r="C23" s="115">
        <f>+C25+C31</f>
        <v>318457.89362</v>
      </c>
      <c r="D23" s="116">
        <f>+D25+D31</f>
        <v>890726.72845514</v>
      </c>
      <c r="F23" s="416"/>
      <c r="G23" s="468"/>
      <c r="H23" s="416">
        <f>+H15+H17+H19+H21</f>
        <v>750976.1261700001</v>
      </c>
      <c r="I23" s="416">
        <f>+I15+I17+I19+I21</f>
        <v>2100480.2248974903</v>
      </c>
    </row>
    <row r="24" spans="2:4" ht="12.75" customHeight="1">
      <c r="B24" s="120"/>
      <c r="C24" s="121"/>
      <c r="D24" s="122"/>
    </row>
    <row r="25" spans="2:9" ht="15.75">
      <c r="B25" s="114" t="s">
        <v>121</v>
      </c>
      <c r="C25" s="115">
        <f>+C27</f>
        <v>53341.25495</v>
      </c>
      <c r="D25" s="116">
        <f>+D27</f>
        <v>149195.49009515002</v>
      </c>
      <c r="G25" s="418"/>
      <c r="H25" s="419">
        <f>+H23/1000</f>
        <v>750.97612617</v>
      </c>
      <c r="I25" s="423">
        <f>+I23/1000</f>
        <v>2100.48022489749</v>
      </c>
    </row>
    <row r="26" spans="2:4" ht="10.5" customHeight="1">
      <c r="B26" s="114"/>
      <c r="C26" s="115"/>
      <c r="D26" s="116"/>
    </row>
    <row r="27" spans="2:9" ht="15">
      <c r="B27" s="117" t="s">
        <v>122</v>
      </c>
      <c r="C27" s="118">
        <f>+C28+C29</f>
        <v>53341.25495</v>
      </c>
      <c r="D27" s="119">
        <f>+D28+D29</f>
        <v>149195.49009515002</v>
      </c>
      <c r="H27" s="420">
        <f>+H25-'Resumen Cuadros'!C16</f>
        <v>0</v>
      </c>
      <c r="I27" s="420">
        <f>+I25-'Resumen Cuadros'!D16</f>
        <v>0</v>
      </c>
    </row>
    <row r="28" spans="2:8" ht="15">
      <c r="B28" s="120" t="s">
        <v>126</v>
      </c>
      <c r="C28" s="121">
        <v>33824.62992</v>
      </c>
      <c r="D28" s="122">
        <f>+C28*$G$7</f>
        <v>94607.48988624</v>
      </c>
      <c r="H28" s="420"/>
    </row>
    <row r="29" spans="2:4" ht="15">
      <c r="B29" s="120" t="s">
        <v>127</v>
      </c>
      <c r="C29" s="121">
        <v>19516.625030000003</v>
      </c>
      <c r="D29" s="122">
        <f>+C29*$G$7</f>
        <v>54588.00020891001</v>
      </c>
    </row>
    <row r="30" spans="2:9" ht="17.25" customHeight="1">
      <c r="B30" s="117"/>
      <c r="C30" s="118"/>
      <c r="D30" s="119"/>
      <c r="G30" s="415" t="s">
        <v>151</v>
      </c>
      <c r="H30" s="416">
        <f>+C19+C48</f>
        <v>492229.4639300001</v>
      </c>
      <c r="I30" s="416">
        <f>+D19+D48</f>
        <v>1376765.8106122103</v>
      </c>
    </row>
    <row r="31" spans="2:4" ht="15.75">
      <c r="B31" s="114" t="s">
        <v>118</v>
      </c>
      <c r="C31" s="115">
        <f>+C33+C35+C44+C48+C53</f>
        <v>265116.63867</v>
      </c>
      <c r="D31" s="116">
        <f>+D33+D35+D44+D48+D53</f>
        <v>741531.2383599901</v>
      </c>
    </row>
    <row r="32" spans="2:9" ht="15">
      <c r="B32" s="124"/>
      <c r="C32" s="380"/>
      <c r="D32" s="381"/>
      <c r="G32" s="415" t="s">
        <v>152</v>
      </c>
      <c r="H32" s="416">
        <f>+C35+C44</f>
        <v>168705.79157</v>
      </c>
      <c r="I32" s="416">
        <f>+D35+D44</f>
        <v>471870.0990212901</v>
      </c>
    </row>
    <row r="33" spans="2:4" ht="15">
      <c r="B33" s="117" t="s">
        <v>123</v>
      </c>
      <c r="C33" s="382">
        <v>0</v>
      </c>
      <c r="D33" s="383">
        <f>+C33*$G$7</f>
        <v>0</v>
      </c>
    </row>
    <row r="34" spans="2:4" ht="9" customHeight="1">
      <c r="B34" s="125"/>
      <c r="C34" s="118"/>
      <c r="D34" s="119"/>
    </row>
    <row r="35" spans="2:4" ht="15">
      <c r="B35" s="117" t="s">
        <v>124</v>
      </c>
      <c r="C35" s="118">
        <f>+C36+C38+C41+C42+C40+C37+C39</f>
        <v>153851.77961</v>
      </c>
      <c r="D35" s="119">
        <f>+D36+D38+D41+D42+D40+D37+D39</f>
        <v>430323.4275691701</v>
      </c>
    </row>
    <row r="36" spans="2:9" ht="15">
      <c r="B36" s="120" t="s">
        <v>272</v>
      </c>
      <c r="C36" s="121">
        <v>127422.23797</v>
      </c>
      <c r="D36" s="122">
        <f aca="true" t="shared" si="0" ref="D36:D42">+C36*$G$7</f>
        <v>356399.99960209004</v>
      </c>
      <c r="H36" s="416"/>
      <c r="I36" s="416"/>
    </row>
    <row r="37" spans="2:9" ht="15">
      <c r="B37" s="120" t="s">
        <v>273</v>
      </c>
      <c r="C37" s="121">
        <f>11187.49621+418.95893</f>
        <v>11606.45514</v>
      </c>
      <c r="D37" s="122">
        <f t="shared" si="0"/>
        <v>32463.255026580002</v>
      </c>
      <c r="G37" s="415" t="s">
        <v>153</v>
      </c>
      <c r="H37" s="416">
        <f>+C54</f>
        <v>0</v>
      </c>
      <c r="I37" s="416">
        <f>+D54</f>
        <v>0</v>
      </c>
    </row>
    <row r="38" spans="2:4" ht="15">
      <c r="B38" s="120" t="s">
        <v>237</v>
      </c>
      <c r="C38" s="121">
        <v>7776.02833</v>
      </c>
      <c r="D38" s="122">
        <f t="shared" si="0"/>
        <v>21749.55123901</v>
      </c>
    </row>
    <row r="39" spans="2:7" ht="15">
      <c r="B39" s="120" t="s">
        <v>305</v>
      </c>
      <c r="C39" s="121">
        <v>5135.72827</v>
      </c>
      <c r="D39" s="122">
        <f>+C39*$G$7</f>
        <v>14364.63197119</v>
      </c>
      <c r="G39" s="416"/>
    </row>
    <row r="40" spans="2:7" ht="15">
      <c r="B40" s="120" t="s">
        <v>130</v>
      </c>
      <c r="C40" s="122">
        <v>1058.5973299999998</v>
      </c>
      <c r="D40" s="122">
        <f>+C40*$G$7</f>
        <v>2960.8967320099996</v>
      </c>
      <c r="G40" s="416"/>
    </row>
    <row r="41" spans="2:4" ht="15">
      <c r="B41" s="120" t="s">
        <v>129</v>
      </c>
      <c r="C41" s="121">
        <v>617.13729</v>
      </c>
      <c r="D41" s="122">
        <f t="shared" si="0"/>
        <v>1726.13300013</v>
      </c>
    </row>
    <row r="42" spans="2:9" ht="15">
      <c r="B42" s="120" t="s">
        <v>131</v>
      </c>
      <c r="C42" s="122">
        <v>235.59528</v>
      </c>
      <c r="D42" s="122">
        <f t="shared" si="0"/>
        <v>658.95999816</v>
      </c>
      <c r="I42" s="418"/>
    </row>
    <row r="43" spans="2:9" ht="12.75" customHeight="1">
      <c r="B43" s="117"/>
      <c r="C43" s="119"/>
      <c r="D43" s="119"/>
      <c r="I43" s="424"/>
    </row>
    <row r="44" spans="2:7" ht="15">
      <c r="B44" s="117" t="s">
        <v>74</v>
      </c>
      <c r="C44" s="119">
        <f>+C45+C46</f>
        <v>14854.011960000003</v>
      </c>
      <c r="D44" s="119">
        <f>+D45+D46</f>
        <v>41546.671452120005</v>
      </c>
      <c r="G44" s="416"/>
    </row>
    <row r="45" spans="2:9" ht="15">
      <c r="B45" s="120" t="s">
        <v>132</v>
      </c>
      <c r="C45" s="122">
        <v>9331.057540000003</v>
      </c>
      <c r="D45" s="122">
        <f>+C45*$G$7</f>
        <v>26098.96793938001</v>
      </c>
      <c r="I45" s="425"/>
    </row>
    <row r="46" spans="2:4" ht="15">
      <c r="B46" s="120" t="s">
        <v>154</v>
      </c>
      <c r="C46" s="122">
        <v>5522.954419999999</v>
      </c>
      <c r="D46" s="122">
        <f>+C46*$G$7</f>
        <v>15447.703512739998</v>
      </c>
    </row>
    <row r="47" spans="2:7" ht="12" customHeight="1">
      <c r="B47" s="120"/>
      <c r="C47" s="122"/>
      <c r="D47" s="122"/>
      <c r="G47" s="416"/>
    </row>
    <row r="48" spans="2:7" ht="15">
      <c r="B48" s="117" t="s">
        <v>268</v>
      </c>
      <c r="C48" s="119">
        <f>+C49+C51+C50</f>
        <v>96410.8471</v>
      </c>
      <c r="D48" s="119">
        <f>+D49+D51+D50</f>
        <v>269661.13933870004</v>
      </c>
      <c r="G48" s="469"/>
    </row>
    <row r="49" spans="2:4" ht="15">
      <c r="B49" s="120" t="s">
        <v>269</v>
      </c>
      <c r="C49" s="122">
        <v>22069.806790000002</v>
      </c>
      <c r="D49" s="122">
        <f>+C49*$G$7</f>
        <v>61729.24959163001</v>
      </c>
    </row>
    <row r="50" spans="2:4" ht="15">
      <c r="B50" s="120" t="s">
        <v>296</v>
      </c>
      <c r="C50" s="122">
        <f>25606.99571+15665.46533</f>
        <v>41272.46104</v>
      </c>
      <c r="D50" s="122">
        <f>+C50*$G$7</f>
        <v>115439.07352888</v>
      </c>
    </row>
    <row r="51" spans="2:7" ht="15">
      <c r="B51" s="120" t="s">
        <v>208</v>
      </c>
      <c r="C51" s="122">
        <v>33068.579269999995</v>
      </c>
      <c r="D51" s="122">
        <f>+C51*$G$7</f>
        <v>92492.81621819</v>
      </c>
      <c r="F51" s="470"/>
      <c r="G51" s="469"/>
    </row>
    <row r="52" spans="2:4" ht="15" hidden="1">
      <c r="B52" s="120"/>
      <c r="C52" s="119"/>
      <c r="D52" s="119"/>
    </row>
    <row r="53" spans="2:4" ht="15" hidden="1">
      <c r="B53" s="117" t="s">
        <v>125</v>
      </c>
      <c r="C53" s="119">
        <f>+C55+C54</f>
        <v>0</v>
      </c>
      <c r="D53" s="119">
        <f>+D55+D54</f>
        <v>0</v>
      </c>
    </row>
    <row r="54" spans="2:4" ht="15" hidden="1">
      <c r="B54" s="120" t="s">
        <v>133</v>
      </c>
      <c r="C54" s="122">
        <v>0</v>
      </c>
      <c r="D54" s="122">
        <f>+C54*$G$7</f>
        <v>0</v>
      </c>
    </row>
    <row r="55" spans="2:4" ht="15" hidden="1">
      <c r="B55" s="120" t="s">
        <v>285</v>
      </c>
      <c r="C55" s="122"/>
      <c r="D55" s="122">
        <f>+C55*$G$7</f>
        <v>0</v>
      </c>
    </row>
    <row r="56" spans="2:4" ht="8.25" customHeight="1">
      <c r="B56" s="120"/>
      <c r="C56" s="122"/>
      <c r="D56" s="206"/>
    </row>
    <row r="57" spans="2:7" ht="15" customHeight="1">
      <c r="B57" s="542" t="s">
        <v>19</v>
      </c>
      <c r="C57" s="544">
        <f>+C23+C15</f>
        <v>714276.5104500001</v>
      </c>
      <c r="D57" s="544">
        <f>+D23+D15</f>
        <v>1997831.3997286502</v>
      </c>
      <c r="G57" s="471"/>
    </row>
    <row r="58" spans="2:4" ht="15" customHeight="1">
      <c r="B58" s="543"/>
      <c r="C58" s="545"/>
      <c r="D58" s="545"/>
    </row>
    <row r="59" spans="2:4" ht="4.5" customHeight="1">
      <c r="B59" s="207"/>
      <c r="C59" s="173"/>
      <c r="D59" s="173"/>
    </row>
    <row r="60" spans="2:16" s="209" customFormat="1" ht="15" customHeight="1">
      <c r="B60" s="208" t="s">
        <v>216</v>
      </c>
      <c r="C60" s="174"/>
      <c r="D60" s="174"/>
      <c r="E60" s="421"/>
      <c r="F60" s="472"/>
      <c r="G60" s="472"/>
      <c r="H60" s="421"/>
      <c r="I60" s="421"/>
      <c r="J60" s="421"/>
      <c r="K60" s="421"/>
      <c r="L60" s="421"/>
      <c r="M60" s="113"/>
      <c r="N60" s="113"/>
      <c r="O60" s="113"/>
      <c r="P60" s="113"/>
    </row>
    <row r="61" spans="2:4" ht="6.75" customHeight="1">
      <c r="B61" s="210"/>
      <c r="C61" s="175"/>
      <c r="D61" s="175"/>
    </row>
    <row r="62" spans="2:7" ht="15">
      <c r="B62" s="175" t="s">
        <v>267</v>
      </c>
      <c r="C62" s="175"/>
      <c r="D62" s="175"/>
      <c r="G62" s="473"/>
    </row>
    <row r="63" spans="2:4" ht="15">
      <c r="B63" s="487" t="s">
        <v>147</v>
      </c>
      <c r="C63" s="487"/>
      <c r="D63" s="487"/>
    </row>
    <row r="64" spans="2:4" ht="15">
      <c r="B64" s="487" t="s">
        <v>278</v>
      </c>
      <c r="C64" s="487"/>
      <c r="D64" s="487"/>
    </row>
    <row r="65" spans="2:4" ht="15">
      <c r="B65" s="400" t="s">
        <v>275</v>
      </c>
      <c r="C65" s="405"/>
      <c r="D65" s="405"/>
    </row>
    <row r="66" spans="2:4" ht="15">
      <c r="B66" s="487" t="s">
        <v>270</v>
      </c>
      <c r="C66" s="487"/>
      <c r="D66" s="487"/>
    </row>
    <row r="67" spans="2:6" ht="15">
      <c r="B67" s="487" t="s">
        <v>271</v>
      </c>
      <c r="C67" s="487"/>
      <c r="D67" s="487"/>
      <c r="F67" s="474"/>
    </row>
    <row r="68" ht="15">
      <c r="C68" s="190"/>
    </row>
    <row r="69" spans="2:4" ht="15">
      <c r="B69" s="222"/>
      <c r="C69" s="392"/>
      <c r="D69" s="392"/>
    </row>
    <row r="70" spans="3:6" ht="15">
      <c r="C70" s="176"/>
      <c r="D70" s="176"/>
      <c r="F70" s="418"/>
    </row>
    <row r="72" spans="2:4" ht="18">
      <c r="B72" s="170" t="s">
        <v>195</v>
      </c>
      <c r="C72" s="170"/>
      <c r="D72" s="170"/>
    </row>
    <row r="73" spans="2:5" ht="15.75" customHeight="1">
      <c r="B73" s="506" t="s">
        <v>93</v>
      </c>
      <c r="C73" s="506"/>
      <c r="D73" s="506"/>
      <c r="E73" s="465"/>
    </row>
    <row r="74" spans="2:4" ht="15" customHeight="1">
      <c r="B74" s="507" t="s">
        <v>95</v>
      </c>
      <c r="C74" s="507"/>
      <c r="D74" s="507"/>
    </row>
    <row r="75" spans="2:4" ht="15.75" customHeight="1">
      <c r="B75" s="507" t="s">
        <v>134</v>
      </c>
      <c r="C75" s="507"/>
      <c r="D75" s="507"/>
    </row>
    <row r="76" spans="2:4" ht="15.75" customHeight="1">
      <c r="B76" s="511" t="str">
        <f>+B9</f>
        <v>Al 31 de julio de 2014</v>
      </c>
      <c r="C76" s="511"/>
      <c r="D76" s="401"/>
    </row>
    <row r="77" spans="2:4" ht="7.5" customHeight="1">
      <c r="B77" s="171"/>
      <c r="C77" s="171"/>
      <c r="D77" s="171"/>
    </row>
    <row r="78" spans="2:4" ht="15" customHeight="1">
      <c r="B78" s="508" t="s">
        <v>187</v>
      </c>
      <c r="C78" s="512" t="s">
        <v>69</v>
      </c>
      <c r="D78" s="517" t="s">
        <v>70</v>
      </c>
    </row>
    <row r="79" spans="2:7" ht="13.5" customHeight="1">
      <c r="B79" s="509"/>
      <c r="C79" s="513"/>
      <c r="D79" s="518"/>
      <c r="E79" s="462"/>
      <c r="G79" s="457"/>
    </row>
    <row r="80" spans="2:4" ht="9" customHeight="1">
      <c r="B80" s="510"/>
      <c r="C80" s="514"/>
      <c r="D80" s="519"/>
    </row>
    <row r="81" spans="2:8" ht="11.25" customHeight="1" hidden="1">
      <c r="B81" s="172"/>
      <c r="C81" s="172"/>
      <c r="D81" s="205"/>
      <c r="H81" s="416"/>
    </row>
    <row r="82" spans="2:8" ht="18" customHeight="1" hidden="1">
      <c r="B82" s="123" t="s">
        <v>98</v>
      </c>
      <c r="C82" s="115">
        <f>+C83</f>
        <v>0</v>
      </c>
      <c r="D82" s="116">
        <f>+D83</f>
        <v>0</v>
      </c>
      <c r="H82" s="416"/>
    </row>
    <row r="83" spans="2:8" ht="15.75" customHeight="1" hidden="1">
      <c r="B83" s="117" t="s">
        <v>99</v>
      </c>
      <c r="C83" s="118">
        <f>+C84</f>
        <v>0</v>
      </c>
      <c r="D83" s="119">
        <f>+D84</f>
        <v>0</v>
      </c>
      <c r="H83" s="416"/>
    </row>
    <row r="84" spans="2:8" ht="16.5" customHeight="1" hidden="1">
      <c r="B84" s="120" t="s">
        <v>76</v>
      </c>
      <c r="C84" s="121">
        <v>0</v>
      </c>
      <c r="D84" s="122">
        <f>+C84/$G$7</f>
        <v>0</v>
      </c>
      <c r="H84" s="416"/>
    </row>
    <row r="85" spans="2:8" ht="6.75" customHeight="1">
      <c r="B85" s="211"/>
      <c r="C85" s="118"/>
      <c r="D85" s="119"/>
      <c r="H85" s="416"/>
    </row>
    <row r="86" spans="2:8" ht="18" customHeight="1">
      <c r="B86" s="123" t="s">
        <v>117</v>
      </c>
      <c r="C86" s="163">
        <f>+C88</f>
        <v>24778.21697</v>
      </c>
      <c r="D86" s="179">
        <f>+D88</f>
        <v>69304.67286509</v>
      </c>
      <c r="H86" s="416"/>
    </row>
    <row r="87" spans="2:8" ht="6.75" customHeight="1">
      <c r="B87" s="123"/>
      <c r="C87" s="177"/>
      <c r="D87" s="212"/>
      <c r="H87" s="416"/>
    </row>
    <row r="88" spans="2:8" ht="18" customHeight="1">
      <c r="B88" s="117" t="s">
        <v>118</v>
      </c>
      <c r="C88" s="163">
        <f>+C90</f>
        <v>24778.21697</v>
      </c>
      <c r="D88" s="179">
        <f>+D90</f>
        <v>69304.67286509</v>
      </c>
      <c r="H88" s="416"/>
    </row>
    <row r="89" spans="2:8" ht="9.75" customHeight="1">
      <c r="B89" s="117"/>
      <c r="C89" s="178"/>
      <c r="D89" s="213"/>
      <c r="H89" s="416"/>
    </row>
    <row r="90" spans="2:8" ht="18" customHeight="1">
      <c r="B90" s="117" t="s">
        <v>74</v>
      </c>
      <c r="C90" s="164">
        <f>+C91</f>
        <v>24778.21697</v>
      </c>
      <c r="D90" s="214">
        <f>+D91</f>
        <v>69304.67286509</v>
      </c>
      <c r="H90" s="416"/>
    </row>
    <row r="91" spans="2:8" ht="18" customHeight="1">
      <c r="B91" s="120" t="s">
        <v>132</v>
      </c>
      <c r="C91" s="151">
        <v>24778.21697</v>
      </c>
      <c r="D91" s="180">
        <f>+C91*$G$7</f>
        <v>69304.67286509</v>
      </c>
      <c r="G91" s="416" t="e">
        <f>+#REF!+C108</f>
        <v>#REF!</v>
      </c>
      <c r="H91" s="416"/>
    </row>
    <row r="92" spans="2:8" ht="14.25" customHeight="1">
      <c r="B92" s="117"/>
      <c r="C92" s="163"/>
      <c r="D92" s="179"/>
      <c r="H92" s="416"/>
    </row>
    <row r="93" spans="2:8" ht="18" customHeight="1">
      <c r="B93" s="123" t="s">
        <v>120</v>
      </c>
      <c r="C93" s="163">
        <f>+C95</f>
        <v>11921.39875</v>
      </c>
      <c r="D93" s="179">
        <f>+D95</f>
        <v>33344.15230375</v>
      </c>
      <c r="H93" s="416"/>
    </row>
    <row r="94" spans="2:4" ht="11.25" customHeight="1">
      <c r="B94" s="123"/>
      <c r="C94" s="163"/>
      <c r="D94" s="179"/>
    </row>
    <row r="95" spans="2:7" ht="18" customHeight="1">
      <c r="B95" s="117" t="s">
        <v>118</v>
      </c>
      <c r="C95" s="163">
        <f>+C97+C103+C110+C107</f>
        <v>11921.39875</v>
      </c>
      <c r="D95" s="179">
        <f>+D97+D103+D110+D107</f>
        <v>33344.15230375</v>
      </c>
      <c r="F95" s="475"/>
      <c r="G95" s="475">
        <f>+D97+D90</f>
        <v>75203.43446058</v>
      </c>
    </row>
    <row r="96" spans="2:7" ht="13.5" customHeight="1">
      <c r="B96" s="117"/>
      <c r="C96" s="163"/>
      <c r="D96" s="179"/>
      <c r="G96" s="418"/>
    </row>
    <row r="97" spans="2:6" ht="15.75" customHeight="1">
      <c r="B97" s="117" t="s">
        <v>124</v>
      </c>
      <c r="C97" s="164">
        <f>C98+C99+C100+C101</f>
        <v>2108.9601700000003</v>
      </c>
      <c r="D97" s="214">
        <f>+D98+D99+D100</f>
        <v>5898.761595490001</v>
      </c>
      <c r="F97" s="415" t="s">
        <v>185</v>
      </c>
    </row>
    <row r="98" spans="2:7" ht="15.75" customHeight="1">
      <c r="B98" s="120" t="s">
        <v>237</v>
      </c>
      <c r="C98" s="151">
        <f>242.61315+853.13828</f>
        <v>1095.75143</v>
      </c>
      <c r="D98" s="180">
        <f>+C98*$G$7</f>
        <v>3064.8167497100003</v>
      </c>
      <c r="F98" s="416">
        <f>+C89+C95+C101</f>
        <v>11921.39875</v>
      </c>
      <c r="G98" s="416">
        <f>+D89+D95+D101</f>
        <v>33344.15230375</v>
      </c>
    </row>
    <row r="99" spans="2:4" ht="15.75" customHeight="1">
      <c r="B99" s="120" t="s">
        <v>128</v>
      </c>
      <c r="C99" s="151">
        <v>956.10931</v>
      </c>
      <c r="D99" s="180">
        <f>+C99*$G$7</f>
        <v>2674.23774007</v>
      </c>
    </row>
    <row r="100" spans="2:7" ht="15.75" customHeight="1">
      <c r="B100" s="120" t="s">
        <v>130</v>
      </c>
      <c r="C100" s="151">
        <v>57.09943</v>
      </c>
      <c r="D100" s="180">
        <f>+C100*$G$7</f>
        <v>159.70710571</v>
      </c>
      <c r="F100" s="416"/>
      <c r="G100" s="416"/>
    </row>
    <row r="101" spans="2:7" ht="15.75" customHeight="1" hidden="1">
      <c r="B101" s="120" t="s">
        <v>129</v>
      </c>
      <c r="C101" s="151">
        <v>0</v>
      </c>
      <c r="D101" s="180">
        <f>+C101*$G$7</f>
        <v>0</v>
      </c>
      <c r="F101" s="416"/>
      <c r="G101" s="416"/>
    </row>
    <row r="102" spans="2:4" ht="12.75" customHeight="1">
      <c r="B102" s="120"/>
      <c r="C102" s="151"/>
      <c r="D102" s="180">
        <f>+C102/$G$7</f>
        <v>0</v>
      </c>
    </row>
    <row r="103" spans="2:4" ht="15" customHeight="1">
      <c r="B103" s="117" t="s">
        <v>74</v>
      </c>
      <c r="C103" s="164">
        <f>+C104+C105</f>
        <v>8833.389229999999</v>
      </c>
      <c r="D103" s="214">
        <f>+D104+D105</f>
        <v>24706.989676309997</v>
      </c>
    </row>
    <row r="104" spans="2:4" ht="15.75" customHeight="1">
      <c r="B104" s="120" t="s">
        <v>132</v>
      </c>
      <c r="C104" s="151">
        <v>6111.771729999999</v>
      </c>
      <c r="D104" s="180">
        <f>+C104*$G$7</f>
        <v>17094.625528809996</v>
      </c>
    </row>
    <row r="105" spans="2:4" ht="15.75" customHeight="1">
      <c r="B105" s="120" t="s">
        <v>154</v>
      </c>
      <c r="C105" s="151">
        <v>2721.6175</v>
      </c>
      <c r="D105" s="180">
        <f>+C105*$G$7</f>
        <v>7612.3641475</v>
      </c>
    </row>
    <row r="106" spans="2:4" ht="15.75" customHeight="1">
      <c r="B106" s="120"/>
      <c r="C106" s="151"/>
      <c r="D106" s="214"/>
    </row>
    <row r="107" spans="2:4" ht="15.75" customHeight="1">
      <c r="B107" s="117" t="s">
        <v>230</v>
      </c>
      <c r="C107" s="163">
        <f>+C108</f>
        <v>107.25703999999999</v>
      </c>
      <c r="D107" s="179">
        <f>+D108</f>
        <v>299.99794088</v>
      </c>
    </row>
    <row r="108" spans="2:4" ht="15.75" customHeight="1">
      <c r="B108" s="120" t="s">
        <v>229</v>
      </c>
      <c r="C108" s="151">
        <v>107.25703999999999</v>
      </c>
      <c r="D108" s="180">
        <f>+C108*$G$7</f>
        <v>299.99794088</v>
      </c>
    </row>
    <row r="109" spans="2:4" ht="15.75" customHeight="1">
      <c r="B109" s="120"/>
      <c r="C109" s="151"/>
      <c r="D109" s="214"/>
    </row>
    <row r="110" spans="2:4" ht="15.75" customHeight="1">
      <c r="B110" s="117" t="s">
        <v>125</v>
      </c>
      <c r="C110" s="164">
        <f>+C111+C112</f>
        <v>871.7923099999999</v>
      </c>
      <c r="D110" s="214">
        <f>+D111+D112</f>
        <v>2438.40309107</v>
      </c>
    </row>
    <row r="111" spans="2:4" ht="15.75" customHeight="1">
      <c r="B111" s="120" t="s">
        <v>133</v>
      </c>
      <c r="C111" s="151">
        <v>833.77015</v>
      </c>
      <c r="D111" s="180">
        <f>+C111*$G$7</f>
        <v>2332.05510955</v>
      </c>
    </row>
    <row r="112" spans="2:4" ht="15.75" customHeight="1">
      <c r="B112" s="120" t="s">
        <v>285</v>
      </c>
      <c r="C112" s="151">
        <v>38.02216000000001</v>
      </c>
      <c r="D112" s="180">
        <f>+C112*$G$7</f>
        <v>106.34798152000002</v>
      </c>
    </row>
    <row r="113" spans="2:4" ht="8.25" customHeight="1">
      <c r="B113" s="120"/>
      <c r="C113" s="151"/>
      <c r="D113" s="214"/>
    </row>
    <row r="114" spans="2:7" ht="15" customHeight="1">
      <c r="B114" s="540" t="s">
        <v>19</v>
      </c>
      <c r="C114" s="546">
        <f>+C93+C86</f>
        <v>36699.61572</v>
      </c>
      <c r="D114" s="546">
        <f>+D93+D86</f>
        <v>102648.82516884</v>
      </c>
      <c r="G114" s="418"/>
    </row>
    <row r="115" spans="2:7" ht="15" customHeight="1">
      <c r="B115" s="541"/>
      <c r="C115" s="547"/>
      <c r="D115" s="547"/>
      <c r="F115" s="476"/>
      <c r="G115" s="477"/>
    </row>
    <row r="116" spans="2:6" ht="6.75" customHeight="1">
      <c r="B116" s="207"/>
      <c r="C116" s="173"/>
      <c r="D116" s="173"/>
      <c r="F116" s="476"/>
    </row>
    <row r="117" spans="2:4" ht="17.25" customHeight="1">
      <c r="B117" s="208" t="s">
        <v>216</v>
      </c>
      <c r="C117" s="173"/>
      <c r="D117" s="173"/>
    </row>
    <row r="118" spans="2:4" ht="7.5" customHeight="1">
      <c r="B118" s="208"/>
      <c r="C118" s="173"/>
      <c r="D118" s="173"/>
    </row>
    <row r="119" spans="2:4" ht="15">
      <c r="B119" s="487" t="s">
        <v>231</v>
      </c>
      <c r="C119" s="487"/>
      <c r="D119" s="487"/>
    </row>
    <row r="120" spans="2:4" ht="15">
      <c r="B120" s="487" t="s">
        <v>147</v>
      </c>
      <c r="C120" s="487"/>
      <c r="D120" s="487"/>
    </row>
    <row r="121" ht="15">
      <c r="C121" s="168"/>
    </row>
    <row r="122" spans="3:4" ht="15">
      <c r="C122" s="176"/>
      <c r="D122" s="176"/>
    </row>
    <row r="123" spans="3:4" ht="15">
      <c r="C123" s="375"/>
      <c r="D123" s="375"/>
    </row>
    <row r="125" spans="3:4" ht="15">
      <c r="C125" s="216"/>
      <c r="D125" s="216"/>
    </row>
    <row r="454" ht="15">
      <c r="D454" s="215"/>
    </row>
  </sheetData>
  <sheetProtection/>
  <mergeCells count="26">
    <mergeCell ref="B78:B80"/>
    <mergeCell ref="C78:C80"/>
    <mergeCell ref="D78:D80"/>
    <mergeCell ref="B76:C76"/>
    <mergeCell ref="B73:D73"/>
    <mergeCell ref="C114:C115"/>
    <mergeCell ref="D114:D115"/>
    <mergeCell ref="B75:D75"/>
    <mergeCell ref="B57:B58"/>
    <mergeCell ref="C57:C58"/>
    <mergeCell ref="D57:D58"/>
    <mergeCell ref="B63:D63"/>
    <mergeCell ref="B67:D67"/>
    <mergeCell ref="B74:D74"/>
    <mergeCell ref="B66:D66"/>
    <mergeCell ref="B64:D64"/>
    <mergeCell ref="B119:D119"/>
    <mergeCell ref="B120:D120"/>
    <mergeCell ref="B6:D6"/>
    <mergeCell ref="B7:D7"/>
    <mergeCell ref="B8:D8"/>
    <mergeCell ref="B11:B13"/>
    <mergeCell ref="B9:C9"/>
    <mergeCell ref="C11:C13"/>
    <mergeCell ref="D11:D13"/>
    <mergeCell ref="B114:B115"/>
  </mergeCells>
  <printOptions/>
  <pageMargins left="1.19" right="0.7086614173228347" top="0.78" bottom="0.7480314960629921" header="0.31496062992125984" footer="0.31496062992125984"/>
  <pageSetup horizontalDpi="600" verticalDpi="600" orientation="portrait" paperSize="9" scale="75" r:id="rId2"/>
  <ignoredErrors>
    <ignoredError sqref="D103" formula="1"/>
    <ignoredError sqref="G91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Maguiña Cacha, Christian</cp:lastModifiedBy>
  <cp:lastPrinted>2014-09-02T15:44:29Z</cp:lastPrinted>
  <dcterms:created xsi:type="dcterms:W3CDTF">2012-08-14T20:42:27Z</dcterms:created>
  <dcterms:modified xsi:type="dcterms:W3CDTF">2014-09-04T21:47:46Z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