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'DGRGL-C5'!$B$1:$D$118</definedName>
    <definedName name="_xlnm.Print_Area" localSheetId="9">'DGRGL-C6'!$A$1:$D$225</definedName>
    <definedName name="_xlnm.Print_Area" localSheetId="10">'DGRGL-C7'!$B$5:$N$40</definedName>
    <definedName name="_xlnm.Print_Area" localSheetId="1">'Portada'!$B$1:$H$36</definedName>
    <definedName name="_xlnm.Print_Area" localSheetId="2">'Resumen'!$G$18:$J$32</definedName>
    <definedName name="_xlnm.Print_Area" localSheetId="3">'Resumen-Gráficos'!$A$1:$O$53</definedName>
    <definedName name="Nueox">#REF!</definedName>
    <definedName name="nuevo">'DGRGL-C7'!$B$51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<sst xmlns="http://schemas.openxmlformats.org/spreadsheetml/2006/main" count="598" uniqueCount="377">
  <si>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</si>
  <si>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</si>
  <si>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</si>
  <si>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</si>
  <si>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</si>
  <si>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</si>
  <si>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</si>
  <si>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</si>
  <si>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</si>
  <si>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</si>
  <si>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</si>
  <si>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</si>
  <si>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</si>
  <si>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</si>
  <si>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</si>
  <si>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</si>
  <si>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</si>
  <si>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</si>
  <si>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</si>
  <si>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</si>
  <si>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</si>
  <si>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</si>
  <si>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</si>
  <si>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</si>
  <si>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</si>
  <si>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</si>
  <si>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</si>
  <si>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</si>
  <si>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</si>
  <si>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</si>
  <si>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</si>
  <si>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</si>
  <si>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</si>
  <si>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</si>
  <si>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</si>
  <si>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</si>
  <si>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</si>
  <si>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</si>
  <si>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</si>
  <si>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</si>
  <si>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</si>
  <si>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</si>
  <si>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</si>
  <si>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</si>
  <si>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</si>
  <si>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</si>
  <si>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</si>
  <si>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</si>
  <si>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</si>
  <si>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</si>
  <si>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</si>
  <si>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</si>
  <si>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</si>
  <si>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</si>
  <si>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</si>
  <si>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</si>
  <si>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</si>
  <si>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</si>
  <si>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</si>
  <si>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</si>
  <si>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</si>
  <si>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</si>
  <si>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</si>
  <si>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</si>
  <si>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</si>
  <si>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</si>
  <si>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</si>
  <si>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</si>
  <si>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</si>
  <si>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</si>
  <si>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</si>
  <si>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</si>
  <si>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</si>
  <si>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</si>
  <si>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</si>
  <si>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</si>
  <si>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</si>
  <si>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</si>
  <si>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</si>
  <si>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</si>
  <si>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</si>
  <si>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</si>
  <si>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</si>
  <si>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</si>
  <si>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</si>
  <si>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</si>
  <si>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</si>
  <si>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</si>
  <si>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</si>
  <si>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</si>
  <si>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</si>
  <si>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</si>
  <si>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</si>
  <si>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</si>
  <si>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</si>
  <si>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</si>
  <si>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</si>
  <si>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</si>
  <si>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</si>
  <si>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</si>
  <si>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</si>
  <si>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</si>
  <si>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</si>
  <si>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</si>
  <si>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</si>
  <si>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</si>
  <si>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</si>
  <si>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</si>
  <si>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</si>
  <si>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</si>
  <si>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</si>
  <si>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</si>
  <si>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</si>
  <si>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</si>
  <si>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</si>
  <si>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</si>
  <si>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</si>
  <si>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</si>
  <si>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</si>
  <si>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</si>
  <si>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</si>
  <si>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</si>
  <si>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</si>
  <si>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</si>
  <si>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</si>
  <si>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</si>
  <si>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</si>
  <si>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</si>
  <si>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</si>
  <si>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</si>
  <si>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</si>
  <si>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</si>
  <si>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</si>
  <si>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</si>
  <si>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</si>
  <si>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</si>
  <si>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</si>
  <si>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</si>
  <si>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</si>
  <si>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</si>
  <si>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</si>
  <si>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</si>
  <si>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</si>
  <si>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</si>
  <si>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</si>
  <si>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</si>
  <si>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</si>
  <si>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</si>
  <si>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</si>
  <si>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</si>
  <si>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</si>
  <si>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</si>
  <si>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</si>
  <si>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</si>
  <si>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</si>
  <si>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</si>
  <si>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</si>
  <si>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</si>
  <si>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</si>
  <si>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</si>
  <si>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</si>
  <si>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</si>
  <si>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</si>
  <si>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</si>
  <si>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</si>
  <si>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</si>
  <si>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</si>
  <si>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</si>
  <si>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</si>
  <si>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</si>
  <si>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</si>
  <si>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</si>
  <si>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San Luis</t>
  </si>
  <si>
    <t>Municipalidad Provincial del Callao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</si>
  <si>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</si>
  <si>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</si>
  <si>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</si>
  <si>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</si>
  <si>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</si>
  <si>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</si>
  <si>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El Porvenir</t>
  </si>
  <si>
    <t>Municipalidad Provincial de Huaraz</t>
  </si>
  <si>
    <t>Municipalidad Provincial de Huaral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</si>
  <si>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</si>
  <si>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</si>
  <si>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</si>
  <si>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Municipalidad Distrital de Echarate</t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</si>
  <si>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</si>
  <si>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</si>
  <si>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</si>
  <si>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</si>
  <si>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</si>
  <si>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</si>
  <si>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</si>
  <si>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</si>
  <si>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</si>
  <si>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</si>
  <si>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</si>
  <si>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</si>
  <si>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Distrital de Parcona</t>
  </si>
  <si>
    <t>Municipalidad Provincial de Sechura</t>
  </si>
  <si>
    <t>Municipalidad Provincial de Islay - Mollendo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</si>
  <si>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</si>
  <si>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</si>
  <si>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</si>
  <si>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</si>
  <si>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</si>
  <si>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</si>
  <si>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</si>
  <si>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</si>
  <si>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</si>
  <si>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</si>
  <si>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t>Municipalidad Distrital de Yura</t>
  </si>
  <si>
    <r>
      <t xml:space="preserve">MEF (Pago de Prestamos)   </t>
    </r>
  </si>
  <si>
    <t>Municipalidad Distrital de Campoverde</t>
  </si>
  <si>
    <t>Municipalidad Distrital de Ilabaya</t>
  </si>
  <si>
    <t>Municipalidad Distrital de La Matanza</t>
  </si>
  <si>
    <t>Municipalidad Distrital de Huariaca</t>
  </si>
  <si>
    <t>Municipalidad Distrital de Culebras</t>
  </si>
  <si>
    <t>Municipalidad Distrital de Vargas Guerra</t>
  </si>
  <si>
    <t>Municipalidad Distrital de Quilahuani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</si>
  <si>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</si>
  <si>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</si>
  <si>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</si>
  <si>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</si>
  <si>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Camilaca</t>
  </si>
  <si>
    <t>Municipalidad Distrital de Ticllos</t>
  </si>
  <si>
    <t>Municipalidad Distrital de Pias</t>
  </si>
  <si>
    <t>Municipalidad Distrital de Orcopampa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</si>
  <si>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</si>
  <si>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</si>
  <si>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</si>
  <si>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</si>
  <si>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</si>
  <si>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Municipalidad Distrital de Irazola</t>
  </si>
  <si>
    <t>Municipalidad Distrital de Neshuya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</si>
  <si>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</si>
  <si>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</si>
  <si>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</si>
  <si>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</si>
  <si>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</si>
  <si>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Municipalidad Distrital de Roble</t>
  </si>
  <si>
    <t>Gobierno Regional de Ucayali</t>
  </si>
  <si>
    <t>Municipalidad Distrital de Sapallanga</t>
  </si>
  <si>
    <t>Municipalidad Provincial de Viru</t>
  </si>
  <si>
    <t>Municipalidad Distrital de Catac</t>
  </si>
  <si>
    <t>Municipalidad Distrital de Buenos Aires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</si>
  <si>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</si>
  <si>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</si>
  <si>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</si>
  <si>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</si>
  <si>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</si>
  <si>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</si>
  <si>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</si>
  <si>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</si>
  <si>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</si>
  <si>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</si>
  <si>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</si>
  <si>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</si>
  <si>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</si>
  <si>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</si>
  <si>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</si>
  <si>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</si>
  <si>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</si>
  <si>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</si>
  <si>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</si>
  <si>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</si>
  <si>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</si>
  <si>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</si>
  <si>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</si>
  <si>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Municipalidad Distrital de Alonso de Alvarado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</si>
  <si>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</si>
  <si>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</si>
  <si>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</si>
  <si>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</si>
  <si>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</si>
  <si>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</si>
  <si>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</si>
  <si>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Municipalidad Distrital de San Pablo de Pillao</t>
  </si>
  <si>
    <t>Municipalidad Distrital de Tucume</t>
  </si>
  <si>
    <t>Municipalidad Distrital de Chirinos</t>
  </si>
  <si>
    <t>Municipalidad Provincial de Huallaga - Saposoa</t>
  </si>
  <si>
    <t>Municipalidad Distrital de Pucacolpa</t>
  </si>
  <si>
    <t>Gobierno Regional del Callao</t>
  </si>
  <si>
    <t>Gobierno Regional de Junín</t>
  </si>
  <si>
    <t>Municipalidad Distrital de Mariano Damaso Beraun</t>
  </si>
  <si>
    <t>Municipalidad Distrital de Daniel Alomia Robles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</si>
  <si>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</si>
  <si>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</si>
  <si>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</si>
  <si>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</si>
  <si>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</si>
  <si>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Distrital de Sondor</t>
  </si>
  <si>
    <t>Municipalidad Provincial de Cajamarca</t>
  </si>
  <si>
    <t>Municipalidad Distrital de Pucayacu</t>
  </si>
  <si>
    <t>Municipalidad Distrital de Huamanguilla</t>
  </si>
  <si>
    <t>Municipalidad Distrital de Curimana</t>
  </si>
  <si>
    <t>Municipalidad Distrital de Madre de Dios</t>
  </si>
  <si>
    <t>Municipalidad Distrital de Zepita</t>
  </si>
  <si>
    <t>Municipalidad Distrital de La Unión</t>
  </si>
  <si>
    <t>Municipalidad Distrital de Crucero</t>
  </si>
  <si>
    <t>Municipalidad Distrital de Pueblo Nuevo</t>
  </si>
  <si>
    <t>Banco Scotiabank</t>
  </si>
  <si>
    <t>Municipalidad Provincial de San Martin-Tarapoto</t>
  </si>
  <si>
    <t>Municipalidad Distrital de Churubamba</t>
  </si>
  <si>
    <t>Banco de Scotiabank</t>
  </si>
  <si>
    <t>BBVA Banco de Continental</t>
  </si>
  <si>
    <t>Municipalidad Distrital de San Jerónimo</t>
  </si>
  <si>
    <t>Municipalidad Distrital de los Baños del Inca</t>
  </si>
  <si>
    <t>Municipalidad Provincial de Acobamba</t>
  </si>
  <si>
    <t>Municipalidad Distrital de Hermilio Valdizan</t>
  </si>
  <si>
    <t>Municipalidad Provincial de Parinacochas - Coracora</t>
  </si>
  <si>
    <t>Municipalidad Distrital de Coronel Gregorio Albarracín Lanchipa</t>
  </si>
  <si>
    <t>Municipalidad Provincial de Morropón - Chulucanas</t>
  </si>
  <si>
    <t>Municipalidad Distrital de Belén</t>
  </si>
  <si>
    <t>Municipalidad Distrital de Chavín de Huantar</t>
  </si>
  <si>
    <t>Municipalidad Provincial de Huarochirí - Matucana</t>
  </si>
  <si>
    <t>Municipalidad Distrital de Bella Unión</t>
  </si>
  <si>
    <t>Municipalidad Distrital de Grocio Prado</t>
  </si>
  <si>
    <t>Municipalidad Distrital de Santa Teresa</t>
  </si>
  <si>
    <t>Municipalidad Distrital de las Piedras</t>
  </si>
  <si>
    <t>Municipalidad Distrital de Alto Biavo</t>
  </si>
  <si>
    <t>Municipalidad Distrital de Llaylla</t>
  </si>
  <si>
    <t>Municipalidad Distrital de Yuyapichis</t>
  </si>
  <si>
    <t>Gobierno Regional de Lima Provincias</t>
  </si>
  <si>
    <t>Municipalidad Distrital de Marcona</t>
  </si>
  <si>
    <t>Municipalidad Distrital de San Marcos</t>
  </si>
  <si>
    <t>Municipalidad Distrital de Ite</t>
  </si>
  <si>
    <t>Municipalidad Provincial de Urubamba</t>
  </si>
  <si>
    <t>Municipalidad Distrital de Pichigua</t>
  </si>
  <si>
    <t>Municipalidad Distrital de San Juan Bautista</t>
  </si>
  <si>
    <t>Municipalidad Distrital de Pataz</t>
  </si>
  <si>
    <t>Municipalidad Distrital de Salas</t>
  </si>
  <si>
    <t>Municipalidad Distrital de Pacanga</t>
  </si>
  <si>
    <t>Municipalidad Distrital de San Francisco de Asis de Yarusyacan</t>
  </si>
  <si>
    <t>Municipalidad Distrital de Yanacocha</t>
  </si>
  <si>
    <t>Universidad Nacional San Luis Gonzaga</t>
  </si>
  <si>
    <t>Municipalidad Distrital de San Jeronimo</t>
  </si>
  <si>
    <t>Municipalidad Distrital de Pacaipampa</t>
  </si>
  <si>
    <t>Municipalidad Provincial de Julcan</t>
  </si>
  <si>
    <t>Municipalidad Distrital de Coporaque</t>
  </si>
  <si>
    <t>Municipalidad Distrital de Oyotun</t>
  </si>
  <si>
    <t>Municipalidad Distrital de la Perla</t>
  </si>
  <si>
    <t>Municipalidad Distrital de Livitaca</t>
  </si>
  <si>
    <t>Municipalidad Distrital de Jacas Grande</t>
  </si>
  <si>
    <t>Municipalidad Provincial del Cuzco</t>
  </si>
  <si>
    <t>Municipalidad Provincial del Chupaca</t>
  </si>
  <si>
    <t>Municipalidad Provincial de Contumaza</t>
  </si>
  <si>
    <t>Municipalidad Distrital de Huasahuasi</t>
  </si>
  <si>
    <t>Municipalidad Distrital de San Pedro de Chana</t>
  </si>
  <si>
    <t>Municipalidad Provincial de Yunguyo</t>
  </si>
  <si>
    <t>Municipalidad Provincial de Oyon</t>
  </si>
  <si>
    <t>Municipalidad Distrital de Taraco</t>
  </si>
  <si>
    <t>Municipalidad Provincial de Paucarbamba</t>
  </si>
  <si>
    <t>Municipalidad Distrital de Constitución</t>
  </si>
  <si>
    <t>Municipalidad Distrital de Cachachi</t>
  </si>
  <si>
    <t>Municipalidad Distrital de Pilcomayo</t>
  </si>
  <si>
    <t>Municipalidad Distrital de Sayapullo</t>
  </si>
  <si>
    <t>Municipalidad Distrital de Tinguiña</t>
  </si>
  <si>
    <t>Municipalidad Distrital de Choras</t>
  </si>
  <si>
    <t>Municipalidad Distrital de Cajacay</t>
  </si>
  <si>
    <t>Municipalidad Distrital de Ubinas</t>
  </si>
  <si>
    <t>Municipalidad Distrital de Ayna</t>
  </si>
  <si>
    <t>Municipalidad Distrital de San Andres de Cutervo</t>
  </si>
  <si>
    <t>Municipalidad Distrital de Huicungo</t>
  </si>
  <si>
    <t>a/</t>
  </si>
  <si>
    <t>AL 28 DE FEBRERO DE 2022</t>
  </si>
  <si>
    <t>Al 28 de febrero de 2022</t>
  </si>
  <si>
    <t>Municipalidad Distrital de Saylla</t>
  </si>
  <si>
    <t xml:space="preserve">      con deuda menor a US$ 102 mil, se agrupan en "Otros" e incluye a 20 entidades.</t>
  </si>
  <si>
    <t>Municipalidad Distrital de Rio Santiago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</si>
  <si>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US$ 102 mil, se agrupa en "Otros" e incluye a 67 entidades.</t>
    </r>
  </si>
  <si>
    <t>SERVICIO ANUAL - POR TIPO DE DEUDA - PERÍODO: DESDE MARZO 2022 AL 2040</t>
  </si>
  <si>
    <t>Período: Desde marzo 2022 al 2040</t>
  </si>
  <si>
    <t xml:space="preserve">          - Tipo de Cambio del 28 de febrero de 2022. </t>
  </si>
  <si>
    <t xml:space="preserve"> a/  Servicio proyectado a partir del mes de marzo de 2022.</t>
  </si>
  <si>
    <t>Feb 2021</t>
  </si>
</sst>
</file>

<file path=xl/styles.xml><?xml version="1.0" encoding="utf-8"?>
<styleSheet xmlns="http://schemas.openxmlformats.org/spreadsheetml/2006/main">
  <numFmts count="5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;[Red]\-#,##0.00000000000"/>
    <numFmt numFmtId="203" formatCode="#,##0.000000000000;[Red]\-#,##0.000000000000"/>
    <numFmt numFmtId="204" formatCode="#,##0.0"/>
    <numFmt numFmtId="205" formatCode="#,##0.00000"/>
    <numFmt numFmtId="206" formatCode="#,##0.000"/>
    <numFmt numFmtId="207" formatCode="#,##0.0000000"/>
    <numFmt numFmtId="208" formatCode="#,##0.00000000"/>
    <numFmt numFmtId="209" formatCode="#,##0.000000"/>
    <numFmt numFmtId="210" formatCode="#,##0.00000_ ;[Red]\-#,##0.00000\ "/>
    <numFmt numFmtId="211" formatCode="#,##0.0000000000_ ;[Red]\-#,##0.0000000000\ "/>
    <numFmt numFmtId="212" formatCode="#,##0.000;[Red]\-#,##0.000"/>
    <numFmt numFmtId="213" formatCode="#,##0.0000;[Red]\-#,##0.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Arial"/>
      <family val="0"/>
    </font>
    <font>
      <b/>
      <sz val="8.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60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5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5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4" fontId="2" fillId="33" borderId="0" xfId="49" applyNumberFormat="1" applyFont="1" applyFill="1" applyBorder="1" applyAlignment="1">
      <alignment vertical="center"/>
    </xf>
    <xf numFmtId="204" fontId="6" fillId="33" borderId="25" xfId="49" applyNumberFormat="1" applyFont="1" applyFill="1" applyBorder="1" applyAlignment="1">
      <alignment vertical="center"/>
    </xf>
    <xf numFmtId="204" fontId="2" fillId="33" borderId="0" xfId="49" applyNumberFormat="1" applyFont="1" applyFill="1" applyBorder="1" applyAlignment="1">
      <alignment horizontal="right" vertical="center"/>
    </xf>
    <xf numFmtId="20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4" fontId="2" fillId="33" borderId="0" xfId="0" applyNumberFormat="1" applyFont="1" applyFill="1" applyBorder="1" applyAlignment="1">
      <alignment vertical="center"/>
    </xf>
    <xf numFmtId="20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4" fontId="6" fillId="33" borderId="26" xfId="49" applyNumberFormat="1" applyFont="1" applyFill="1" applyBorder="1" applyAlignment="1">
      <alignment horizontal="right" vertical="center" indent="2"/>
    </xf>
    <xf numFmtId="20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3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5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6" fontId="80" fillId="33" borderId="0" xfId="49" applyNumberFormat="1" applyFont="1" applyFill="1" applyAlignment="1">
      <alignment/>
    </xf>
    <xf numFmtId="206" fontId="80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7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7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3" fontId="12" fillId="33" borderId="29" xfId="49" applyNumberFormat="1" applyFont="1" applyFill="1" applyBorder="1" applyAlignment="1">
      <alignment horizontal="right" indent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30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4" fontId="21" fillId="32" borderId="0" xfId="0" applyNumberFormat="1" applyFont="1" applyFill="1" applyBorder="1" applyAlignment="1">
      <alignment vertical="center"/>
    </xf>
    <xf numFmtId="188" fontId="88" fillId="33" borderId="0" xfId="49" applyNumberFormat="1" applyFont="1" applyFill="1" applyBorder="1" applyAlignment="1">
      <alignment vertical="center"/>
    </xf>
    <xf numFmtId="209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8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4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9" fontId="2" fillId="32" borderId="0" xfId="0" applyNumberFormat="1" applyFont="1" applyFill="1" applyAlignment="1">
      <alignment/>
    </xf>
    <xf numFmtId="205" fontId="2" fillId="32" borderId="0" xfId="0" applyNumberFormat="1" applyFont="1" applyFill="1" applyBorder="1" applyAlignment="1">
      <alignment vertical="center" readingOrder="1"/>
    </xf>
    <xf numFmtId="49" fontId="2" fillId="33" borderId="19" xfId="0" applyNumberFormat="1" applyFont="1" applyFill="1" applyBorder="1" applyAlignment="1">
      <alignment horizontal="center" vertical="center"/>
    </xf>
    <xf numFmtId="210" fontId="17" fillId="33" borderId="0" xfId="0" applyNumberFormat="1" applyFont="1" applyFill="1" applyAlignment="1">
      <alignment/>
    </xf>
    <xf numFmtId="196" fontId="2" fillId="32" borderId="0" xfId="0" applyNumberFormat="1" applyFont="1" applyFill="1" applyBorder="1" applyAlignment="1">
      <alignment vertical="center" readingOrder="1"/>
    </xf>
    <xf numFmtId="192" fontId="11" fillId="33" borderId="0" xfId="0" applyNumberFormat="1" applyFont="1" applyFill="1" applyAlignment="1">
      <alignment horizontal="right" vertical="center"/>
    </xf>
    <xf numFmtId="192" fontId="2" fillId="33" borderId="0" xfId="0" applyNumberFormat="1" applyFont="1" applyFill="1" applyAlignment="1">
      <alignment/>
    </xf>
    <xf numFmtId="192" fontId="2" fillId="33" borderId="0" xfId="0" applyNumberFormat="1" applyFont="1" applyFill="1" applyAlignment="1">
      <alignment/>
    </xf>
    <xf numFmtId="168" fontId="10" fillId="33" borderId="0" xfId="49" applyNumberFormat="1" applyFont="1" applyFill="1" applyBorder="1" applyAlignment="1">
      <alignment horizontal="center"/>
    </xf>
    <xf numFmtId="0" fontId="98" fillId="0" borderId="0" xfId="46" applyFont="1" applyAlignment="1" applyProtection="1">
      <alignment horizontal="left" vertical="center"/>
      <protection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3" fillId="33" borderId="0" xfId="56" applyFont="1" applyFill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56" applyFont="1" applyFill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0" fontId="99" fillId="32" borderId="0" xfId="0" applyFont="1" applyFill="1" applyBorder="1" applyAlignment="1">
      <alignment horizontal="center" wrapTex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168" fontId="13" fillId="33" borderId="36" xfId="0" applyNumberFormat="1" applyFont="1" applyFill="1" applyBorder="1" applyAlignment="1">
      <alignment horizontal="center" vertical="center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0" fontId="24" fillId="33" borderId="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0.97618108613702</c:v>
                </c:pt>
                <c:pt idx="1">
                  <c:v>0.023818913862979962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5"/>
          <c:y val="0.139"/>
          <c:w val="0.63075"/>
          <c:h val="0.8497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Resumen!$G$20:$G$30</c:f>
              <c:strCache>
                <c:ptCount val="11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de la Nación</c:v>
                </c:pt>
                <c:pt idx="5">
                  <c:v>Banco de Comercio</c:v>
                </c:pt>
                <c:pt idx="6">
                  <c:v>BBVA Banco Continental</c:v>
                </c:pt>
                <c:pt idx="7">
                  <c:v>Banco Internacional de Reconstrucción y Fomento (BIRF)</c:v>
                </c:pt>
                <c:pt idx="8">
                  <c:v>Banco de Scotiabank</c:v>
                </c:pt>
                <c:pt idx="9">
                  <c:v>Banco Pichincha</c:v>
                </c:pt>
                <c:pt idx="10">
                  <c:v>Total</c:v>
                </c:pt>
              </c:strCache>
            </c:strRef>
          </c:cat>
          <c:val>
            <c:numRef>
              <c:f>Resumen!$J$20:$J$30</c:f>
              <c:numCache>
                <c:ptCount val="11"/>
                <c:pt idx="0">
                  <c:v>0.8015442877644471</c:v>
                </c:pt>
                <c:pt idx="1">
                  <c:v>0.10371861901529521</c:v>
                </c:pt>
                <c:pt idx="2">
                  <c:v>0.040618018021495075</c:v>
                </c:pt>
                <c:pt idx="3">
                  <c:v>0.02236392325870136</c:v>
                </c:pt>
                <c:pt idx="4">
                  <c:v>0.020932359495056924</c:v>
                </c:pt>
                <c:pt idx="5">
                  <c:v>0.005240323172186594</c:v>
                </c:pt>
                <c:pt idx="6">
                  <c:v>0.004083419329735758</c:v>
                </c:pt>
                <c:pt idx="7">
                  <c:v>0.0014549906042786007</c:v>
                </c:pt>
                <c:pt idx="8">
                  <c:v>0</c:v>
                </c:pt>
                <c:pt idx="9">
                  <c:v>4.405933880341663E-05</c:v>
                </c:pt>
                <c:pt idx="10">
                  <c:v>1</c:v>
                </c:pt>
              </c:numCache>
            </c:numRef>
          </c:val>
        </c:ser>
        <c:gapWidth val="100"/>
        <c:axId val="41130661"/>
        <c:axId val="34631630"/>
      </c:barChart>
      <c:catAx>
        <c:axId val="411306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31630"/>
        <c:crosses val="autoZero"/>
        <c:auto val="1"/>
        <c:lblOffset val="100"/>
        <c:tickLblSkip val="1"/>
        <c:noMultiLvlLbl val="0"/>
      </c:catAx>
      <c:valAx>
        <c:axId val="3463163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1130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0.6012463948850579</c:v>
                </c:pt>
                <c:pt idx="1">
                  <c:v>0.3952152096292427</c:v>
                </c:pt>
                <c:pt idx="2">
                  <c:v>0.0035383954856993112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Resumen!$B$36:$B$39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Resumen!$E$36:$E$39</c:f>
              <c:numCache>
                <c:ptCount val="4"/>
                <c:pt idx="0">
                  <c:v>0.7854761432312827</c:v>
                </c:pt>
                <c:pt idx="1">
                  <c:v>0.15308958147622262</c:v>
                </c:pt>
                <c:pt idx="2">
                  <c:v>0.04553555792629389</c:v>
                </c:pt>
                <c:pt idx="3">
                  <c:v>0.015898717366200764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Resumen!$B$46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Resumen!$B$48:$B$49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Resumen!$E$48:$E$49</c:f>
              <c:numCache>
                <c:ptCount val="2"/>
                <c:pt idx="0">
                  <c:v>0.9791227305963107</c:v>
                </c:pt>
                <c:pt idx="1">
                  <c:v>0.020877269403689253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1725"/>
          <c:w val="0.6975"/>
          <c:h val="0.84075"/>
        </c:manualLayout>
      </c:layout>
      <c:pieChart>
        <c:varyColors val="1"/>
        <c:ser>
          <c:idx val="0"/>
          <c:order val="0"/>
          <c:tx>
            <c:strRef>
              <c:f>Resumen!$E$27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Resumen!$B$28:$B$30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Resumen!$E$28:$E$30</c:f>
              <c:numCache>
                <c:ptCount val="3"/>
                <c:pt idx="0">
                  <c:v>0.8015442877660648</c:v>
                </c:pt>
                <c:pt idx="1">
                  <c:v>0.17463679837083232</c:v>
                </c:pt>
                <c:pt idx="2">
                  <c:v>0.023818913863102722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Resumen!$H$37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Resumen!$G$38:$G$51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Feb 2021</c:v>
                </c:pt>
              </c:strCache>
            </c:strRef>
          </c:cat>
          <c:val>
            <c:numRef>
              <c:f>Resumen!$H$38:$H$51</c:f>
              <c:numCache>
                <c:ptCount val="14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17.93927132</c:v>
                </c:pt>
                <c:pt idx="13">
                  <c:v>16.811783650000002</c:v>
                </c:pt>
              </c:numCache>
            </c:numRef>
          </c:val>
        </c:ser>
        <c:ser>
          <c:idx val="1"/>
          <c:order val="1"/>
          <c:tx>
            <c:strRef>
              <c:f>Resumen!$I$37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Resumen!$G$38:$G$51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Feb 2021</c:v>
                </c:pt>
              </c:strCache>
            </c:strRef>
          </c:cat>
          <c:val>
            <c:numRef>
              <c:f>Resumen!$I$38:$I$51</c:f>
              <c:numCache>
                <c:ptCount val="14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726.54312576</c:v>
                </c:pt>
                <c:pt idx="13">
                  <c:v>689.00476813</c:v>
                </c:pt>
              </c:numCache>
            </c:numRef>
          </c:val>
        </c:ser>
        <c:overlap val="-25"/>
        <c:axId val="43249215"/>
        <c:axId val="53698616"/>
      </c:barChart>
      <c:catAx>
        <c:axId val="43249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98616"/>
        <c:crosses val="autoZero"/>
        <c:auto val="1"/>
        <c:lblOffset val="100"/>
        <c:tickLblSkip val="1"/>
        <c:noMultiLvlLbl val="0"/>
      </c:catAx>
      <c:valAx>
        <c:axId val="53698616"/>
        <c:scaling>
          <c:orientation val="minMax"/>
        </c:scaling>
        <c:axPos val="l"/>
        <c:delete val="1"/>
        <c:majorTickMark val="out"/>
        <c:minorTickMark val="none"/>
        <c:tickLblPos val="nextTo"/>
        <c:crossAx val="43249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"/>
          <c:y val="0.02875"/>
          <c:w val="0.8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'DGRGL-C7'!$B$15:$C$36</c:f>
              <c:multiLvlStrCache/>
            </c:multiLvlStrRef>
          </c:cat>
          <c:val>
            <c:numRef>
              <c:f>'DGRGL-C7'!$J$15:$J$33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'DGRGL-C7'!$B$15:$B$33</c:f>
              <c:numCache/>
            </c:numRef>
          </c:cat>
          <c:val>
            <c:numRef>
              <c:f>'DGRGL-C7'!$M$15:$M$33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'DGRGL-C7'!$B$15:$B$33</c:f>
              <c:numCache/>
            </c:numRef>
          </c:cat>
          <c:val>
            <c:numRef>
              <c:f>'DGRGL-C7'!$G$15:$G$33</c:f>
              <c:numCache/>
            </c:numRef>
          </c:val>
          <c:smooth val="0"/>
        </c:ser>
        <c:marker val="1"/>
        <c:axId val="13525497"/>
        <c:axId val="54620610"/>
      </c:lineChart>
      <c:catAx>
        <c:axId val="13525497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20610"/>
        <c:crosses val="autoZero"/>
        <c:auto val="1"/>
        <c:lblOffset val="100"/>
        <c:tickLblSkip val="2"/>
        <c:tickMarkSkip val="2"/>
        <c:noMultiLvlLbl val="0"/>
      </c:catAx>
      <c:valAx>
        <c:axId val="54620610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25497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9"/>
          <c:w val="0.20475"/>
          <c:h val="0.240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Relationship Id="rId1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85725</xdr:rowOff>
    </xdr:from>
    <xdr:to>
      <xdr:col>11</xdr:col>
      <xdr:colOff>276225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5725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266700</xdr:colOff>
      <xdr:row>31</xdr:row>
      <xdr:rowOff>66675</xdr:rowOff>
    </xdr:to>
    <xdr:graphicFrame>
      <xdr:nvGraphicFramePr>
        <xdr:cNvPr id="1" name="4 Gráfico"/>
        <xdr:cNvGraphicFramePr/>
      </xdr:nvGraphicFramePr>
      <xdr:xfrm>
        <a:off x="10325100" y="2219325"/>
        <a:ext cx="69151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123825</xdr:colOff>
      <xdr:row>0</xdr:row>
      <xdr:rowOff>161925</xdr:rowOff>
    </xdr:from>
    <xdr:to>
      <xdr:col>9</xdr:col>
      <xdr:colOff>514350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9</xdr:col>
      <xdr:colOff>47625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2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95250</xdr:rowOff>
    </xdr:from>
    <xdr:to>
      <xdr:col>8</xdr:col>
      <xdr:colOff>609600</xdr:colOff>
      <xdr:row>3</xdr:row>
      <xdr:rowOff>114300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96050" y="9525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6</xdr:col>
      <xdr:colOff>1828800</xdr:colOff>
      <xdr:row>3</xdr:row>
      <xdr:rowOff>47625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4550" y="6667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66675</xdr:rowOff>
    </xdr:from>
    <xdr:to>
      <xdr:col>7</xdr:col>
      <xdr:colOff>962025</xdr:colOff>
      <xdr:row>3</xdr:row>
      <xdr:rowOff>57150</xdr:rowOff>
    </xdr:to>
    <xdr:pic>
      <xdr:nvPicPr>
        <xdr:cNvPr id="11" name="Imagen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00775" y="66675"/>
          <a:ext cx="1571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3" t="s">
        <v>271</v>
      </c>
      <c r="C6" s="503"/>
      <c r="D6" s="503"/>
      <c r="E6" s="503"/>
      <c r="F6" s="503"/>
      <c r="G6" s="503"/>
      <c r="H6" s="503"/>
      <c r="I6" s="503"/>
      <c r="J6" s="503"/>
      <c r="K6" s="115"/>
      <c r="L6" s="115"/>
    </row>
    <row r="7" spans="2:12" ht="24.75" customHeight="1">
      <c r="B7" s="504" t="s">
        <v>366</v>
      </c>
      <c r="C7" s="504"/>
      <c r="D7" s="504"/>
      <c r="E7" s="504"/>
      <c r="F7" s="504"/>
      <c r="G7" s="504"/>
      <c r="H7" s="504"/>
      <c r="I7" s="504"/>
      <c r="J7" s="504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502" t="s">
        <v>52</v>
      </c>
      <c r="E9" s="502"/>
      <c r="F9" s="502"/>
      <c r="G9" s="502"/>
      <c r="H9" s="502"/>
      <c r="I9" s="502"/>
      <c r="J9" s="502"/>
      <c r="K9" s="115"/>
      <c r="L9" s="115"/>
    </row>
    <row r="10" spans="2:12" ht="19.5" customHeight="1">
      <c r="B10" s="115"/>
      <c r="C10" s="80"/>
      <c r="D10" s="501" t="s">
        <v>174</v>
      </c>
      <c r="E10" s="501"/>
      <c r="F10" s="501"/>
      <c r="G10" s="501"/>
      <c r="H10" s="501"/>
      <c r="I10" s="501"/>
      <c r="J10" s="501"/>
      <c r="K10" s="115"/>
      <c r="L10" s="115"/>
    </row>
    <row r="11" spans="2:10" ht="19.5" customHeight="1">
      <c r="B11" s="115"/>
      <c r="C11" s="80"/>
      <c r="D11" s="502" t="s">
        <v>175</v>
      </c>
      <c r="E11" s="502"/>
      <c r="F11" s="502"/>
      <c r="G11" s="502"/>
      <c r="H11" s="502"/>
      <c r="I11" s="502"/>
      <c r="J11" s="502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06" t="s">
        <v>125</v>
      </c>
      <c r="E13" s="506"/>
      <c r="F13" s="506"/>
      <c r="G13" s="506"/>
      <c r="H13" s="506"/>
      <c r="I13" s="506"/>
      <c r="J13" s="506"/>
      <c r="K13" s="455"/>
    </row>
    <row r="14" spans="2:11" ht="19.5" customHeight="1">
      <c r="B14" s="3" t="s">
        <v>18</v>
      </c>
      <c r="C14" s="3" t="s">
        <v>1</v>
      </c>
      <c r="D14" s="501" t="s">
        <v>79</v>
      </c>
      <c r="E14" s="501"/>
      <c r="F14" s="501"/>
      <c r="G14" s="501"/>
      <c r="H14" s="501"/>
      <c r="I14" s="501"/>
      <c r="J14" s="501"/>
      <c r="K14" s="455"/>
    </row>
    <row r="15" spans="2:11" ht="19.5" customHeight="1">
      <c r="B15" s="3" t="s">
        <v>19</v>
      </c>
      <c r="C15" s="3" t="s">
        <v>1</v>
      </c>
      <c r="D15" s="505" t="s">
        <v>54</v>
      </c>
      <c r="E15" s="505"/>
      <c r="F15" s="505"/>
      <c r="G15" s="505"/>
      <c r="H15" s="505"/>
      <c r="I15" s="505"/>
      <c r="J15" s="505"/>
      <c r="K15" s="455"/>
    </row>
    <row r="16" spans="2:11" ht="19.5" customHeight="1">
      <c r="B16" s="3" t="s">
        <v>20</v>
      </c>
      <c r="C16" s="3" t="s">
        <v>1</v>
      </c>
      <c r="D16" s="502" t="s">
        <v>102</v>
      </c>
      <c r="E16" s="502"/>
      <c r="F16" s="502"/>
      <c r="G16" s="502"/>
      <c r="H16" s="502"/>
      <c r="I16" s="502"/>
      <c r="J16" s="502"/>
      <c r="K16" s="455"/>
    </row>
    <row r="17" spans="2:11" ht="19.5" customHeight="1">
      <c r="B17" s="3" t="s">
        <v>21</v>
      </c>
      <c r="C17" s="3" t="s">
        <v>1</v>
      </c>
      <c r="D17" s="502" t="s">
        <v>84</v>
      </c>
      <c r="E17" s="502"/>
      <c r="F17" s="502"/>
      <c r="G17" s="502"/>
      <c r="H17" s="502"/>
      <c r="I17" s="502"/>
      <c r="J17" s="502"/>
      <c r="K17" s="455"/>
    </row>
    <row r="18" spans="2:11" ht="19.5" customHeight="1">
      <c r="B18" s="3" t="s">
        <v>22</v>
      </c>
      <c r="C18" s="3" t="s">
        <v>1</v>
      </c>
      <c r="D18" s="502" t="s">
        <v>101</v>
      </c>
      <c r="E18" s="502"/>
      <c r="F18" s="502"/>
      <c r="G18" s="502"/>
      <c r="H18" s="502"/>
      <c r="I18" s="502"/>
      <c r="J18" s="502"/>
      <c r="K18" s="455"/>
    </row>
    <row r="19" spans="2:11" ht="19.5" customHeight="1">
      <c r="B19" s="3" t="s">
        <v>100</v>
      </c>
      <c r="C19" s="3" t="s">
        <v>1</v>
      </c>
      <c r="D19" s="502" t="s">
        <v>372</v>
      </c>
      <c r="E19" s="502"/>
      <c r="F19" s="502"/>
      <c r="G19" s="502"/>
      <c r="H19" s="502"/>
      <c r="I19" s="502"/>
      <c r="J19" s="502"/>
      <c r="K19" s="502"/>
    </row>
  </sheetData>
  <sheetProtection/>
  <mergeCells count="12">
    <mergeCell ref="B6:J6"/>
    <mergeCell ref="B7:J7"/>
    <mergeCell ref="D15:J15"/>
    <mergeCell ref="D14:J14"/>
    <mergeCell ref="D13:J13"/>
    <mergeCell ref="D11:J11"/>
    <mergeCell ref="D10:J10"/>
    <mergeCell ref="D9:J9"/>
    <mergeCell ref="D19:K19"/>
    <mergeCell ref="D18:J18"/>
    <mergeCell ref="D17:J17"/>
    <mergeCell ref="D16:J16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246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276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29" t="str">
        <f>+'DGRGL-C1'!B9</f>
        <v>Al 28 de febrero de 2022</v>
      </c>
      <c r="C9" s="329"/>
      <c r="D9" s="274"/>
      <c r="E9" s="315">
        <f>+Portada!I34</f>
        <v>3.759</v>
      </c>
    </row>
    <row r="10" spans="2:4" ht="7.5" customHeight="1">
      <c r="B10" s="275"/>
      <c r="C10" s="275"/>
      <c r="D10" s="275"/>
    </row>
    <row r="11" spans="2:4" ht="12" customHeight="1">
      <c r="B11" s="564" t="s">
        <v>97</v>
      </c>
      <c r="C11" s="567" t="s">
        <v>53</v>
      </c>
      <c r="D11" s="570" t="s">
        <v>134</v>
      </c>
    </row>
    <row r="12" spans="2:4" ht="12" customHeight="1">
      <c r="B12" s="565"/>
      <c r="C12" s="568"/>
      <c r="D12" s="571"/>
    </row>
    <row r="13" spans="2:5" ht="12" customHeight="1">
      <c r="B13" s="566"/>
      <c r="C13" s="569"/>
      <c r="D13" s="572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112</v>
      </c>
      <c r="C15" s="95">
        <f>SUM(C17:C32)</f>
        <v>424369.65721000003</v>
      </c>
      <c r="D15" s="95">
        <f>SUM(D17:D32)</f>
        <v>1595205.5414500001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6" t="s">
        <v>231</v>
      </c>
      <c r="C17" s="358">
        <v>64611.66196</v>
      </c>
      <c r="D17" s="358">
        <f aca="true" t="shared" si="0" ref="D17:D31">ROUND(+C17*$E$9,5)</f>
        <v>242875.23731</v>
      </c>
      <c r="E17" s="193"/>
    </row>
    <row r="18" spans="2:5" ht="15.75" customHeight="1">
      <c r="B18" s="396" t="s">
        <v>98</v>
      </c>
      <c r="C18" s="358">
        <v>59356.39452</v>
      </c>
      <c r="D18" s="358">
        <f t="shared" si="0"/>
        <v>223120.687</v>
      </c>
      <c r="E18" s="193"/>
    </row>
    <row r="19" spans="2:5" ht="15.75" customHeight="1">
      <c r="B19" s="396" t="s">
        <v>258</v>
      </c>
      <c r="C19" s="358">
        <v>55696.56076</v>
      </c>
      <c r="D19" s="358">
        <f t="shared" si="0"/>
        <v>209363.3719</v>
      </c>
      <c r="E19" s="193"/>
    </row>
    <row r="20" spans="2:5" ht="15.75" customHeight="1">
      <c r="B20" s="396" t="s">
        <v>283</v>
      </c>
      <c r="C20" s="358">
        <v>55582.55572</v>
      </c>
      <c r="D20" s="358">
        <f t="shared" si="0"/>
        <v>208934.82695</v>
      </c>
      <c r="E20" s="193"/>
    </row>
    <row r="21" spans="2:5" ht="15.75" customHeight="1">
      <c r="B21" s="396" t="s">
        <v>232</v>
      </c>
      <c r="C21" s="358">
        <v>40416.35572</v>
      </c>
      <c r="D21" s="358">
        <f t="shared" si="0"/>
        <v>151925.08115</v>
      </c>
      <c r="E21" s="193"/>
    </row>
    <row r="22" spans="2:5" ht="15.75" customHeight="1">
      <c r="B22" s="470" t="s">
        <v>284</v>
      </c>
      <c r="C22" s="358">
        <v>33189.534510000005</v>
      </c>
      <c r="D22" s="358">
        <f t="shared" si="0"/>
        <v>124759.46022</v>
      </c>
      <c r="E22" s="193"/>
    </row>
    <row r="23" spans="2:5" ht="15.75" customHeight="1">
      <c r="B23" s="396" t="s">
        <v>233</v>
      </c>
      <c r="C23" s="358">
        <v>23461.883579999998</v>
      </c>
      <c r="D23" s="358">
        <f t="shared" si="0"/>
        <v>88193.22038</v>
      </c>
      <c r="E23" s="193"/>
    </row>
    <row r="24" spans="2:5" ht="15.75" customHeight="1">
      <c r="B24" s="396" t="s">
        <v>239</v>
      </c>
      <c r="C24" s="358">
        <v>22744.20198</v>
      </c>
      <c r="D24" s="358">
        <f t="shared" si="0"/>
        <v>85495.45524</v>
      </c>
      <c r="E24" s="193"/>
    </row>
    <row r="25" spans="2:5" ht="15.75" customHeight="1">
      <c r="B25" s="396" t="s">
        <v>187</v>
      </c>
      <c r="C25" s="358">
        <v>16536.89355</v>
      </c>
      <c r="D25" s="358">
        <f aca="true" t="shared" si="1" ref="D25:D30">ROUND(+C25*$E$9,5)</f>
        <v>62162.18285</v>
      </c>
      <c r="E25" s="193"/>
    </row>
    <row r="26" spans="2:5" ht="15.75" customHeight="1">
      <c r="B26" s="396" t="s">
        <v>267</v>
      </c>
      <c r="C26" s="358">
        <v>16117.82258</v>
      </c>
      <c r="D26" s="358">
        <f t="shared" si="1"/>
        <v>60586.89508</v>
      </c>
      <c r="E26" s="193"/>
    </row>
    <row r="27" spans="2:5" ht="15.75" customHeight="1">
      <c r="B27" s="396" t="s">
        <v>242</v>
      </c>
      <c r="C27" s="358">
        <v>13563.16641</v>
      </c>
      <c r="D27" s="358">
        <f t="shared" si="1"/>
        <v>50983.94254</v>
      </c>
      <c r="E27" s="193"/>
    </row>
    <row r="28" spans="2:5" ht="15.75" customHeight="1">
      <c r="B28" s="396" t="s">
        <v>259</v>
      </c>
      <c r="C28" s="358">
        <v>7550.54414</v>
      </c>
      <c r="D28" s="358">
        <f t="shared" si="1"/>
        <v>28382.49542</v>
      </c>
      <c r="E28" s="193"/>
    </row>
    <row r="29" spans="2:5" ht="15.75" customHeight="1">
      <c r="B29" s="396" t="s">
        <v>260</v>
      </c>
      <c r="C29" s="358">
        <v>7463.48647</v>
      </c>
      <c r="D29" s="358">
        <f t="shared" si="1"/>
        <v>28055.24564</v>
      </c>
      <c r="E29" s="193"/>
    </row>
    <row r="30" spans="2:5" ht="15.75" customHeight="1">
      <c r="B30" s="396" t="s">
        <v>123</v>
      </c>
      <c r="C30" s="358">
        <v>2950.90097</v>
      </c>
      <c r="D30" s="358">
        <f t="shared" si="1"/>
        <v>11092.43675</v>
      </c>
      <c r="E30" s="193"/>
    </row>
    <row r="31" spans="2:5" ht="15.75" customHeight="1">
      <c r="B31" s="396" t="s">
        <v>224</v>
      </c>
      <c r="C31" s="358">
        <v>2882.60625</v>
      </c>
      <c r="D31" s="358">
        <f t="shared" si="0"/>
        <v>10835.71689</v>
      </c>
      <c r="E31" s="193"/>
    </row>
    <row r="32" spans="2:5" ht="15.75" customHeight="1">
      <c r="B32" s="396" t="s">
        <v>324</v>
      </c>
      <c r="C32" s="358">
        <v>2245.0880899999997</v>
      </c>
      <c r="D32" s="358">
        <f>ROUND(+C32*$E$9,5)</f>
        <v>8439.28613</v>
      </c>
      <c r="E32" s="193"/>
    </row>
    <row r="33" spans="2:5" ht="12" customHeight="1">
      <c r="B33" s="471"/>
      <c r="C33" s="359"/>
      <c r="D33" s="359"/>
      <c r="E33" s="193"/>
    </row>
    <row r="34" spans="2:5" ht="20.25" customHeight="1">
      <c r="B34" s="472" t="s">
        <v>113</v>
      </c>
      <c r="C34" s="95">
        <f>SUM(C36:C149)</f>
        <v>264213.91417</v>
      </c>
      <c r="D34" s="95">
        <f>SUM(D36:D149)</f>
        <v>993180.10333</v>
      </c>
      <c r="E34" s="498"/>
    </row>
    <row r="35" spans="2:5" ht="7.5" customHeight="1">
      <c r="B35" s="473"/>
      <c r="C35" s="95"/>
      <c r="D35" s="95"/>
      <c r="E35" s="498"/>
    </row>
    <row r="36" spans="2:5" ht="15.75" customHeight="1">
      <c r="B36" s="470" t="s">
        <v>171</v>
      </c>
      <c r="C36" s="358">
        <v>118686.9711</v>
      </c>
      <c r="D36" s="358">
        <f aca="true" t="shared" si="2" ref="D36:D67">ROUND(+C36*$E$9,5)</f>
        <v>446144.32436</v>
      </c>
      <c r="E36" s="498"/>
    </row>
    <row r="37" spans="2:5" ht="15.75" customHeight="1">
      <c r="B37" s="470" t="s">
        <v>212</v>
      </c>
      <c r="C37" s="358">
        <v>14684.28924</v>
      </c>
      <c r="D37" s="358">
        <f t="shared" si="2"/>
        <v>55198.24325</v>
      </c>
      <c r="E37" s="498"/>
    </row>
    <row r="38" spans="2:5" ht="15.75" customHeight="1">
      <c r="B38" s="470" t="s">
        <v>290</v>
      </c>
      <c r="C38" s="358">
        <v>6298.93696</v>
      </c>
      <c r="D38" s="358">
        <f t="shared" si="2"/>
        <v>23677.70403</v>
      </c>
      <c r="E38" s="498"/>
    </row>
    <row r="39" spans="2:5" ht="15.75" customHeight="1">
      <c r="B39" s="470" t="s">
        <v>293</v>
      </c>
      <c r="C39" s="358">
        <v>5339.308950000001</v>
      </c>
      <c r="D39" s="358">
        <f t="shared" si="2"/>
        <v>20070.46234</v>
      </c>
      <c r="E39" s="498"/>
    </row>
    <row r="40" spans="2:5" ht="15.75" customHeight="1">
      <c r="B40" s="470" t="s">
        <v>202</v>
      </c>
      <c r="C40" s="358">
        <v>5064.727440000001</v>
      </c>
      <c r="D40" s="358">
        <f t="shared" si="2"/>
        <v>19038.31045</v>
      </c>
      <c r="E40" s="498"/>
    </row>
    <row r="41" spans="2:5" ht="15.75" customHeight="1">
      <c r="B41" s="470" t="s">
        <v>188</v>
      </c>
      <c r="C41" s="358">
        <v>4927.1654100000005</v>
      </c>
      <c r="D41" s="358">
        <f t="shared" si="2"/>
        <v>18521.21478</v>
      </c>
      <c r="E41" s="498"/>
    </row>
    <row r="42" spans="2:5" ht="15.75" customHeight="1">
      <c r="B42" s="470" t="s">
        <v>200</v>
      </c>
      <c r="C42" s="358">
        <v>4862.04708</v>
      </c>
      <c r="D42" s="358">
        <f t="shared" si="2"/>
        <v>18276.43497</v>
      </c>
      <c r="E42" s="498"/>
    </row>
    <row r="43" spans="2:5" ht="15.75" customHeight="1">
      <c r="B43" s="470" t="s">
        <v>326</v>
      </c>
      <c r="C43" s="358">
        <v>4618.38219</v>
      </c>
      <c r="D43" s="358">
        <f t="shared" si="2"/>
        <v>17360.49865</v>
      </c>
      <c r="E43" s="498"/>
    </row>
    <row r="44" spans="2:5" ht="15.75" customHeight="1">
      <c r="B44" s="470" t="s">
        <v>318</v>
      </c>
      <c r="C44" s="358">
        <v>4532.08687</v>
      </c>
      <c r="D44" s="358">
        <f t="shared" si="2"/>
        <v>17036.11454</v>
      </c>
      <c r="E44" s="498"/>
    </row>
    <row r="45" spans="2:5" ht="15.75" customHeight="1">
      <c r="B45" s="470" t="s">
        <v>190</v>
      </c>
      <c r="C45" s="358">
        <v>3826.4662999999996</v>
      </c>
      <c r="D45" s="358">
        <f t="shared" si="2"/>
        <v>14383.68682</v>
      </c>
      <c r="E45" s="498"/>
    </row>
    <row r="46" spans="2:5" ht="15.75" customHeight="1">
      <c r="B46" s="470" t="s">
        <v>192</v>
      </c>
      <c r="C46" s="358">
        <v>3614.72727</v>
      </c>
      <c r="D46" s="358">
        <f t="shared" si="2"/>
        <v>13587.75981</v>
      </c>
      <c r="E46" s="498"/>
    </row>
    <row r="47" spans="2:5" ht="15.75" customHeight="1">
      <c r="B47" s="470" t="s">
        <v>343</v>
      </c>
      <c r="C47" s="358">
        <v>3585.06837</v>
      </c>
      <c r="D47" s="358">
        <f t="shared" si="2"/>
        <v>13476.272</v>
      </c>
      <c r="E47" s="498"/>
    </row>
    <row r="48" spans="2:5" ht="15.75" customHeight="1">
      <c r="B48" s="470" t="s">
        <v>223</v>
      </c>
      <c r="C48" s="358">
        <v>3556.3836699999997</v>
      </c>
      <c r="D48" s="358">
        <f t="shared" si="2"/>
        <v>13368.44622</v>
      </c>
      <c r="E48" s="498"/>
    </row>
    <row r="49" spans="2:5" ht="15.75" customHeight="1">
      <c r="B49" s="470" t="s">
        <v>189</v>
      </c>
      <c r="C49" s="358">
        <v>3453.17689</v>
      </c>
      <c r="D49" s="358">
        <f t="shared" si="2"/>
        <v>12980.49193</v>
      </c>
      <c r="E49" s="498"/>
    </row>
    <row r="50" spans="2:5" ht="15.75" customHeight="1">
      <c r="B50" s="470" t="s">
        <v>210</v>
      </c>
      <c r="C50" s="358">
        <v>3083.29544</v>
      </c>
      <c r="D50" s="358">
        <f t="shared" si="2"/>
        <v>11590.10756</v>
      </c>
      <c r="E50" s="498"/>
    </row>
    <row r="51" spans="2:5" ht="15.75" customHeight="1">
      <c r="B51" s="470" t="s">
        <v>193</v>
      </c>
      <c r="C51" s="358">
        <v>2961.00118</v>
      </c>
      <c r="D51" s="358">
        <f t="shared" si="2"/>
        <v>11130.40344</v>
      </c>
      <c r="E51" s="498"/>
    </row>
    <row r="52" spans="2:5" ht="15.75" customHeight="1">
      <c r="B52" s="470" t="s">
        <v>194</v>
      </c>
      <c r="C52" s="358">
        <v>2898.1005699999996</v>
      </c>
      <c r="D52" s="358">
        <f t="shared" si="2"/>
        <v>10893.96004</v>
      </c>
      <c r="E52" s="498"/>
    </row>
    <row r="53" spans="2:5" ht="15.75" customHeight="1">
      <c r="B53" s="470" t="s">
        <v>312</v>
      </c>
      <c r="C53" s="358">
        <v>2854.35864</v>
      </c>
      <c r="D53" s="358">
        <f t="shared" si="2"/>
        <v>10729.53413</v>
      </c>
      <c r="E53" s="498"/>
    </row>
    <row r="54" spans="2:5" ht="15.75" customHeight="1">
      <c r="B54" s="470" t="s">
        <v>261</v>
      </c>
      <c r="C54" s="358">
        <v>2556.01866</v>
      </c>
      <c r="D54" s="358">
        <f t="shared" si="2"/>
        <v>9608.07414</v>
      </c>
      <c r="E54" s="498"/>
    </row>
    <row r="55" spans="2:5" ht="15.75" customHeight="1">
      <c r="B55" s="470" t="s">
        <v>325</v>
      </c>
      <c r="C55" s="358">
        <v>2210.49246</v>
      </c>
      <c r="D55" s="358">
        <f t="shared" si="2"/>
        <v>8309.24116</v>
      </c>
      <c r="E55" s="498"/>
    </row>
    <row r="56" spans="2:5" ht="15.75" customHeight="1">
      <c r="B56" s="470" t="s">
        <v>183</v>
      </c>
      <c r="C56" s="358">
        <v>1955.65616</v>
      </c>
      <c r="D56" s="358">
        <f t="shared" si="2"/>
        <v>7351.31151</v>
      </c>
      <c r="E56" s="498"/>
    </row>
    <row r="57" spans="2:5" ht="15.75" customHeight="1">
      <c r="B57" s="470" t="s">
        <v>308</v>
      </c>
      <c r="C57" s="358">
        <v>1886.50893</v>
      </c>
      <c r="D57" s="358">
        <f t="shared" si="2"/>
        <v>7091.38707</v>
      </c>
      <c r="E57" s="498"/>
    </row>
    <row r="58" spans="2:5" ht="15.75" customHeight="1">
      <c r="B58" s="470" t="s">
        <v>203</v>
      </c>
      <c r="C58" s="358">
        <v>1849.3805300000001</v>
      </c>
      <c r="D58" s="358">
        <f t="shared" si="2"/>
        <v>6951.82141</v>
      </c>
      <c r="E58" s="498"/>
    </row>
    <row r="59" spans="2:5" ht="15.75" customHeight="1">
      <c r="B59" s="470" t="s">
        <v>196</v>
      </c>
      <c r="C59" s="358">
        <v>1842.67578</v>
      </c>
      <c r="D59" s="358">
        <f t="shared" si="2"/>
        <v>6926.61826</v>
      </c>
      <c r="E59" s="498"/>
    </row>
    <row r="60" spans="2:5" ht="15.75" customHeight="1">
      <c r="B60" s="470" t="s">
        <v>328</v>
      </c>
      <c r="C60" s="358">
        <v>1804.2249299999999</v>
      </c>
      <c r="D60" s="358">
        <f t="shared" si="2"/>
        <v>6782.08151</v>
      </c>
      <c r="E60" s="498"/>
    </row>
    <row r="61" spans="2:5" ht="15.75" customHeight="1">
      <c r="B61" s="470" t="s">
        <v>269</v>
      </c>
      <c r="C61" s="358">
        <v>1670.78528</v>
      </c>
      <c r="D61" s="358">
        <f t="shared" si="2"/>
        <v>6280.48187</v>
      </c>
      <c r="E61" s="498"/>
    </row>
    <row r="62" spans="2:5" ht="15.75" customHeight="1">
      <c r="B62" s="470" t="s">
        <v>314</v>
      </c>
      <c r="C62" s="358">
        <v>1648.13409</v>
      </c>
      <c r="D62" s="358">
        <f t="shared" si="2"/>
        <v>6195.33604</v>
      </c>
      <c r="E62" s="498"/>
    </row>
    <row r="63" spans="2:5" ht="15.75" customHeight="1">
      <c r="B63" s="470" t="s">
        <v>349</v>
      </c>
      <c r="C63" s="358">
        <v>1648.0609399999998</v>
      </c>
      <c r="D63" s="358">
        <f t="shared" si="2"/>
        <v>6195.06107</v>
      </c>
      <c r="E63" s="498"/>
    </row>
    <row r="64" spans="2:5" ht="15.75" customHeight="1">
      <c r="B64" s="470" t="s">
        <v>268</v>
      </c>
      <c r="C64" s="358">
        <v>1611.11653</v>
      </c>
      <c r="D64" s="358">
        <f t="shared" si="2"/>
        <v>6056.18704</v>
      </c>
      <c r="E64" s="498"/>
    </row>
    <row r="65" spans="2:5" ht="15.75" customHeight="1">
      <c r="B65" s="470" t="s">
        <v>198</v>
      </c>
      <c r="C65" s="358">
        <v>1552.70702</v>
      </c>
      <c r="D65" s="358">
        <f t="shared" si="2"/>
        <v>5836.62569</v>
      </c>
      <c r="E65" s="498"/>
    </row>
    <row r="66" spans="2:5" ht="15.75" customHeight="1">
      <c r="B66" s="470" t="s">
        <v>199</v>
      </c>
      <c r="C66" s="358">
        <v>1539.1335900000001</v>
      </c>
      <c r="D66" s="358">
        <f t="shared" si="2"/>
        <v>5785.60316</v>
      </c>
      <c r="E66" s="498"/>
    </row>
    <row r="67" spans="2:5" ht="15.75" customHeight="1">
      <c r="B67" s="470" t="s">
        <v>301</v>
      </c>
      <c r="C67" s="358">
        <v>1495.6313400000001</v>
      </c>
      <c r="D67" s="358">
        <f t="shared" si="2"/>
        <v>5622.07821</v>
      </c>
      <c r="E67" s="498"/>
    </row>
    <row r="68" spans="2:5" ht="15.75" customHeight="1">
      <c r="B68" s="470" t="s">
        <v>191</v>
      </c>
      <c r="C68" s="358">
        <v>1472.64367</v>
      </c>
      <c r="D68" s="358">
        <f aca="true" t="shared" si="3" ref="D68:D99">ROUND(+C68*$E$9,5)</f>
        <v>5535.66756</v>
      </c>
      <c r="E68" s="498"/>
    </row>
    <row r="69" spans="2:5" ht="15.75" customHeight="1">
      <c r="B69" s="470" t="s">
        <v>301</v>
      </c>
      <c r="C69" s="358">
        <v>1419.35724</v>
      </c>
      <c r="D69" s="358">
        <f t="shared" si="3"/>
        <v>5335.36387</v>
      </c>
      <c r="E69" s="498"/>
    </row>
    <row r="70" spans="2:5" ht="15.75" customHeight="1">
      <c r="B70" s="470" t="s">
        <v>309</v>
      </c>
      <c r="C70" s="358">
        <v>1347.5699399999999</v>
      </c>
      <c r="D70" s="358">
        <f t="shared" si="3"/>
        <v>5065.5154</v>
      </c>
      <c r="E70" s="498"/>
    </row>
    <row r="71" spans="2:5" ht="15.75" customHeight="1">
      <c r="B71" s="470" t="s">
        <v>181</v>
      </c>
      <c r="C71" s="358">
        <v>1311.34851</v>
      </c>
      <c r="D71" s="358">
        <f t="shared" si="3"/>
        <v>4929.35905</v>
      </c>
      <c r="E71" s="498"/>
    </row>
    <row r="72" spans="2:5" ht="15.75" customHeight="1">
      <c r="B72" s="470" t="s">
        <v>330</v>
      </c>
      <c r="C72" s="358">
        <v>1295.39348</v>
      </c>
      <c r="D72" s="358">
        <f t="shared" si="3"/>
        <v>4869.38409</v>
      </c>
      <c r="E72" s="498"/>
    </row>
    <row r="73" spans="2:5" ht="15.75" customHeight="1">
      <c r="B73" s="470" t="s">
        <v>240</v>
      </c>
      <c r="C73" s="358">
        <v>1218.56528</v>
      </c>
      <c r="D73" s="358">
        <f t="shared" si="3"/>
        <v>4580.58689</v>
      </c>
      <c r="E73" s="498"/>
    </row>
    <row r="74" spans="2:5" ht="15.75" customHeight="1">
      <c r="B74" s="470" t="s">
        <v>205</v>
      </c>
      <c r="C74" s="358">
        <v>1214.94104</v>
      </c>
      <c r="D74" s="358">
        <f t="shared" si="3"/>
        <v>4566.96337</v>
      </c>
      <c r="E74" s="498"/>
    </row>
    <row r="75" spans="2:5" ht="15.75" customHeight="1">
      <c r="B75" s="470" t="s">
        <v>313</v>
      </c>
      <c r="C75" s="358">
        <v>1212.21507</v>
      </c>
      <c r="D75" s="358">
        <f t="shared" si="3"/>
        <v>4556.71645</v>
      </c>
      <c r="E75" s="498"/>
    </row>
    <row r="76" spans="2:5" ht="15.75" customHeight="1">
      <c r="B76" s="470" t="s">
        <v>209</v>
      </c>
      <c r="C76" s="358">
        <v>1189.6081399999998</v>
      </c>
      <c r="D76" s="358">
        <f t="shared" si="3"/>
        <v>4471.737</v>
      </c>
      <c r="E76" s="498"/>
    </row>
    <row r="77" spans="2:5" ht="15.75" customHeight="1">
      <c r="B77" s="470" t="s">
        <v>204</v>
      </c>
      <c r="C77" s="358">
        <v>1145.87857</v>
      </c>
      <c r="D77" s="358">
        <f t="shared" si="3"/>
        <v>4307.35754</v>
      </c>
      <c r="E77" s="498"/>
    </row>
    <row r="78" spans="2:5" ht="15.75" customHeight="1">
      <c r="B78" s="470" t="s">
        <v>329</v>
      </c>
      <c r="C78" s="358">
        <v>1120.75146</v>
      </c>
      <c r="D78" s="358">
        <f t="shared" si="3"/>
        <v>4212.90474</v>
      </c>
      <c r="E78" s="498"/>
    </row>
    <row r="79" spans="2:5" ht="15.75" customHeight="1">
      <c r="B79" s="470" t="s">
        <v>327</v>
      </c>
      <c r="C79" s="358">
        <v>922.11791</v>
      </c>
      <c r="D79" s="358">
        <f t="shared" si="3"/>
        <v>3466.24122</v>
      </c>
      <c r="E79" s="498"/>
    </row>
    <row r="80" spans="2:5" ht="15.75" customHeight="1">
      <c r="B80" s="470" t="s">
        <v>197</v>
      </c>
      <c r="C80" s="358">
        <v>894.97338</v>
      </c>
      <c r="D80" s="358">
        <f t="shared" si="3"/>
        <v>3364.20494</v>
      </c>
      <c r="E80" s="498"/>
    </row>
    <row r="81" spans="2:5" ht="15.75" customHeight="1">
      <c r="B81" s="470" t="s">
        <v>315</v>
      </c>
      <c r="C81" s="358">
        <v>892.0157399999999</v>
      </c>
      <c r="D81" s="358">
        <f t="shared" si="3"/>
        <v>3353.08717</v>
      </c>
      <c r="E81" s="498"/>
    </row>
    <row r="82" spans="2:5" ht="15.75" customHeight="1">
      <c r="B82" s="470" t="s">
        <v>182</v>
      </c>
      <c r="C82" s="358">
        <v>826.58405</v>
      </c>
      <c r="D82" s="358">
        <f t="shared" si="3"/>
        <v>3107.12944</v>
      </c>
      <c r="E82" s="498"/>
    </row>
    <row r="83" spans="2:5" ht="15.75" customHeight="1">
      <c r="B83" s="470" t="s">
        <v>307</v>
      </c>
      <c r="C83" s="358">
        <v>808.61762</v>
      </c>
      <c r="D83" s="358">
        <f t="shared" si="3"/>
        <v>3039.59363</v>
      </c>
      <c r="E83" s="498"/>
    </row>
    <row r="84" spans="2:5" ht="15.75" customHeight="1">
      <c r="B84" s="470" t="s">
        <v>214</v>
      </c>
      <c r="C84" s="358">
        <v>792.88841</v>
      </c>
      <c r="D84" s="358">
        <f t="shared" si="3"/>
        <v>2980.46753</v>
      </c>
      <c r="E84" s="498"/>
    </row>
    <row r="85" spans="2:5" ht="15.75" customHeight="1">
      <c r="B85" s="470" t="s">
        <v>206</v>
      </c>
      <c r="C85" s="358">
        <v>777.0853000000001</v>
      </c>
      <c r="D85" s="358">
        <f t="shared" si="3"/>
        <v>2921.06364</v>
      </c>
      <c r="E85" s="498"/>
    </row>
    <row r="86" spans="2:5" ht="15.75" customHeight="1">
      <c r="B86" s="470" t="s">
        <v>207</v>
      </c>
      <c r="C86" s="358">
        <v>685.11454</v>
      </c>
      <c r="D86" s="358">
        <f t="shared" si="3"/>
        <v>2575.34556</v>
      </c>
      <c r="E86" s="498"/>
    </row>
    <row r="87" spans="2:5" ht="15.75" customHeight="1">
      <c r="B87" s="470" t="s">
        <v>217</v>
      </c>
      <c r="C87" s="358">
        <v>646.6809499999999</v>
      </c>
      <c r="D87" s="358">
        <f t="shared" si="3"/>
        <v>2430.87369</v>
      </c>
      <c r="E87" s="498"/>
    </row>
    <row r="88" spans="2:5" ht="15.75" customHeight="1">
      <c r="B88" s="470" t="s">
        <v>229</v>
      </c>
      <c r="C88" s="358">
        <v>637.3206600000001</v>
      </c>
      <c r="D88" s="358">
        <f t="shared" si="3"/>
        <v>2395.68836</v>
      </c>
      <c r="E88" s="498"/>
    </row>
    <row r="89" spans="2:5" ht="15.75" customHeight="1">
      <c r="B89" s="470" t="s">
        <v>332</v>
      </c>
      <c r="C89" s="358">
        <v>574.57746</v>
      </c>
      <c r="D89" s="358">
        <f t="shared" si="3"/>
        <v>2159.83667</v>
      </c>
      <c r="E89" s="498"/>
    </row>
    <row r="90" spans="2:5" ht="15.75" customHeight="1">
      <c r="B90" s="470" t="s">
        <v>355</v>
      </c>
      <c r="C90" s="358">
        <v>555.85366</v>
      </c>
      <c r="D90" s="358">
        <f t="shared" si="3"/>
        <v>2089.45391</v>
      </c>
      <c r="E90" s="498"/>
    </row>
    <row r="91" spans="2:5" ht="15.75" customHeight="1">
      <c r="B91" s="470" t="s">
        <v>334</v>
      </c>
      <c r="C91" s="358">
        <v>537.39749</v>
      </c>
      <c r="D91" s="358">
        <f t="shared" si="3"/>
        <v>2020.07716</v>
      </c>
      <c r="E91" s="498"/>
    </row>
    <row r="92" spans="2:7" s="180" customFormat="1" ht="15.75" customHeight="1">
      <c r="B92" s="470" t="s">
        <v>172</v>
      </c>
      <c r="C92" s="358">
        <v>522.81035</v>
      </c>
      <c r="D92" s="358">
        <f t="shared" si="3"/>
        <v>1965.24411</v>
      </c>
      <c r="E92" s="498"/>
      <c r="F92" s="75"/>
      <c r="G92" s="75"/>
    </row>
    <row r="93" spans="2:7" s="180" customFormat="1" ht="15.75" customHeight="1">
      <c r="B93" s="470" t="s">
        <v>333</v>
      </c>
      <c r="C93" s="358">
        <v>521.10856</v>
      </c>
      <c r="D93" s="358">
        <f t="shared" si="3"/>
        <v>1958.84708</v>
      </c>
      <c r="E93" s="498"/>
      <c r="F93" s="75"/>
      <c r="G93" s="75"/>
    </row>
    <row r="94" spans="2:7" s="180" customFormat="1" ht="15.75" customHeight="1">
      <c r="B94" s="470" t="s">
        <v>228</v>
      </c>
      <c r="C94" s="358">
        <v>509.82646</v>
      </c>
      <c r="D94" s="358">
        <f t="shared" si="3"/>
        <v>1916.43766</v>
      </c>
      <c r="E94" s="498"/>
      <c r="F94" s="75"/>
      <c r="G94" s="75"/>
    </row>
    <row r="95" spans="2:7" s="180" customFormat="1" ht="15.75" customHeight="1">
      <c r="B95" s="470" t="s">
        <v>331</v>
      </c>
      <c r="C95" s="358">
        <v>500.3695</v>
      </c>
      <c r="D95" s="358">
        <f t="shared" si="3"/>
        <v>1880.88895</v>
      </c>
      <c r="E95" s="498"/>
      <c r="F95" s="75"/>
      <c r="G95" s="75"/>
    </row>
    <row r="96" spans="2:7" s="180" customFormat="1" ht="15.75" customHeight="1">
      <c r="B96" s="470" t="s">
        <v>219</v>
      </c>
      <c r="C96" s="358">
        <v>481.43758</v>
      </c>
      <c r="D96" s="358">
        <f t="shared" si="3"/>
        <v>1809.72386</v>
      </c>
      <c r="E96" s="498"/>
      <c r="F96" s="75"/>
      <c r="G96" s="75"/>
    </row>
    <row r="97" spans="2:7" s="180" customFormat="1" ht="15.75" customHeight="1">
      <c r="B97" s="470" t="s">
        <v>360</v>
      </c>
      <c r="C97" s="358">
        <v>472.93746000000004</v>
      </c>
      <c r="D97" s="358">
        <f t="shared" si="3"/>
        <v>1777.77191</v>
      </c>
      <c r="E97" s="498"/>
      <c r="F97" s="75"/>
      <c r="G97" s="75"/>
    </row>
    <row r="98" spans="2:7" s="180" customFormat="1" ht="15.75" customHeight="1">
      <c r="B98" s="470" t="s">
        <v>186</v>
      </c>
      <c r="C98" s="358">
        <v>460.06541</v>
      </c>
      <c r="D98" s="358">
        <f t="shared" si="3"/>
        <v>1729.38588</v>
      </c>
      <c r="E98" s="498"/>
      <c r="F98" s="75"/>
      <c r="G98" s="75"/>
    </row>
    <row r="99" spans="2:7" s="180" customFormat="1" ht="15.75" customHeight="1">
      <c r="B99" s="470" t="s">
        <v>195</v>
      </c>
      <c r="C99" s="358">
        <v>451.49563</v>
      </c>
      <c r="D99" s="358">
        <f t="shared" si="3"/>
        <v>1697.17207</v>
      </c>
      <c r="E99" s="498"/>
      <c r="F99" s="75"/>
      <c r="G99" s="75"/>
    </row>
    <row r="100" spans="2:7" s="180" customFormat="1" ht="15.75" customHeight="1">
      <c r="B100" s="470" t="s">
        <v>215</v>
      </c>
      <c r="C100" s="358">
        <v>451.23993</v>
      </c>
      <c r="D100" s="358">
        <f aca="true" t="shared" si="4" ref="D100:D131">ROUND(+C100*$E$9,5)</f>
        <v>1696.2109</v>
      </c>
      <c r="E100" s="498"/>
      <c r="F100" s="75"/>
      <c r="G100" s="75"/>
    </row>
    <row r="101" spans="2:7" s="180" customFormat="1" ht="15.75" customHeight="1">
      <c r="B101" s="470" t="s">
        <v>173</v>
      </c>
      <c r="C101" s="358">
        <v>438.69526</v>
      </c>
      <c r="D101" s="358">
        <f t="shared" si="4"/>
        <v>1649.05548</v>
      </c>
      <c r="E101" s="498"/>
      <c r="F101" s="75"/>
      <c r="G101" s="75"/>
    </row>
    <row r="102" spans="2:7" s="180" customFormat="1" ht="15.75" customHeight="1">
      <c r="B102" s="470" t="s">
        <v>216</v>
      </c>
      <c r="C102" s="358">
        <v>432.37196</v>
      </c>
      <c r="D102" s="358">
        <f t="shared" si="4"/>
        <v>1625.2862</v>
      </c>
      <c r="E102" s="498"/>
      <c r="F102" s="75"/>
      <c r="G102" s="75"/>
    </row>
    <row r="103" spans="2:7" s="180" customFormat="1" ht="15.75" customHeight="1">
      <c r="B103" s="470" t="s">
        <v>230</v>
      </c>
      <c r="C103" s="358">
        <v>420.00054</v>
      </c>
      <c r="D103" s="358">
        <f t="shared" si="4"/>
        <v>1578.78203</v>
      </c>
      <c r="E103" s="498"/>
      <c r="F103" s="75"/>
      <c r="G103" s="75"/>
    </row>
    <row r="104" spans="2:7" s="180" customFormat="1" ht="15.75" customHeight="1">
      <c r="B104" s="470" t="s">
        <v>244</v>
      </c>
      <c r="C104" s="358">
        <v>400.11688</v>
      </c>
      <c r="D104" s="358">
        <f t="shared" si="4"/>
        <v>1504.03935</v>
      </c>
      <c r="E104" s="498"/>
      <c r="F104" s="75"/>
      <c r="G104" s="75"/>
    </row>
    <row r="105" spans="2:7" s="180" customFormat="1" ht="15.75" customHeight="1">
      <c r="B105" s="470" t="s">
        <v>180</v>
      </c>
      <c r="C105" s="358">
        <v>396.22582</v>
      </c>
      <c r="D105" s="358">
        <f t="shared" si="4"/>
        <v>1489.41286</v>
      </c>
      <c r="E105" s="498"/>
      <c r="F105" s="75"/>
      <c r="G105" s="75"/>
    </row>
    <row r="106" spans="2:7" s="180" customFormat="1" ht="15.75" customHeight="1">
      <c r="B106" s="470" t="s">
        <v>218</v>
      </c>
      <c r="C106" s="358">
        <v>393.20875</v>
      </c>
      <c r="D106" s="358">
        <f t="shared" si="4"/>
        <v>1478.07169</v>
      </c>
      <c r="E106" s="498"/>
      <c r="F106" s="75"/>
      <c r="G106" s="75"/>
    </row>
    <row r="107" spans="2:7" s="180" customFormat="1" ht="15.75" customHeight="1">
      <c r="B107" s="470" t="s">
        <v>208</v>
      </c>
      <c r="C107" s="358">
        <v>360.19036</v>
      </c>
      <c r="D107" s="358">
        <f t="shared" si="4"/>
        <v>1353.95556</v>
      </c>
      <c r="E107" s="498"/>
      <c r="F107" s="75"/>
      <c r="G107" s="75"/>
    </row>
    <row r="108" spans="2:7" s="180" customFormat="1" ht="15.75" customHeight="1">
      <c r="B108" s="470" t="s">
        <v>299</v>
      </c>
      <c r="C108" s="358">
        <v>347.67526000000004</v>
      </c>
      <c r="D108" s="358">
        <f t="shared" si="4"/>
        <v>1306.9113</v>
      </c>
      <c r="E108" s="498"/>
      <c r="F108" s="75"/>
      <c r="G108" s="75"/>
    </row>
    <row r="109" spans="2:7" s="180" customFormat="1" ht="15.75" customHeight="1">
      <c r="B109" s="470" t="s">
        <v>220</v>
      </c>
      <c r="C109" s="358">
        <v>339.15365</v>
      </c>
      <c r="D109" s="358">
        <f t="shared" si="4"/>
        <v>1274.87857</v>
      </c>
      <c r="E109" s="498"/>
      <c r="F109" s="75"/>
      <c r="G109" s="75"/>
    </row>
    <row r="110" spans="2:7" s="180" customFormat="1" ht="15.75" customHeight="1">
      <c r="B110" s="470" t="s">
        <v>354</v>
      </c>
      <c r="C110" s="358">
        <v>333.42571999999996</v>
      </c>
      <c r="D110" s="358">
        <f t="shared" si="4"/>
        <v>1253.34728</v>
      </c>
      <c r="E110" s="498"/>
      <c r="F110" s="75"/>
      <c r="G110" s="75"/>
    </row>
    <row r="111" spans="2:7" s="180" customFormat="1" ht="15.75" customHeight="1">
      <c r="B111" s="470" t="s">
        <v>226</v>
      </c>
      <c r="C111" s="358">
        <v>327.0833</v>
      </c>
      <c r="D111" s="358">
        <f t="shared" si="4"/>
        <v>1229.50612</v>
      </c>
      <c r="E111" s="498"/>
      <c r="F111" s="75"/>
      <c r="G111" s="75"/>
    </row>
    <row r="112" spans="2:7" s="180" customFormat="1" ht="15.75" customHeight="1">
      <c r="B112" s="470" t="s">
        <v>353</v>
      </c>
      <c r="C112" s="358">
        <v>308.02905</v>
      </c>
      <c r="D112" s="358">
        <f t="shared" si="4"/>
        <v>1157.8812</v>
      </c>
      <c r="E112" s="498"/>
      <c r="F112" s="75"/>
      <c r="G112" s="75"/>
    </row>
    <row r="113" spans="2:7" s="180" customFormat="1" ht="15.75" customHeight="1">
      <c r="B113" s="470" t="s">
        <v>316</v>
      </c>
      <c r="C113" s="358">
        <v>302.19118</v>
      </c>
      <c r="D113" s="358">
        <f t="shared" si="4"/>
        <v>1135.93665</v>
      </c>
      <c r="E113" s="498"/>
      <c r="F113" s="75"/>
      <c r="G113" s="75"/>
    </row>
    <row r="114" spans="2:7" s="180" customFormat="1" ht="15.75" customHeight="1">
      <c r="B114" s="470" t="s">
        <v>221</v>
      </c>
      <c r="C114" s="358">
        <v>290.95979</v>
      </c>
      <c r="D114" s="358">
        <f t="shared" si="4"/>
        <v>1093.71785</v>
      </c>
      <c r="E114" s="498"/>
      <c r="F114" s="75"/>
      <c r="G114" s="75"/>
    </row>
    <row r="115" spans="2:7" s="180" customFormat="1" ht="15.75" customHeight="1">
      <c r="B115" s="470" t="s">
        <v>297</v>
      </c>
      <c r="C115" s="358">
        <v>283.86894</v>
      </c>
      <c r="D115" s="358">
        <f t="shared" si="4"/>
        <v>1067.06335</v>
      </c>
      <c r="E115" s="498"/>
      <c r="F115" s="75"/>
      <c r="G115" s="75"/>
    </row>
    <row r="116" spans="2:7" s="180" customFormat="1" ht="15.75" customHeight="1">
      <c r="B116" s="470" t="s">
        <v>296</v>
      </c>
      <c r="C116" s="358">
        <v>282.89409</v>
      </c>
      <c r="D116" s="358">
        <f t="shared" si="4"/>
        <v>1063.39888</v>
      </c>
      <c r="E116" s="498"/>
      <c r="F116" s="75"/>
      <c r="G116" s="75"/>
    </row>
    <row r="117" spans="2:7" s="180" customFormat="1" ht="15.75" customHeight="1">
      <c r="B117" s="470" t="s">
        <v>361</v>
      </c>
      <c r="C117" s="358">
        <v>274.38245</v>
      </c>
      <c r="D117" s="358">
        <f t="shared" si="4"/>
        <v>1031.40363</v>
      </c>
      <c r="E117" s="498"/>
      <c r="F117" s="75"/>
      <c r="G117" s="75"/>
    </row>
    <row r="118" spans="2:7" s="180" customFormat="1" ht="15.75" customHeight="1">
      <c r="B118" s="470" t="s">
        <v>298</v>
      </c>
      <c r="C118" s="358">
        <v>271.74757</v>
      </c>
      <c r="D118" s="358">
        <f t="shared" si="4"/>
        <v>1021.49912</v>
      </c>
      <c r="E118" s="498"/>
      <c r="F118" s="75"/>
      <c r="G118" s="75"/>
    </row>
    <row r="119" spans="2:7" s="180" customFormat="1" ht="15.75" customHeight="1">
      <c r="B119" s="470" t="s">
        <v>172</v>
      </c>
      <c r="C119" s="358">
        <v>269.49463000000003</v>
      </c>
      <c r="D119" s="358">
        <f t="shared" si="4"/>
        <v>1013.03031</v>
      </c>
      <c r="E119" s="498"/>
      <c r="F119" s="75"/>
      <c r="G119" s="75"/>
    </row>
    <row r="120" spans="2:7" s="180" customFormat="1" ht="15.75" customHeight="1">
      <c r="B120" s="470" t="s">
        <v>201</v>
      </c>
      <c r="C120" s="358">
        <v>260.70538</v>
      </c>
      <c r="D120" s="358">
        <f t="shared" si="4"/>
        <v>979.99152</v>
      </c>
      <c r="E120" s="498"/>
      <c r="F120" s="75"/>
      <c r="G120" s="75"/>
    </row>
    <row r="121" spans="2:7" s="180" customFormat="1" ht="15.75" customHeight="1">
      <c r="B121" s="470" t="s">
        <v>317</v>
      </c>
      <c r="C121" s="358">
        <v>247.4354</v>
      </c>
      <c r="D121" s="358">
        <f t="shared" si="4"/>
        <v>930.10967</v>
      </c>
      <c r="E121" s="498"/>
      <c r="F121" s="75"/>
      <c r="G121" s="75"/>
    </row>
    <row r="122" spans="2:7" s="180" customFormat="1" ht="15.75" customHeight="1">
      <c r="B122" s="470" t="s">
        <v>227</v>
      </c>
      <c r="C122" s="358">
        <v>242.32039</v>
      </c>
      <c r="D122" s="358">
        <f t="shared" si="4"/>
        <v>910.88235</v>
      </c>
      <c r="E122" s="498"/>
      <c r="F122" s="75"/>
      <c r="G122" s="75"/>
    </row>
    <row r="123" spans="2:7" s="180" customFormat="1" ht="15.75" customHeight="1">
      <c r="B123" s="470" t="s">
        <v>280</v>
      </c>
      <c r="C123" s="358">
        <v>231.81656</v>
      </c>
      <c r="D123" s="358">
        <f t="shared" si="4"/>
        <v>871.39845</v>
      </c>
      <c r="E123" s="498"/>
      <c r="F123" s="75"/>
      <c r="G123" s="75"/>
    </row>
    <row r="124" spans="2:7" s="180" customFormat="1" ht="15.75" customHeight="1">
      <c r="B124" s="470" t="s">
        <v>243</v>
      </c>
      <c r="C124" s="358">
        <v>223.26173</v>
      </c>
      <c r="D124" s="358">
        <f t="shared" si="4"/>
        <v>839.24084</v>
      </c>
      <c r="E124" s="498"/>
      <c r="F124" s="75"/>
      <c r="G124" s="75"/>
    </row>
    <row r="125" spans="2:7" s="180" customFormat="1" ht="15.75" customHeight="1">
      <c r="B125" s="470" t="s">
        <v>368</v>
      </c>
      <c r="C125" s="358">
        <v>211.48253</v>
      </c>
      <c r="D125" s="358">
        <f t="shared" si="4"/>
        <v>794.96283</v>
      </c>
      <c r="E125" s="498"/>
      <c r="F125" s="75"/>
      <c r="G125" s="75"/>
    </row>
    <row r="126" spans="2:7" s="180" customFormat="1" ht="15.75" customHeight="1">
      <c r="B126" s="470" t="s">
        <v>245</v>
      </c>
      <c r="C126" s="358">
        <v>202.13567</v>
      </c>
      <c r="D126" s="358">
        <f t="shared" si="4"/>
        <v>759.82798</v>
      </c>
      <c r="E126" s="498"/>
      <c r="F126" s="75"/>
      <c r="G126" s="75"/>
    </row>
    <row r="127" spans="2:7" s="180" customFormat="1" ht="15.75" customHeight="1">
      <c r="B127" s="470" t="s">
        <v>292</v>
      </c>
      <c r="C127" s="358">
        <v>197.26935</v>
      </c>
      <c r="D127" s="358">
        <f t="shared" si="4"/>
        <v>741.53549</v>
      </c>
      <c r="E127" s="498"/>
      <c r="F127" s="75"/>
      <c r="G127" s="75"/>
    </row>
    <row r="128" spans="2:7" s="180" customFormat="1" ht="15.75" customHeight="1">
      <c r="B128" s="470" t="s">
        <v>335</v>
      </c>
      <c r="C128" s="358">
        <v>196.22995</v>
      </c>
      <c r="D128" s="358">
        <f t="shared" si="4"/>
        <v>737.62838</v>
      </c>
      <c r="E128" s="498"/>
      <c r="F128" s="75"/>
      <c r="G128" s="75"/>
    </row>
    <row r="129" spans="2:7" s="180" customFormat="1" ht="15.75" customHeight="1">
      <c r="B129" s="470" t="s">
        <v>203</v>
      </c>
      <c r="C129" s="358">
        <v>192.86356</v>
      </c>
      <c r="D129" s="358">
        <f t="shared" si="4"/>
        <v>724.97412</v>
      </c>
      <c r="E129" s="498"/>
      <c r="F129" s="75"/>
      <c r="G129" s="75"/>
    </row>
    <row r="130" spans="2:7" s="180" customFormat="1" ht="15.75" customHeight="1">
      <c r="B130" s="470" t="s">
        <v>278</v>
      </c>
      <c r="C130" s="358">
        <v>184.99712</v>
      </c>
      <c r="D130" s="358">
        <f t="shared" si="4"/>
        <v>695.40417</v>
      </c>
      <c r="E130" s="498"/>
      <c r="F130" s="75"/>
      <c r="G130" s="75"/>
    </row>
    <row r="131" spans="2:7" s="180" customFormat="1" ht="15.75" customHeight="1">
      <c r="B131" s="470" t="s">
        <v>211</v>
      </c>
      <c r="C131" s="358">
        <v>174.46256</v>
      </c>
      <c r="D131" s="358">
        <f t="shared" si="4"/>
        <v>655.80476</v>
      </c>
      <c r="E131" s="498"/>
      <c r="F131" s="75"/>
      <c r="G131" s="75"/>
    </row>
    <row r="132" spans="2:7" s="180" customFormat="1" ht="15.75" customHeight="1">
      <c r="B132" s="470" t="s">
        <v>225</v>
      </c>
      <c r="C132" s="358">
        <v>170.07235</v>
      </c>
      <c r="D132" s="358">
        <f aca="true" t="shared" si="5" ref="D132:D149">ROUND(+C132*$E$9,5)</f>
        <v>639.30196</v>
      </c>
      <c r="E132" s="498"/>
      <c r="F132" s="75"/>
      <c r="G132" s="75"/>
    </row>
    <row r="133" spans="2:7" s="180" customFormat="1" ht="15.75" customHeight="1">
      <c r="B133" s="470" t="s">
        <v>279</v>
      </c>
      <c r="C133" s="358">
        <v>168.59247</v>
      </c>
      <c r="D133" s="358">
        <f t="shared" si="5"/>
        <v>633.73909</v>
      </c>
      <c r="E133" s="498"/>
      <c r="F133" s="75"/>
      <c r="G133" s="75"/>
    </row>
    <row r="134" spans="2:7" s="180" customFormat="1" ht="15.75" customHeight="1">
      <c r="B134" s="470" t="s">
        <v>310</v>
      </c>
      <c r="C134" s="358">
        <v>160.45876</v>
      </c>
      <c r="D134" s="358">
        <f t="shared" si="5"/>
        <v>603.16448</v>
      </c>
      <c r="E134" s="498"/>
      <c r="F134" s="75"/>
      <c r="G134" s="75"/>
    </row>
    <row r="135" spans="2:7" s="180" customFormat="1" ht="15.75" customHeight="1">
      <c r="B135" s="470" t="s">
        <v>270</v>
      </c>
      <c r="C135" s="358">
        <v>159.7805</v>
      </c>
      <c r="D135" s="358">
        <f t="shared" si="5"/>
        <v>600.6149</v>
      </c>
      <c r="E135" s="498"/>
      <c r="F135" s="75"/>
      <c r="G135" s="75"/>
    </row>
    <row r="136" spans="2:7" s="180" customFormat="1" ht="15.75" customHeight="1">
      <c r="B136" s="470" t="s">
        <v>281</v>
      </c>
      <c r="C136" s="358">
        <v>142.78331</v>
      </c>
      <c r="D136" s="358">
        <f t="shared" si="5"/>
        <v>536.72246</v>
      </c>
      <c r="E136" s="498"/>
      <c r="F136" s="75"/>
      <c r="G136" s="75"/>
    </row>
    <row r="137" spans="2:7" s="180" customFormat="1" ht="15.75" customHeight="1">
      <c r="B137" s="470" t="s">
        <v>286</v>
      </c>
      <c r="C137" s="358">
        <v>139.35295000000002</v>
      </c>
      <c r="D137" s="358">
        <f t="shared" si="5"/>
        <v>523.82774</v>
      </c>
      <c r="E137" s="498"/>
      <c r="F137" s="75"/>
      <c r="G137" s="75"/>
    </row>
    <row r="138" spans="2:7" s="180" customFormat="1" ht="15.75" customHeight="1">
      <c r="B138" s="470" t="s">
        <v>285</v>
      </c>
      <c r="C138" s="358">
        <v>138.39695</v>
      </c>
      <c r="D138" s="358">
        <f t="shared" si="5"/>
        <v>520.23414</v>
      </c>
      <c r="E138" s="498"/>
      <c r="F138" s="75"/>
      <c r="G138" s="75"/>
    </row>
    <row r="139" spans="2:7" s="180" customFormat="1" ht="15.75" customHeight="1">
      <c r="B139" s="470" t="s">
        <v>234</v>
      </c>
      <c r="C139" s="358">
        <v>134.1393</v>
      </c>
      <c r="D139" s="358">
        <f t="shared" si="5"/>
        <v>504.22963</v>
      </c>
      <c r="E139" s="498"/>
      <c r="F139" s="75"/>
      <c r="G139" s="75"/>
    </row>
    <row r="140" spans="2:7" s="180" customFormat="1" ht="15.75" customHeight="1">
      <c r="B140" s="470" t="s">
        <v>183</v>
      </c>
      <c r="C140" s="358">
        <v>128.13398</v>
      </c>
      <c r="D140" s="358">
        <f t="shared" si="5"/>
        <v>481.65563</v>
      </c>
      <c r="E140" s="498"/>
      <c r="F140" s="75"/>
      <c r="G140" s="75"/>
    </row>
    <row r="141" spans="2:7" s="180" customFormat="1" ht="15.75" customHeight="1">
      <c r="B141" s="470" t="s">
        <v>235</v>
      </c>
      <c r="C141" s="358">
        <v>123.90881</v>
      </c>
      <c r="D141" s="358">
        <f t="shared" si="5"/>
        <v>465.77322</v>
      </c>
      <c r="E141" s="498"/>
      <c r="F141" s="75"/>
      <c r="G141" s="75"/>
    </row>
    <row r="142" spans="2:7" s="180" customFormat="1" ht="15.75" customHeight="1">
      <c r="B142" s="470" t="s">
        <v>311</v>
      </c>
      <c r="C142" s="358">
        <v>119.21764999999999</v>
      </c>
      <c r="D142" s="358">
        <f t="shared" si="5"/>
        <v>448.13915</v>
      </c>
      <c r="E142" s="498"/>
      <c r="F142" s="75"/>
      <c r="G142" s="75"/>
    </row>
    <row r="143" spans="2:7" s="180" customFormat="1" ht="15.75" customHeight="1">
      <c r="B143" s="470" t="s">
        <v>241</v>
      </c>
      <c r="C143" s="358">
        <v>114.20206</v>
      </c>
      <c r="D143" s="358">
        <f t="shared" si="5"/>
        <v>429.28554</v>
      </c>
      <c r="E143" s="498"/>
      <c r="F143" s="75"/>
      <c r="G143" s="75"/>
    </row>
    <row r="144" spans="2:7" s="180" customFormat="1" ht="15.75" customHeight="1">
      <c r="B144" s="470" t="s">
        <v>344</v>
      </c>
      <c r="C144" s="358">
        <v>113.46894999999999</v>
      </c>
      <c r="D144" s="358">
        <f t="shared" si="5"/>
        <v>426.52978</v>
      </c>
      <c r="E144" s="498"/>
      <c r="F144" s="75"/>
      <c r="G144" s="75"/>
    </row>
    <row r="145" spans="2:7" s="180" customFormat="1" ht="15.75" customHeight="1">
      <c r="B145" s="470" t="s">
        <v>295</v>
      </c>
      <c r="C145" s="358">
        <v>112.55735</v>
      </c>
      <c r="D145" s="358">
        <f t="shared" si="5"/>
        <v>423.10308</v>
      </c>
      <c r="E145" s="498"/>
      <c r="F145" s="75"/>
      <c r="G145" s="75"/>
    </row>
    <row r="146" spans="2:7" s="180" customFormat="1" ht="15.75" customHeight="1">
      <c r="B146" s="470" t="s">
        <v>282</v>
      </c>
      <c r="C146" s="358">
        <v>112.3297</v>
      </c>
      <c r="D146" s="358">
        <f t="shared" si="5"/>
        <v>422.24734</v>
      </c>
      <c r="E146" s="498"/>
      <c r="F146" s="75"/>
      <c r="G146" s="75"/>
    </row>
    <row r="147" spans="2:7" s="180" customFormat="1" ht="15.75" customHeight="1">
      <c r="B147" s="470" t="s">
        <v>246</v>
      </c>
      <c r="C147" s="358">
        <v>112.15850999999999</v>
      </c>
      <c r="D147" s="358">
        <f t="shared" si="5"/>
        <v>421.60384</v>
      </c>
      <c r="E147" s="498"/>
      <c r="F147" s="75"/>
      <c r="G147" s="75"/>
    </row>
    <row r="148" spans="2:7" s="180" customFormat="1" ht="15.75" customHeight="1">
      <c r="B148" s="470" t="s">
        <v>294</v>
      </c>
      <c r="C148" s="358">
        <v>101.67696000000001</v>
      </c>
      <c r="D148" s="358">
        <f t="shared" si="5"/>
        <v>382.20369</v>
      </c>
      <c r="E148" s="498"/>
      <c r="F148" s="75"/>
      <c r="G148" s="75"/>
    </row>
    <row r="149" spans="2:6" s="180" customFormat="1" ht="15.75" customHeight="1">
      <c r="B149" s="470" t="s">
        <v>96</v>
      </c>
      <c r="C149" s="358">
        <v>938.17795</v>
      </c>
      <c r="D149" s="358">
        <f t="shared" si="5"/>
        <v>3526.61091</v>
      </c>
      <c r="E149" s="498"/>
      <c r="F149" s="75"/>
    </row>
    <row r="150" spans="1:7" s="222" customFormat="1" ht="12" customHeight="1">
      <c r="A150" s="78"/>
      <c r="B150" s="470"/>
      <c r="C150" s="358"/>
      <c r="D150" s="358"/>
      <c r="E150" s="498"/>
      <c r="F150" s="75"/>
      <c r="G150" s="75"/>
    </row>
    <row r="151" spans="1:6" s="222" customFormat="1" ht="15.75" customHeight="1">
      <c r="A151" s="78"/>
      <c r="B151" s="102" t="s">
        <v>263</v>
      </c>
      <c r="C151" s="95">
        <f>SUM(C153:C154)</f>
        <v>2497.4581000000003</v>
      </c>
      <c r="D151" s="95">
        <f>SUM(D153:D154)</f>
        <v>9387.945</v>
      </c>
      <c r="E151" s="498"/>
      <c r="F151" s="75"/>
    </row>
    <row r="152" spans="1:6" s="222" customFormat="1" ht="7.5" customHeight="1">
      <c r="A152" s="78"/>
      <c r="B152" s="103"/>
      <c r="C152" s="95"/>
      <c r="D152" s="104"/>
      <c r="E152" s="498"/>
      <c r="F152" s="75"/>
    </row>
    <row r="153" spans="1:6" s="222" customFormat="1" ht="15.75" customHeight="1">
      <c r="A153" s="78"/>
      <c r="B153" s="396" t="s">
        <v>336</v>
      </c>
      <c r="C153" s="358">
        <v>2148.27606</v>
      </c>
      <c r="D153" s="360">
        <f>ROUND(+C153*$E$9,5)</f>
        <v>8075.36971</v>
      </c>
      <c r="E153" s="498"/>
      <c r="F153" s="75"/>
    </row>
    <row r="154" spans="1:6" s="222" customFormat="1" ht="15.75" customHeight="1">
      <c r="A154" s="78"/>
      <c r="B154" s="396" t="s">
        <v>262</v>
      </c>
      <c r="C154" s="358">
        <v>349.18204</v>
      </c>
      <c r="D154" s="360">
        <f>ROUND(+C154*$E$9,5)</f>
        <v>1312.57529</v>
      </c>
      <c r="E154" s="498"/>
      <c r="F154" s="75"/>
    </row>
    <row r="155" spans="1:6" s="222" customFormat="1" ht="16.5" customHeight="1">
      <c r="A155" s="78"/>
      <c r="B155" s="81"/>
      <c r="C155" s="359"/>
      <c r="D155" s="361"/>
      <c r="E155" s="498"/>
      <c r="F155" s="75"/>
    </row>
    <row r="156" spans="1:6" s="222" customFormat="1" ht="16.5" customHeight="1">
      <c r="A156" s="78"/>
      <c r="B156" s="575" t="s">
        <v>14</v>
      </c>
      <c r="C156" s="573">
        <f>+C34+C15+C151</f>
        <v>691081.0294800001</v>
      </c>
      <c r="D156" s="573">
        <f>+D34+D15+D151</f>
        <v>2597773.58978</v>
      </c>
      <c r="E156" s="498"/>
      <c r="F156" s="75"/>
    </row>
    <row r="157" spans="1:6" s="219" customFormat="1" ht="16.5" customHeight="1">
      <c r="A157" s="75"/>
      <c r="B157" s="576"/>
      <c r="C157" s="574"/>
      <c r="D157" s="574"/>
      <c r="E157" s="498"/>
      <c r="F157" s="75"/>
    </row>
    <row r="158" spans="1:6" s="219" customFormat="1" ht="7.5" customHeight="1">
      <c r="A158" s="75"/>
      <c r="B158" s="82"/>
      <c r="C158" s="83"/>
      <c r="D158" s="83"/>
      <c r="E158" s="498"/>
      <c r="F158" s="75"/>
    </row>
    <row r="159" spans="1:6" s="219" customFormat="1" ht="15" customHeight="1">
      <c r="A159" s="75"/>
      <c r="B159" s="79" t="s">
        <v>159</v>
      </c>
      <c r="C159" s="497"/>
      <c r="D159" s="192"/>
      <c r="E159" s="498"/>
      <c r="F159" s="75"/>
    </row>
    <row r="160" spans="1:6" s="220" customFormat="1" ht="15">
      <c r="A160" s="76"/>
      <c r="B160" s="79" t="s">
        <v>160</v>
      </c>
      <c r="C160" s="190"/>
      <c r="D160" s="191"/>
      <c r="E160" s="498"/>
      <c r="F160" s="75"/>
    </row>
    <row r="161" spans="1:6" s="219" customFormat="1" ht="15">
      <c r="A161" s="75"/>
      <c r="B161" s="84" t="s">
        <v>161</v>
      </c>
      <c r="C161" s="178"/>
      <c r="D161" s="114"/>
      <c r="E161" s="498"/>
      <c r="F161" s="75"/>
    </row>
    <row r="162" spans="1:6" s="221" customFormat="1" ht="15.75">
      <c r="A162" s="74"/>
      <c r="B162" s="84" t="s">
        <v>162</v>
      </c>
      <c r="C162" s="84"/>
      <c r="D162" s="84"/>
      <c r="E162" s="498"/>
      <c r="F162" s="75"/>
    </row>
    <row r="163" spans="1:6" s="221" customFormat="1" ht="15" customHeight="1">
      <c r="A163" s="74"/>
      <c r="B163" s="579" t="s">
        <v>369</v>
      </c>
      <c r="C163" s="579"/>
      <c r="D163" s="579"/>
      <c r="E163" s="498"/>
      <c r="F163" s="75"/>
    </row>
    <row r="164" spans="1:6" s="221" customFormat="1" ht="15" customHeight="1">
      <c r="A164" s="74"/>
      <c r="B164" s="583" t="s">
        <v>264</v>
      </c>
      <c r="C164" s="583"/>
      <c r="D164" s="583"/>
      <c r="E164" s="498"/>
      <c r="F164" s="75"/>
    </row>
    <row r="165" spans="1:6" s="221" customFormat="1" ht="15" customHeight="1">
      <c r="A165" s="74"/>
      <c r="B165" s="413"/>
      <c r="C165" s="414"/>
      <c r="D165" s="414"/>
      <c r="E165" s="498"/>
      <c r="F165" s="75"/>
    </row>
    <row r="166" spans="1:6" s="221" customFormat="1" ht="15.75">
      <c r="A166" s="74"/>
      <c r="B166" s="413"/>
      <c r="C166" s="415"/>
      <c r="D166" s="415"/>
      <c r="E166" s="498"/>
      <c r="F166" s="75"/>
    </row>
    <row r="167" spans="1:6" s="219" customFormat="1" ht="15" customHeight="1">
      <c r="A167" s="75"/>
      <c r="B167" s="416"/>
      <c r="C167" s="417"/>
      <c r="D167" s="417"/>
      <c r="E167" s="498"/>
      <c r="F167" s="75"/>
    </row>
    <row r="168" spans="1:6" s="219" customFormat="1" ht="15" customHeight="1">
      <c r="A168" s="75"/>
      <c r="B168" s="86" t="s">
        <v>108</v>
      </c>
      <c r="C168" s="93"/>
      <c r="D168" s="93"/>
      <c r="E168" s="498"/>
      <c r="F168" s="75"/>
    </row>
    <row r="169" spans="1:6" s="219" customFormat="1" ht="18">
      <c r="A169" s="75"/>
      <c r="B169" s="138" t="s">
        <v>276</v>
      </c>
      <c r="C169" s="94"/>
      <c r="D169" s="94"/>
      <c r="E169" s="498"/>
      <c r="F169" s="75"/>
    </row>
    <row r="170" spans="1:5" s="219" customFormat="1" ht="15" customHeight="1">
      <c r="A170" s="75"/>
      <c r="B170" s="357" t="s">
        <v>66</v>
      </c>
      <c r="C170" s="94"/>
      <c r="D170" s="94"/>
      <c r="E170" s="193"/>
    </row>
    <row r="171" spans="1:5" s="219" customFormat="1" ht="15.75" customHeight="1">
      <c r="A171" s="75"/>
      <c r="B171" s="357" t="s">
        <v>101</v>
      </c>
      <c r="C171" s="94"/>
      <c r="D171" s="94"/>
      <c r="E171" s="193"/>
    </row>
    <row r="172" spans="1:5" s="219" customFormat="1" ht="15.75" customHeight="1">
      <c r="A172" s="75"/>
      <c r="B172" s="329" t="str">
        <f>+B9</f>
        <v>Al 28 de febrero de 2022</v>
      </c>
      <c r="C172" s="329"/>
      <c r="D172" s="93"/>
      <c r="E172" s="193"/>
    </row>
    <row r="173" spans="1:5" s="219" customFormat="1" ht="7.5" customHeight="1">
      <c r="A173" s="75"/>
      <c r="B173" s="259"/>
      <c r="C173" s="270"/>
      <c r="D173" s="270"/>
      <c r="E173" s="193"/>
    </row>
    <row r="174" spans="1:5" s="219" customFormat="1" ht="12" customHeight="1">
      <c r="A174" s="75"/>
      <c r="B174" s="580" t="s">
        <v>99</v>
      </c>
      <c r="C174" s="567" t="s">
        <v>53</v>
      </c>
      <c r="D174" s="570" t="s">
        <v>134</v>
      </c>
      <c r="E174" s="193"/>
    </row>
    <row r="175" spans="1:5" s="219" customFormat="1" ht="12" customHeight="1">
      <c r="A175" s="75"/>
      <c r="B175" s="581"/>
      <c r="C175" s="568"/>
      <c r="D175" s="571"/>
      <c r="E175" s="193"/>
    </row>
    <row r="176" spans="1:5" s="219" customFormat="1" ht="12" customHeight="1">
      <c r="A176" s="75"/>
      <c r="B176" s="582"/>
      <c r="C176" s="569"/>
      <c r="D176" s="572"/>
      <c r="E176" s="193"/>
    </row>
    <row r="177" spans="1:5" s="219" customFormat="1" ht="9.75" customHeight="1">
      <c r="A177" s="75"/>
      <c r="B177" s="260"/>
      <c r="C177" s="272"/>
      <c r="D177" s="273"/>
      <c r="E177" s="193"/>
    </row>
    <row r="178" spans="1:5" s="219" customFormat="1" ht="20.25" customHeight="1">
      <c r="A178" s="75"/>
      <c r="B178" s="100" t="s">
        <v>122</v>
      </c>
      <c r="C178" s="95">
        <v>0</v>
      </c>
      <c r="D178" s="95">
        <v>0</v>
      </c>
      <c r="E178" s="193"/>
    </row>
    <row r="179" spans="1:5" s="219" customFormat="1" ht="7.5" customHeight="1">
      <c r="A179" s="75"/>
      <c r="B179" s="100"/>
      <c r="C179" s="95"/>
      <c r="D179" s="95"/>
      <c r="E179" s="193"/>
    </row>
    <row r="180" spans="1:5" s="219" customFormat="1" ht="12" customHeight="1">
      <c r="A180" s="75"/>
      <c r="B180" s="471"/>
      <c r="C180" s="359"/>
      <c r="D180" s="359"/>
      <c r="E180" s="193"/>
    </row>
    <row r="181" spans="1:5" s="219" customFormat="1" ht="20.25" customHeight="1">
      <c r="A181" s="75"/>
      <c r="B181" s="472" t="s">
        <v>116</v>
      </c>
      <c r="C181" s="95">
        <f>SUM(C183:C215)</f>
        <v>14735.5223</v>
      </c>
      <c r="D181" s="95">
        <f>SUM(D183:D215)</f>
        <v>55390.828320000015</v>
      </c>
      <c r="E181" s="193"/>
    </row>
    <row r="182" spans="2:6" ht="7.5" customHeight="1">
      <c r="B182" s="473"/>
      <c r="C182" s="95"/>
      <c r="D182" s="359"/>
      <c r="E182" s="193"/>
      <c r="F182" s="219"/>
    </row>
    <row r="183" spans="2:6" ht="15.75" customHeight="1">
      <c r="B183" s="470" t="s">
        <v>173</v>
      </c>
      <c r="C183" s="358">
        <v>3010.0632</v>
      </c>
      <c r="D183" s="358">
        <f aca="true" t="shared" si="6" ref="D183:D215">ROUND(+C183*$E$9,5)</f>
        <v>11314.82757</v>
      </c>
      <c r="E183" s="193"/>
      <c r="F183" s="219"/>
    </row>
    <row r="184" spans="2:6" ht="15.75" customHeight="1">
      <c r="B184" s="470" t="s">
        <v>345</v>
      </c>
      <c r="C184" s="358">
        <v>2072.62344</v>
      </c>
      <c r="D184" s="358">
        <f t="shared" si="6"/>
        <v>7790.99151</v>
      </c>
      <c r="E184" s="193"/>
      <c r="F184" s="219"/>
    </row>
    <row r="185" spans="2:6" ht="15.75" customHeight="1">
      <c r="B185" s="470" t="s">
        <v>346</v>
      </c>
      <c r="C185" s="358">
        <v>672.4450400000001</v>
      </c>
      <c r="D185" s="358">
        <f t="shared" si="6"/>
        <v>2527.72091</v>
      </c>
      <c r="E185" s="193"/>
      <c r="F185" s="219"/>
    </row>
    <row r="186" spans="2:6" ht="15.75" customHeight="1">
      <c r="B186" s="470" t="s">
        <v>370</v>
      </c>
      <c r="C186" s="358">
        <v>532.0564</v>
      </c>
      <c r="D186" s="358">
        <f t="shared" si="6"/>
        <v>2000.00001</v>
      </c>
      <c r="E186" s="193"/>
      <c r="F186" s="219"/>
    </row>
    <row r="187" spans="2:6" ht="15.75" customHeight="1">
      <c r="B187" s="470" t="s">
        <v>350</v>
      </c>
      <c r="C187" s="358">
        <v>401.73886</v>
      </c>
      <c r="D187" s="358">
        <f t="shared" si="6"/>
        <v>1510.13637</v>
      </c>
      <c r="E187" s="193"/>
      <c r="F187" s="219"/>
    </row>
    <row r="188" spans="2:6" ht="15.75" customHeight="1">
      <c r="B188" s="470" t="s">
        <v>351</v>
      </c>
      <c r="C188" s="358">
        <v>364.52946999999995</v>
      </c>
      <c r="D188" s="358">
        <f t="shared" si="6"/>
        <v>1370.26628</v>
      </c>
      <c r="E188" s="193"/>
      <c r="F188" s="219"/>
    </row>
    <row r="189" spans="2:6" ht="15.75" customHeight="1">
      <c r="B189" s="470" t="s">
        <v>337</v>
      </c>
      <c r="C189" s="358">
        <v>313.37438000000003</v>
      </c>
      <c r="D189" s="358">
        <f t="shared" si="6"/>
        <v>1177.97429</v>
      </c>
      <c r="E189" s="193"/>
      <c r="F189" s="219"/>
    </row>
    <row r="190" spans="2:6" ht="15.75" customHeight="1">
      <c r="B190" s="470" t="s">
        <v>338</v>
      </c>
      <c r="C190" s="358">
        <v>311.85389000000004</v>
      </c>
      <c r="D190" s="358">
        <f t="shared" si="6"/>
        <v>1172.25877</v>
      </c>
      <c r="E190" s="193"/>
      <c r="F190" s="219"/>
    </row>
    <row r="191" spans="2:6" ht="15.75" customHeight="1">
      <c r="B191" s="470" t="s">
        <v>303</v>
      </c>
      <c r="C191" s="358">
        <v>270.86974</v>
      </c>
      <c r="D191" s="358">
        <f t="shared" si="6"/>
        <v>1018.19935</v>
      </c>
      <c r="E191" s="193"/>
      <c r="F191" s="219"/>
    </row>
    <row r="192" spans="2:6" ht="15.75" customHeight="1">
      <c r="B192" s="470" t="s">
        <v>339</v>
      </c>
      <c r="C192" s="358">
        <v>267.69584999999995</v>
      </c>
      <c r="D192" s="358">
        <f t="shared" si="6"/>
        <v>1006.2687</v>
      </c>
      <c r="E192" s="193"/>
      <c r="F192" s="219"/>
    </row>
    <row r="193" spans="2:6" ht="15.75" customHeight="1">
      <c r="B193" s="470" t="s">
        <v>362</v>
      </c>
      <c r="C193" s="358">
        <v>242.13164</v>
      </c>
      <c r="D193" s="358">
        <f t="shared" si="6"/>
        <v>910.17283</v>
      </c>
      <c r="E193" s="193"/>
      <c r="F193" s="219"/>
    </row>
    <row r="194" spans="2:6" ht="15.75" customHeight="1">
      <c r="B194" s="470" t="s">
        <v>347</v>
      </c>
      <c r="C194" s="358">
        <v>229.80089</v>
      </c>
      <c r="D194" s="358">
        <f t="shared" si="6"/>
        <v>863.82155</v>
      </c>
      <c r="E194" s="193"/>
      <c r="F194" s="219"/>
    </row>
    <row r="195" spans="2:6" ht="15.75" customHeight="1">
      <c r="B195" s="470" t="s">
        <v>304</v>
      </c>
      <c r="C195" s="358">
        <v>225.69122</v>
      </c>
      <c r="D195" s="358">
        <f t="shared" si="6"/>
        <v>848.3733</v>
      </c>
      <c r="E195" s="193"/>
      <c r="F195" s="219"/>
    </row>
    <row r="196" spans="2:6" ht="15.75" customHeight="1">
      <c r="B196" s="470" t="s">
        <v>319</v>
      </c>
      <c r="C196" s="358">
        <v>224.62870999999998</v>
      </c>
      <c r="D196" s="358">
        <f t="shared" si="6"/>
        <v>844.37932</v>
      </c>
      <c r="E196" s="193"/>
      <c r="F196" s="219"/>
    </row>
    <row r="197" spans="2:6" ht="15.75" customHeight="1">
      <c r="B197" s="470" t="s">
        <v>356</v>
      </c>
      <c r="C197" s="358">
        <v>220.14655</v>
      </c>
      <c r="D197" s="358">
        <f t="shared" si="6"/>
        <v>827.53088</v>
      </c>
      <c r="E197" s="193"/>
      <c r="F197" s="219"/>
    </row>
    <row r="198" spans="2:6" ht="15.75" customHeight="1">
      <c r="B198" s="470" t="s">
        <v>352</v>
      </c>
      <c r="C198" s="358">
        <v>201.10575</v>
      </c>
      <c r="D198" s="358">
        <f t="shared" si="6"/>
        <v>755.95651</v>
      </c>
      <c r="E198" s="193"/>
      <c r="F198" s="219"/>
    </row>
    <row r="199" spans="2:6" ht="15.75" customHeight="1">
      <c r="B199" s="470" t="s">
        <v>357</v>
      </c>
      <c r="C199" s="358">
        <v>189.36675</v>
      </c>
      <c r="D199" s="358">
        <f t="shared" si="6"/>
        <v>711.82961</v>
      </c>
      <c r="E199" s="193"/>
      <c r="F199" s="219"/>
    </row>
    <row r="200" spans="2:6" ht="15.75" customHeight="1">
      <c r="B200" s="470" t="s">
        <v>348</v>
      </c>
      <c r="C200" s="358">
        <v>187.63354</v>
      </c>
      <c r="D200" s="358">
        <f t="shared" si="6"/>
        <v>705.31448</v>
      </c>
      <c r="E200" s="193"/>
      <c r="F200" s="219"/>
    </row>
    <row r="201" spans="2:6" ht="15.75" customHeight="1">
      <c r="B201" s="470" t="s">
        <v>207</v>
      </c>
      <c r="C201" s="358">
        <v>178.91048999999998</v>
      </c>
      <c r="D201" s="358">
        <f t="shared" si="6"/>
        <v>672.52453</v>
      </c>
      <c r="E201" s="193"/>
      <c r="F201" s="219"/>
    </row>
    <row r="202" spans="2:6" ht="15.75" customHeight="1">
      <c r="B202" s="470" t="s">
        <v>340</v>
      </c>
      <c r="C202" s="358">
        <v>161.35263</v>
      </c>
      <c r="D202" s="358">
        <f t="shared" si="6"/>
        <v>606.52454</v>
      </c>
      <c r="E202" s="193"/>
      <c r="F202" s="219"/>
    </row>
    <row r="203" spans="2:6" ht="15.75" customHeight="1">
      <c r="B203" s="470" t="s">
        <v>320</v>
      </c>
      <c r="C203" s="358">
        <v>153.69589000000002</v>
      </c>
      <c r="D203" s="358">
        <f t="shared" si="6"/>
        <v>577.74285</v>
      </c>
      <c r="E203" s="193"/>
      <c r="F203" s="219"/>
    </row>
    <row r="204" spans="2:6" ht="15.75" customHeight="1">
      <c r="B204" s="470" t="s">
        <v>342</v>
      </c>
      <c r="C204" s="358">
        <v>146.92918</v>
      </c>
      <c r="D204" s="358">
        <f t="shared" si="6"/>
        <v>552.30679</v>
      </c>
      <c r="E204" s="193"/>
      <c r="F204" s="219"/>
    </row>
    <row r="205" spans="2:6" ht="15.75" customHeight="1">
      <c r="B205" s="470" t="s">
        <v>321</v>
      </c>
      <c r="C205" s="358">
        <v>135.51521</v>
      </c>
      <c r="D205" s="358">
        <f t="shared" si="6"/>
        <v>509.40167</v>
      </c>
      <c r="E205" s="193"/>
      <c r="F205" s="219"/>
    </row>
    <row r="206" spans="2:6" ht="15.75" customHeight="1">
      <c r="B206" s="470" t="s">
        <v>363</v>
      </c>
      <c r="C206" s="358">
        <v>135.44284</v>
      </c>
      <c r="D206" s="358">
        <f t="shared" si="6"/>
        <v>509.12964</v>
      </c>
      <c r="E206" s="193"/>
      <c r="F206" s="219"/>
    </row>
    <row r="207" spans="2:6" ht="15.75" customHeight="1">
      <c r="B207" s="470" t="s">
        <v>358</v>
      </c>
      <c r="C207" s="358">
        <v>133.65575</v>
      </c>
      <c r="D207" s="358">
        <f t="shared" si="6"/>
        <v>502.41196</v>
      </c>
      <c r="E207" s="193"/>
      <c r="F207" s="219"/>
    </row>
    <row r="208" spans="2:6" ht="15.75" customHeight="1">
      <c r="B208" s="470" t="s">
        <v>197</v>
      </c>
      <c r="C208" s="358">
        <v>124.02405999999999</v>
      </c>
      <c r="D208" s="358">
        <f t="shared" si="6"/>
        <v>466.20644</v>
      </c>
      <c r="E208" s="193"/>
      <c r="F208" s="219"/>
    </row>
    <row r="209" spans="2:6" ht="15.75" customHeight="1">
      <c r="B209" s="470" t="s">
        <v>364</v>
      </c>
      <c r="C209" s="358">
        <v>120.93882</v>
      </c>
      <c r="D209" s="358">
        <f t="shared" si="6"/>
        <v>454.60902</v>
      </c>
      <c r="E209" s="193"/>
      <c r="F209" s="219"/>
    </row>
    <row r="210" spans="2:6" ht="15.75" customHeight="1">
      <c r="B210" s="470" t="s">
        <v>322</v>
      </c>
      <c r="C210" s="358">
        <v>112.61228999999999</v>
      </c>
      <c r="D210" s="358">
        <f t="shared" si="6"/>
        <v>423.3096</v>
      </c>
      <c r="E210" s="193"/>
      <c r="F210" s="219"/>
    </row>
    <row r="211" spans="2:6" ht="15.75" customHeight="1">
      <c r="B211" s="470" t="s">
        <v>341</v>
      </c>
      <c r="C211" s="358">
        <v>109.96191999999999</v>
      </c>
      <c r="D211" s="358">
        <f t="shared" si="6"/>
        <v>413.34686</v>
      </c>
      <c r="E211" s="193"/>
      <c r="F211" s="219"/>
    </row>
    <row r="212" spans="2:6" ht="15.75" customHeight="1">
      <c r="B212" s="470" t="s">
        <v>323</v>
      </c>
      <c r="C212" s="358">
        <v>106.95237</v>
      </c>
      <c r="D212" s="358">
        <f t="shared" si="6"/>
        <v>402.03396</v>
      </c>
      <c r="E212" s="193"/>
      <c r="F212" s="219"/>
    </row>
    <row r="213" spans="2:6" ht="15.75" customHeight="1">
      <c r="B213" s="470" t="s">
        <v>359</v>
      </c>
      <c r="C213" s="358">
        <v>102.41565</v>
      </c>
      <c r="D213" s="358">
        <f t="shared" si="6"/>
        <v>384.98043</v>
      </c>
      <c r="E213" s="193"/>
      <c r="F213" s="219"/>
    </row>
    <row r="214" spans="2:6" ht="15.75" customHeight="1">
      <c r="B214" s="470" t="s">
        <v>300</v>
      </c>
      <c r="C214" s="358">
        <v>101.71030999999999</v>
      </c>
      <c r="D214" s="358">
        <f t="shared" si="6"/>
        <v>382.32906</v>
      </c>
      <c r="E214" s="193"/>
      <c r="F214" s="219"/>
    </row>
    <row r="215" spans="2:6" ht="15.75" customHeight="1">
      <c r="B215" s="470" t="s">
        <v>96</v>
      </c>
      <c r="C215" s="358">
        <v>2973.6495699999996</v>
      </c>
      <c r="D215" s="358">
        <f t="shared" si="6"/>
        <v>11177.94873</v>
      </c>
      <c r="E215" s="193"/>
      <c r="F215" s="219"/>
    </row>
    <row r="216" spans="2:6" ht="12" customHeight="1">
      <c r="B216" s="470"/>
      <c r="C216" s="358"/>
      <c r="D216" s="358"/>
      <c r="E216" s="193"/>
      <c r="F216" s="219"/>
    </row>
    <row r="217" spans="2:6" ht="15.75" customHeight="1">
      <c r="B217" s="472" t="s">
        <v>265</v>
      </c>
      <c r="C217" s="95">
        <v>0</v>
      </c>
      <c r="D217" s="95">
        <v>0</v>
      </c>
      <c r="E217" s="193"/>
      <c r="F217" s="219"/>
    </row>
    <row r="218" spans="2:6" ht="9.75" customHeight="1">
      <c r="B218" s="81"/>
      <c r="C218" s="359"/>
      <c r="D218" s="361"/>
      <c r="E218" s="193"/>
      <c r="F218" s="219"/>
    </row>
    <row r="219" spans="2:6" ht="16.5" customHeight="1">
      <c r="B219" s="575" t="s">
        <v>14</v>
      </c>
      <c r="C219" s="577">
        <f>+C178+C181</f>
        <v>14735.5223</v>
      </c>
      <c r="D219" s="577">
        <f>+D178+D181</f>
        <v>55390.828320000015</v>
      </c>
      <c r="E219" s="193"/>
      <c r="F219" s="219"/>
    </row>
    <row r="220" spans="2:6" ht="16.5" customHeight="1">
      <c r="B220" s="576"/>
      <c r="C220" s="578"/>
      <c r="D220" s="578"/>
      <c r="E220" s="193"/>
      <c r="F220" s="219"/>
    </row>
    <row r="221" spans="2:6" ht="7.5" customHeight="1">
      <c r="B221" s="105"/>
      <c r="C221" s="83"/>
      <c r="D221" s="83"/>
      <c r="E221" s="193"/>
      <c r="F221" s="219"/>
    </row>
    <row r="222" spans="2:7" s="77" customFormat="1" ht="18" customHeight="1">
      <c r="B222" s="489" t="s">
        <v>371</v>
      </c>
      <c r="C222" s="487"/>
      <c r="D222" s="193"/>
      <c r="E222" s="193"/>
      <c r="F222" s="219"/>
      <c r="G222" s="75"/>
    </row>
    <row r="223" spans="2:7" s="77" customFormat="1" ht="4.5" customHeight="1">
      <c r="B223" s="464"/>
      <c r="C223" s="476"/>
      <c r="D223" s="193"/>
      <c r="E223" s="193"/>
      <c r="F223" s="219"/>
      <c r="G223" s="75"/>
    </row>
    <row r="224" spans="2:7" s="74" customFormat="1" ht="15.75">
      <c r="B224" s="488" t="s">
        <v>163</v>
      </c>
      <c r="C224" s="418"/>
      <c r="D224" s="419"/>
      <c r="E224" s="193"/>
      <c r="F224" s="219"/>
      <c r="G224" s="75"/>
    </row>
    <row r="225" spans="2:5" ht="15.75" customHeight="1">
      <c r="B225" s="466" t="s">
        <v>252</v>
      </c>
      <c r="C225" s="420"/>
      <c r="D225" s="420"/>
      <c r="E225" s="193"/>
    </row>
    <row r="226" spans="2:5" ht="12.75" customHeight="1">
      <c r="B226" s="416"/>
      <c r="C226" s="421"/>
      <c r="D226" s="421"/>
      <c r="E226" s="193"/>
    </row>
    <row r="227" spans="2:5" ht="12.75" customHeight="1">
      <c r="B227" s="416"/>
      <c r="C227" s="419"/>
      <c r="D227" s="419"/>
      <c r="E227" s="193"/>
    </row>
    <row r="228" spans="2:5" ht="15">
      <c r="B228" s="416"/>
      <c r="C228" s="422"/>
      <c r="D228" s="422"/>
      <c r="E228" s="193"/>
    </row>
    <row r="229" spans="2:5" ht="15">
      <c r="B229" s="416"/>
      <c r="C229" s="416"/>
      <c r="D229" s="416"/>
      <c r="E229" s="193"/>
    </row>
    <row r="230" spans="2:5" ht="15">
      <c r="B230" s="416"/>
      <c r="C230" s="416"/>
      <c r="D230" s="422"/>
      <c r="E230" s="193"/>
    </row>
    <row r="231" spans="2:5" ht="15">
      <c r="B231" s="416"/>
      <c r="C231" s="423"/>
      <c r="D231" s="416"/>
      <c r="E231" s="193"/>
    </row>
    <row r="232" spans="2:5" ht="15">
      <c r="B232" s="416"/>
      <c r="C232" s="416"/>
      <c r="D232" s="417"/>
      <c r="E232" s="193"/>
    </row>
    <row r="233" spans="2:5" ht="15">
      <c r="B233" s="416"/>
      <c r="C233" s="416"/>
      <c r="D233" s="416"/>
      <c r="E233" s="193"/>
    </row>
    <row r="234" spans="2:5" ht="15">
      <c r="B234" s="416"/>
      <c r="C234" s="416"/>
      <c r="D234" s="416"/>
      <c r="E234" s="193"/>
    </row>
    <row r="235" spans="2:5" ht="15">
      <c r="B235" s="416"/>
      <c r="C235" s="416"/>
      <c r="D235" s="416"/>
      <c r="E235" s="193"/>
    </row>
    <row r="236" spans="2:5" ht="15">
      <c r="B236" s="416"/>
      <c r="C236" s="416"/>
      <c r="D236" s="416"/>
      <c r="E236" s="193"/>
    </row>
    <row r="237" ht="15">
      <c r="E237" s="193"/>
    </row>
    <row r="238" ht="15">
      <c r="E238" s="193"/>
    </row>
    <row r="239" ht="15">
      <c r="E239" s="193"/>
    </row>
    <row r="240" ht="15">
      <c r="E240" s="193"/>
    </row>
    <row r="241" ht="15">
      <c r="E241" s="193"/>
    </row>
    <row r="242" ht="15">
      <c r="E242" s="193"/>
    </row>
    <row r="243" ht="15">
      <c r="E243" s="193"/>
    </row>
    <row r="244" ht="15">
      <c r="E244" s="193"/>
    </row>
    <row r="245" ht="15">
      <c r="E245" s="193"/>
    </row>
    <row r="246" ht="15">
      <c r="E246" s="193"/>
    </row>
  </sheetData>
  <sheetProtection/>
  <mergeCells count="14">
    <mergeCell ref="B219:B220"/>
    <mergeCell ref="C219:C220"/>
    <mergeCell ref="D219:D220"/>
    <mergeCell ref="B163:D163"/>
    <mergeCell ref="B174:B176"/>
    <mergeCell ref="C174:C176"/>
    <mergeCell ref="D174:D176"/>
    <mergeCell ref="B164:D164"/>
    <mergeCell ref="B11:B13"/>
    <mergeCell ref="C11:C13"/>
    <mergeCell ref="D11:D13"/>
    <mergeCell ref="D156:D157"/>
    <mergeCell ref="B156:B157"/>
    <mergeCell ref="C156:C1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66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99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0039062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4"/>
      <c r="P4" s="424"/>
      <c r="Q4" s="424"/>
      <c r="R4" s="424"/>
      <c r="S4" s="424"/>
      <c r="T4" s="424"/>
      <c r="U4" s="424"/>
      <c r="V4" s="424"/>
    </row>
    <row r="5" spans="2:22" ht="18" customHeight="1">
      <c r="B5" s="601" t="s">
        <v>100</v>
      </c>
      <c r="C5" s="601"/>
      <c r="D5" s="601"/>
      <c r="I5" s="136"/>
      <c r="O5" s="424"/>
      <c r="P5" s="424"/>
      <c r="Q5" s="424"/>
      <c r="R5" s="424"/>
      <c r="S5" s="424"/>
      <c r="T5" s="424"/>
      <c r="U5" s="424"/>
      <c r="V5" s="424"/>
    </row>
    <row r="6" spans="2:22" ht="19.5">
      <c r="B6" s="137" t="s">
        <v>276</v>
      </c>
      <c r="C6" s="138"/>
      <c r="D6" s="138"/>
      <c r="M6" s="454" t="s">
        <v>136</v>
      </c>
      <c r="O6" s="424"/>
      <c r="P6" s="424"/>
      <c r="Q6" s="424"/>
      <c r="R6" s="424"/>
      <c r="S6" s="424"/>
      <c r="T6" s="424"/>
      <c r="U6" s="424"/>
      <c r="V6" s="424"/>
    </row>
    <row r="7" spans="2:22" ht="18">
      <c r="B7" s="138" t="s">
        <v>78</v>
      </c>
      <c r="C7" s="136"/>
      <c r="D7" s="136"/>
      <c r="O7" s="424"/>
      <c r="P7" s="424"/>
      <c r="Q7" s="424"/>
      <c r="R7" s="424"/>
      <c r="S7" s="424"/>
      <c r="T7" s="424"/>
      <c r="U7" s="424"/>
      <c r="V7" s="424"/>
    </row>
    <row r="8" spans="2:22" ht="16.5">
      <c r="B8" s="140" t="s">
        <v>164</v>
      </c>
      <c r="C8" s="136"/>
      <c r="D8" s="136"/>
      <c r="O8" s="424"/>
      <c r="P8" s="424"/>
      <c r="Q8" s="424"/>
      <c r="R8" s="424"/>
      <c r="S8" s="424"/>
      <c r="T8" s="424"/>
      <c r="U8" s="424"/>
      <c r="V8" s="424"/>
    </row>
    <row r="9" spans="2:22" ht="16.5">
      <c r="B9" s="136" t="s">
        <v>373</v>
      </c>
      <c r="C9" s="136"/>
      <c r="D9" s="136"/>
      <c r="F9" s="140"/>
      <c r="L9" s="141"/>
      <c r="O9" s="424"/>
      <c r="P9" s="424"/>
      <c r="Q9" s="424"/>
      <c r="R9" s="424"/>
      <c r="S9" s="424"/>
      <c r="T9" s="424"/>
      <c r="U9" s="424"/>
      <c r="V9" s="424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5"/>
      <c r="P10" s="425"/>
      <c r="Q10" s="425"/>
      <c r="R10" s="425"/>
      <c r="S10" s="425"/>
      <c r="T10" s="425"/>
      <c r="U10" s="425"/>
      <c r="V10" s="425"/>
    </row>
    <row r="11" ht="9.75" customHeight="1"/>
    <row r="12" spans="2:13" s="146" customFormat="1" ht="19.5" customHeight="1">
      <c r="B12" s="584" t="s">
        <v>95</v>
      </c>
      <c r="C12" s="585"/>
      <c r="D12" s="165"/>
      <c r="E12" s="590" t="s">
        <v>93</v>
      </c>
      <c r="F12" s="591"/>
      <c r="G12" s="592"/>
      <c r="H12" s="590" t="s">
        <v>94</v>
      </c>
      <c r="I12" s="591"/>
      <c r="J12" s="592"/>
      <c r="K12" s="590" t="s">
        <v>31</v>
      </c>
      <c r="L12" s="591"/>
      <c r="M12" s="592"/>
    </row>
    <row r="13" spans="2:13" ht="19.5" customHeight="1">
      <c r="B13" s="586"/>
      <c r="C13" s="587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5"/>
      <c r="F14" s="366"/>
      <c r="G14" s="477"/>
      <c r="H14" s="366"/>
      <c r="I14" s="366"/>
      <c r="J14" s="367"/>
      <c r="K14" s="365"/>
      <c r="L14" s="366"/>
      <c r="M14" s="367"/>
    </row>
    <row r="15" spans="2:24" ht="15" customHeight="1">
      <c r="B15" s="485">
        <v>2022</v>
      </c>
      <c r="C15" s="486"/>
      <c r="D15" s="500" t="s">
        <v>365</v>
      </c>
      <c r="E15" s="364">
        <v>3592.88526</v>
      </c>
      <c r="F15" s="362">
        <v>508.74367</v>
      </c>
      <c r="G15" s="362">
        <f aca="true" t="shared" si="0" ref="G15:G32">+F15+E15</f>
        <v>4101.62893</v>
      </c>
      <c r="H15" s="474">
        <v>124660.02537</v>
      </c>
      <c r="I15" s="362">
        <v>13498.27356</v>
      </c>
      <c r="J15" s="363">
        <f aca="true" t="shared" si="1" ref="J15:J32">+H15+I15</f>
        <v>138158.29893</v>
      </c>
      <c r="K15" s="364">
        <f aca="true" t="shared" si="2" ref="K15:K32">+E15+H15</f>
        <v>128252.91063</v>
      </c>
      <c r="L15" s="362">
        <f aca="true" t="shared" si="3" ref="L15:L32">+F15+I15</f>
        <v>14007.01723</v>
      </c>
      <c r="M15" s="363">
        <f aca="true" t="shared" si="4" ref="M15:M32">+K15+L15</f>
        <v>142259.92786</v>
      </c>
      <c r="P15" s="153"/>
      <c r="X15" s="154"/>
    </row>
    <row r="16" spans="2:24" ht="15" customHeight="1">
      <c r="B16" s="485">
        <f aca="true" t="shared" si="5" ref="B16:B33">+B15+1</f>
        <v>2023</v>
      </c>
      <c r="C16" s="486"/>
      <c r="D16" s="167"/>
      <c r="E16" s="364">
        <v>5227.56259</v>
      </c>
      <c r="F16" s="362">
        <v>938.12401</v>
      </c>
      <c r="G16" s="362">
        <f t="shared" si="0"/>
        <v>6165.686599999999</v>
      </c>
      <c r="H16" s="474">
        <v>122943.91856</v>
      </c>
      <c r="I16" s="362">
        <v>16709.5414</v>
      </c>
      <c r="J16" s="363">
        <f t="shared" si="1"/>
        <v>139653.45996</v>
      </c>
      <c r="K16" s="364">
        <f t="shared" si="2"/>
        <v>128171.48115</v>
      </c>
      <c r="L16" s="362">
        <f t="shared" si="3"/>
        <v>17647.665409999998</v>
      </c>
      <c r="M16" s="363">
        <f t="shared" si="4"/>
        <v>145819.14656</v>
      </c>
      <c r="P16" s="153"/>
      <c r="X16" s="154"/>
    </row>
    <row r="17" spans="2:24" ht="15" customHeight="1">
      <c r="B17" s="485">
        <f t="shared" si="5"/>
        <v>2024</v>
      </c>
      <c r="C17" s="486"/>
      <c r="D17" s="167"/>
      <c r="E17" s="364">
        <v>4509.95068</v>
      </c>
      <c r="F17" s="362">
        <v>794.80855</v>
      </c>
      <c r="G17" s="362">
        <f t="shared" si="0"/>
        <v>5304.75923</v>
      </c>
      <c r="H17" s="474">
        <v>109670.12919</v>
      </c>
      <c r="I17" s="362">
        <v>13176.09557</v>
      </c>
      <c r="J17" s="363">
        <f t="shared" si="1"/>
        <v>122846.22476000001</v>
      </c>
      <c r="K17" s="364">
        <f t="shared" si="2"/>
        <v>114180.07987</v>
      </c>
      <c r="L17" s="362">
        <f t="shared" si="3"/>
        <v>13970.90412</v>
      </c>
      <c r="M17" s="363">
        <f t="shared" si="4"/>
        <v>128150.98399000001</v>
      </c>
      <c r="P17" s="153"/>
      <c r="X17" s="154"/>
    </row>
    <row r="18" spans="2:24" ht="15" customHeight="1">
      <c r="B18" s="485">
        <f t="shared" si="5"/>
        <v>2025</v>
      </c>
      <c r="C18" s="486"/>
      <c r="D18" s="167"/>
      <c r="E18" s="364">
        <v>4509.95068</v>
      </c>
      <c r="F18" s="362">
        <v>654.46791</v>
      </c>
      <c r="G18" s="362">
        <f t="shared" si="0"/>
        <v>5164.41859</v>
      </c>
      <c r="H18" s="474">
        <v>42243.79101</v>
      </c>
      <c r="I18" s="362">
        <v>10276.21778</v>
      </c>
      <c r="J18" s="363">
        <f t="shared" si="1"/>
        <v>52520.00879</v>
      </c>
      <c r="K18" s="364">
        <f t="shared" si="2"/>
        <v>46753.74169</v>
      </c>
      <c r="L18" s="362">
        <f t="shared" si="3"/>
        <v>10930.68569</v>
      </c>
      <c r="M18" s="363">
        <f t="shared" si="4"/>
        <v>57684.42738</v>
      </c>
      <c r="P18" s="153"/>
      <c r="X18" s="154"/>
    </row>
    <row r="19" spans="2:24" ht="15" customHeight="1">
      <c r="B19" s="485">
        <f t="shared" si="5"/>
        <v>2026</v>
      </c>
      <c r="C19" s="486"/>
      <c r="D19" s="167"/>
      <c r="E19" s="364">
        <v>4509.95068</v>
      </c>
      <c r="F19" s="362">
        <v>502.18461</v>
      </c>
      <c r="G19" s="362">
        <f t="shared" si="0"/>
        <v>5012.13529</v>
      </c>
      <c r="H19" s="474">
        <v>13137.85405</v>
      </c>
      <c r="I19" s="362">
        <v>9547.74117</v>
      </c>
      <c r="J19" s="363">
        <f t="shared" si="1"/>
        <v>22685.59522</v>
      </c>
      <c r="K19" s="364">
        <f t="shared" si="2"/>
        <v>17647.80473</v>
      </c>
      <c r="L19" s="362">
        <f t="shared" si="3"/>
        <v>10049.92578</v>
      </c>
      <c r="M19" s="363">
        <f t="shared" si="4"/>
        <v>27697.73051</v>
      </c>
      <c r="P19" s="153"/>
      <c r="X19" s="154"/>
    </row>
    <row r="20" spans="2:24" ht="15" customHeight="1">
      <c r="B20" s="485">
        <f t="shared" si="5"/>
        <v>2027</v>
      </c>
      <c r="C20" s="486"/>
      <c r="D20" s="167"/>
      <c r="E20" s="364">
        <v>4509.95068</v>
      </c>
      <c r="F20" s="362">
        <v>347.76389</v>
      </c>
      <c r="G20" s="362">
        <f t="shared" si="0"/>
        <v>4857.71457</v>
      </c>
      <c r="H20" s="474">
        <v>17426.84809</v>
      </c>
      <c r="I20" s="362">
        <v>1961.79773</v>
      </c>
      <c r="J20" s="363">
        <f t="shared" si="1"/>
        <v>19388.645819999998</v>
      </c>
      <c r="K20" s="364">
        <f t="shared" si="2"/>
        <v>21936.79877</v>
      </c>
      <c r="L20" s="362">
        <f t="shared" si="3"/>
        <v>2309.56162</v>
      </c>
      <c r="M20" s="363">
        <f t="shared" si="4"/>
        <v>24246.36039</v>
      </c>
      <c r="P20" s="153"/>
      <c r="X20" s="154"/>
    </row>
    <row r="21" spans="2:24" ht="15" customHeight="1">
      <c r="B21" s="485">
        <f t="shared" si="5"/>
        <v>2028</v>
      </c>
      <c r="C21" s="486"/>
      <c r="D21" s="167"/>
      <c r="E21" s="364">
        <v>4509.95068</v>
      </c>
      <c r="F21" s="362">
        <v>193.46052</v>
      </c>
      <c r="G21" s="362">
        <f t="shared" si="0"/>
        <v>4703.4112</v>
      </c>
      <c r="H21" s="474">
        <v>15199.90161</v>
      </c>
      <c r="I21" s="362">
        <v>1557.44282</v>
      </c>
      <c r="J21" s="363">
        <f t="shared" si="1"/>
        <v>16757.34443</v>
      </c>
      <c r="K21" s="364">
        <f t="shared" si="2"/>
        <v>19709.852290000003</v>
      </c>
      <c r="L21" s="362">
        <f t="shared" si="3"/>
        <v>1750.90334</v>
      </c>
      <c r="M21" s="363">
        <f t="shared" si="4"/>
        <v>21460.755630000003</v>
      </c>
      <c r="P21" s="153"/>
      <c r="X21" s="154"/>
    </row>
    <row r="22" spans="2:24" ht="15" customHeight="1">
      <c r="B22" s="485">
        <f t="shared" si="5"/>
        <v>2029</v>
      </c>
      <c r="C22" s="486"/>
      <c r="D22" s="167"/>
      <c r="E22" s="364">
        <v>2254.97498</v>
      </c>
      <c r="F22" s="362">
        <v>38.81875</v>
      </c>
      <c r="G22" s="362">
        <f t="shared" si="0"/>
        <v>2293.79373</v>
      </c>
      <c r="H22" s="474">
        <v>14059.79537</v>
      </c>
      <c r="I22" s="362">
        <v>1145.21612</v>
      </c>
      <c r="J22" s="363">
        <f t="shared" si="1"/>
        <v>15205.01149</v>
      </c>
      <c r="K22" s="364">
        <f t="shared" si="2"/>
        <v>16314.770349999999</v>
      </c>
      <c r="L22" s="362">
        <f t="shared" si="3"/>
        <v>1184.03487</v>
      </c>
      <c r="M22" s="363">
        <f t="shared" si="4"/>
        <v>17498.80522</v>
      </c>
      <c r="P22" s="153"/>
      <c r="X22" s="154"/>
    </row>
    <row r="23" spans="2:24" ht="15" customHeight="1">
      <c r="B23" s="485">
        <f t="shared" si="5"/>
        <v>2030</v>
      </c>
      <c r="C23" s="486"/>
      <c r="D23" s="167"/>
      <c r="E23" s="364">
        <v>0</v>
      </c>
      <c r="F23" s="362">
        <v>0</v>
      </c>
      <c r="G23" s="362">
        <f t="shared" si="0"/>
        <v>0</v>
      </c>
      <c r="H23" s="474">
        <v>13061.87824</v>
      </c>
      <c r="I23" s="362">
        <v>875.98779</v>
      </c>
      <c r="J23" s="363">
        <f t="shared" si="1"/>
        <v>13937.86603</v>
      </c>
      <c r="K23" s="364">
        <f t="shared" si="2"/>
        <v>13061.87824</v>
      </c>
      <c r="L23" s="362">
        <f t="shared" si="3"/>
        <v>875.98779</v>
      </c>
      <c r="M23" s="363">
        <f t="shared" si="4"/>
        <v>13937.86603</v>
      </c>
      <c r="P23" s="153"/>
      <c r="X23" s="154"/>
    </row>
    <row r="24" spans="2:24" ht="15" customHeight="1">
      <c r="B24" s="485">
        <f t="shared" si="5"/>
        <v>2031</v>
      </c>
      <c r="C24" s="486"/>
      <c r="D24" s="167"/>
      <c r="E24" s="364">
        <v>0</v>
      </c>
      <c r="F24" s="362">
        <v>0</v>
      </c>
      <c r="G24" s="362">
        <f t="shared" si="0"/>
        <v>0</v>
      </c>
      <c r="H24" s="474">
        <v>7809.77148</v>
      </c>
      <c r="I24" s="362">
        <v>638.46134</v>
      </c>
      <c r="J24" s="363">
        <f t="shared" si="1"/>
        <v>8448.232820000001</v>
      </c>
      <c r="K24" s="364">
        <f t="shared" si="2"/>
        <v>7809.77148</v>
      </c>
      <c r="L24" s="362">
        <f t="shared" si="3"/>
        <v>638.46134</v>
      </c>
      <c r="M24" s="363">
        <f t="shared" si="4"/>
        <v>8448.232820000001</v>
      </c>
      <c r="P24" s="153"/>
      <c r="X24" s="154"/>
    </row>
    <row r="25" spans="2:24" ht="15" customHeight="1">
      <c r="B25" s="485">
        <f t="shared" si="5"/>
        <v>2032</v>
      </c>
      <c r="C25" s="486"/>
      <c r="D25" s="167"/>
      <c r="E25" s="364">
        <v>0</v>
      </c>
      <c r="F25" s="362">
        <v>0</v>
      </c>
      <c r="G25" s="362">
        <f t="shared" si="0"/>
        <v>0</v>
      </c>
      <c r="H25" s="474">
        <v>5022.29997</v>
      </c>
      <c r="I25" s="362">
        <v>2291.63831</v>
      </c>
      <c r="J25" s="363">
        <f t="shared" si="1"/>
        <v>7313.93828</v>
      </c>
      <c r="K25" s="364">
        <f t="shared" si="2"/>
        <v>5022.29997</v>
      </c>
      <c r="L25" s="362">
        <f t="shared" si="3"/>
        <v>2291.63831</v>
      </c>
      <c r="M25" s="363">
        <f t="shared" si="4"/>
        <v>7313.93828</v>
      </c>
      <c r="P25" s="153"/>
      <c r="X25" s="154"/>
    </row>
    <row r="26" spans="2:24" ht="15" customHeight="1">
      <c r="B26" s="485">
        <f t="shared" si="5"/>
        <v>2033</v>
      </c>
      <c r="C26" s="486"/>
      <c r="D26" s="167"/>
      <c r="E26" s="364">
        <v>0</v>
      </c>
      <c r="F26" s="362">
        <v>0</v>
      </c>
      <c r="G26" s="362">
        <f t="shared" si="0"/>
        <v>0</v>
      </c>
      <c r="H26" s="474">
        <v>5051.1881</v>
      </c>
      <c r="I26" s="362">
        <v>245.96287</v>
      </c>
      <c r="J26" s="363">
        <f t="shared" si="1"/>
        <v>5297.150970000001</v>
      </c>
      <c r="K26" s="364">
        <f t="shared" si="2"/>
        <v>5051.1881</v>
      </c>
      <c r="L26" s="362">
        <f t="shared" si="3"/>
        <v>245.96287</v>
      </c>
      <c r="M26" s="363">
        <f t="shared" si="4"/>
        <v>5297.150970000001</v>
      </c>
      <c r="P26" s="153"/>
      <c r="X26" s="154"/>
    </row>
    <row r="27" spans="2:24" ht="15" customHeight="1">
      <c r="B27" s="485">
        <f t="shared" si="5"/>
        <v>2034</v>
      </c>
      <c r="C27" s="486"/>
      <c r="D27" s="167"/>
      <c r="E27" s="364">
        <v>0</v>
      </c>
      <c r="F27" s="362">
        <v>0</v>
      </c>
      <c r="G27" s="362">
        <f t="shared" si="0"/>
        <v>0</v>
      </c>
      <c r="H27" s="474">
        <v>2976.80306</v>
      </c>
      <c r="I27" s="362">
        <v>165.33848</v>
      </c>
      <c r="J27" s="363">
        <f t="shared" si="1"/>
        <v>3142.14154</v>
      </c>
      <c r="K27" s="364">
        <f t="shared" si="2"/>
        <v>2976.80306</v>
      </c>
      <c r="L27" s="362">
        <f t="shared" si="3"/>
        <v>165.33848</v>
      </c>
      <c r="M27" s="363">
        <f t="shared" si="4"/>
        <v>3142.14154</v>
      </c>
      <c r="P27" s="153"/>
      <c r="X27" s="154"/>
    </row>
    <row r="28" spans="2:24" ht="15" customHeight="1">
      <c r="B28" s="485">
        <f t="shared" si="5"/>
        <v>2035</v>
      </c>
      <c r="C28" s="486"/>
      <c r="D28" s="167"/>
      <c r="E28" s="364">
        <v>0</v>
      </c>
      <c r="F28" s="362">
        <v>0</v>
      </c>
      <c r="G28" s="362">
        <f t="shared" si="0"/>
        <v>0</v>
      </c>
      <c r="H28" s="474">
        <v>3117.69328</v>
      </c>
      <c r="I28" s="362">
        <v>94.86669</v>
      </c>
      <c r="J28" s="363">
        <f t="shared" si="1"/>
        <v>3212.55997</v>
      </c>
      <c r="K28" s="364">
        <f t="shared" si="2"/>
        <v>3117.69328</v>
      </c>
      <c r="L28" s="362">
        <f t="shared" si="3"/>
        <v>94.86669</v>
      </c>
      <c r="M28" s="363">
        <f t="shared" si="4"/>
        <v>3212.55997</v>
      </c>
      <c r="P28" s="153"/>
      <c r="X28" s="154"/>
    </row>
    <row r="29" spans="2:24" ht="15" customHeight="1">
      <c r="B29" s="485">
        <f t="shared" si="5"/>
        <v>2036</v>
      </c>
      <c r="C29" s="486"/>
      <c r="D29" s="167"/>
      <c r="E29" s="364">
        <v>0</v>
      </c>
      <c r="F29" s="362">
        <v>0</v>
      </c>
      <c r="G29" s="362">
        <f t="shared" si="0"/>
        <v>0</v>
      </c>
      <c r="H29" s="474">
        <v>745.82767</v>
      </c>
      <c r="I29" s="362">
        <v>37.53688</v>
      </c>
      <c r="J29" s="363">
        <f t="shared" si="1"/>
        <v>783.36455</v>
      </c>
      <c r="K29" s="364">
        <f t="shared" si="2"/>
        <v>745.82767</v>
      </c>
      <c r="L29" s="362">
        <f t="shared" si="3"/>
        <v>37.53688</v>
      </c>
      <c r="M29" s="363">
        <f t="shared" si="4"/>
        <v>783.36455</v>
      </c>
      <c r="P29" s="153"/>
      <c r="X29" s="154"/>
    </row>
    <row r="30" spans="2:24" ht="15" customHeight="1">
      <c r="B30" s="485">
        <f t="shared" si="5"/>
        <v>2037</v>
      </c>
      <c r="C30" s="486"/>
      <c r="D30" s="167"/>
      <c r="E30" s="364">
        <v>0</v>
      </c>
      <c r="F30" s="362">
        <v>0</v>
      </c>
      <c r="G30" s="362">
        <f t="shared" si="0"/>
        <v>0</v>
      </c>
      <c r="H30" s="474">
        <v>368.14304</v>
      </c>
      <c r="I30" s="362">
        <v>23.33205</v>
      </c>
      <c r="J30" s="363">
        <f t="shared" si="1"/>
        <v>391.47508999999997</v>
      </c>
      <c r="K30" s="364">
        <f t="shared" si="2"/>
        <v>368.14304</v>
      </c>
      <c r="L30" s="362">
        <f t="shared" si="3"/>
        <v>23.33205</v>
      </c>
      <c r="M30" s="363">
        <f t="shared" si="4"/>
        <v>391.47508999999997</v>
      </c>
      <c r="P30" s="153"/>
      <c r="X30" s="154"/>
    </row>
    <row r="31" spans="2:24" ht="15" customHeight="1">
      <c r="B31" s="485">
        <f t="shared" si="5"/>
        <v>2038</v>
      </c>
      <c r="C31" s="486"/>
      <c r="D31" s="167"/>
      <c r="E31" s="364">
        <v>0</v>
      </c>
      <c r="F31" s="362">
        <v>0</v>
      </c>
      <c r="G31" s="362">
        <f t="shared" si="0"/>
        <v>0</v>
      </c>
      <c r="H31" s="474">
        <v>368.14304</v>
      </c>
      <c r="I31" s="362">
        <v>17.11017</v>
      </c>
      <c r="J31" s="363">
        <f t="shared" si="1"/>
        <v>385.25320999999997</v>
      </c>
      <c r="K31" s="364">
        <f t="shared" si="2"/>
        <v>368.14304</v>
      </c>
      <c r="L31" s="362">
        <f t="shared" si="3"/>
        <v>17.11017</v>
      </c>
      <c r="M31" s="363">
        <f t="shared" si="4"/>
        <v>385.25320999999997</v>
      </c>
      <c r="P31" s="153"/>
      <c r="X31" s="154"/>
    </row>
    <row r="32" spans="2:24" ht="15" customHeight="1">
      <c r="B32" s="485">
        <f t="shared" si="5"/>
        <v>2039</v>
      </c>
      <c r="C32" s="486"/>
      <c r="D32" s="167"/>
      <c r="E32" s="364">
        <v>0</v>
      </c>
      <c r="F32" s="362">
        <v>0</v>
      </c>
      <c r="G32" s="362">
        <f t="shared" si="0"/>
        <v>0</v>
      </c>
      <c r="H32" s="474">
        <v>311.09402</v>
      </c>
      <c r="I32" s="362">
        <v>10.88829</v>
      </c>
      <c r="J32" s="363">
        <f t="shared" si="1"/>
        <v>321.98231</v>
      </c>
      <c r="K32" s="364">
        <f t="shared" si="2"/>
        <v>311.09402</v>
      </c>
      <c r="L32" s="362">
        <f t="shared" si="3"/>
        <v>10.88829</v>
      </c>
      <c r="M32" s="363">
        <f t="shared" si="4"/>
        <v>321.98231</v>
      </c>
      <c r="P32" s="153"/>
      <c r="X32" s="154"/>
    </row>
    <row r="33" spans="2:24" ht="15" customHeight="1">
      <c r="B33" s="485">
        <f t="shared" si="5"/>
        <v>2040</v>
      </c>
      <c r="C33" s="486"/>
      <c r="D33" s="167"/>
      <c r="E33" s="364">
        <v>0</v>
      </c>
      <c r="F33" s="362">
        <v>0</v>
      </c>
      <c r="G33" s="362">
        <f>+F33+E33</f>
        <v>0</v>
      </c>
      <c r="H33" s="474">
        <v>311.09407</v>
      </c>
      <c r="I33" s="362">
        <v>4.66641</v>
      </c>
      <c r="J33" s="363">
        <f>+H33+I33</f>
        <v>315.76048</v>
      </c>
      <c r="K33" s="364">
        <f>+E33+H33</f>
        <v>311.09407</v>
      </c>
      <c r="L33" s="362">
        <f>+F33+I33</f>
        <v>4.66641</v>
      </c>
      <c r="M33" s="363">
        <f>+K33+L33</f>
        <v>315.76048</v>
      </c>
      <c r="P33" s="153"/>
      <c r="X33" s="154"/>
    </row>
    <row r="34" spans="2:13" ht="9.75" customHeight="1">
      <c r="B34" s="155"/>
      <c r="C34" s="156"/>
      <c r="D34" s="168"/>
      <c r="E34" s="368"/>
      <c r="F34" s="369"/>
      <c r="G34" s="370"/>
      <c r="H34" s="368"/>
      <c r="I34" s="369"/>
      <c r="J34" s="370"/>
      <c r="K34" s="368"/>
      <c r="L34" s="369"/>
      <c r="M34" s="370"/>
    </row>
    <row r="35" spans="2:13" ht="15" customHeight="1">
      <c r="B35" s="593" t="s">
        <v>14</v>
      </c>
      <c r="C35" s="594"/>
      <c r="D35" s="261"/>
      <c r="E35" s="597">
        <f aca="true" t="shared" si="6" ref="E35:M35">SUM(E15:E33)</f>
        <v>33625.176230000005</v>
      </c>
      <c r="F35" s="599">
        <f t="shared" si="6"/>
        <v>3978.37191</v>
      </c>
      <c r="G35" s="588">
        <f t="shared" si="6"/>
        <v>37603.54814</v>
      </c>
      <c r="H35" s="597">
        <f t="shared" si="6"/>
        <v>498486.19922000007</v>
      </c>
      <c r="I35" s="599">
        <f t="shared" si="6"/>
        <v>72278.11542999999</v>
      </c>
      <c r="J35" s="588">
        <f t="shared" si="6"/>
        <v>570764.31465</v>
      </c>
      <c r="K35" s="597">
        <f t="shared" si="6"/>
        <v>532111.3754499999</v>
      </c>
      <c r="L35" s="599">
        <f t="shared" si="6"/>
        <v>76256.48733999999</v>
      </c>
      <c r="M35" s="588">
        <f t="shared" si="6"/>
        <v>608367.86279</v>
      </c>
    </row>
    <row r="36" spans="2:13" ht="15" customHeight="1">
      <c r="B36" s="595"/>
      <c r="C36" s="596"/>
      <c r="D36" s="262"/>
      <c r="E36" s="598"/>
      <c r="F36" s="600"/>
      <c r="G36" s="589"/>
      <c r="H36" s="598"/>
      <c r="I36" s="600"/>
      <c r="J36" s="589"/>
      <c r="K36" s="598"/>
      <c r="L36" s="600"/>
      <c r="M36" s="589"/>
    </row>
    <row r="37" ht="6.75" customHeight="1"/>
    <row r="38" spans="2:13" s="142" customFormat="1" ht="15" customHeight="1">
      <c r="B38" s="157" t="s">
        <v>115</v>
      </c>
      <c r="C38" s="158"/>
      <c r="D38" s="158"/>
      <c r="E38" s="427"/>
      <c r="F38" s="427"/>
      <c r="G38" s="427"/>
      <c r="H38" s="427"/>
      <c r="I38" s="427"/>
      <c r="J38" s="427"/>
      <c r="K38" s="144"/>
      <c r="L38" s="144"/>
      <c r="M38" s="144"/>
    </row>
    <row r="39" spans="2:13" s="142" customFormat="1" ht="15" customHeight="1">
      <c r="B39" s="157" t="s">
        <v>374</v>
      </c>
      <c r="C39" s="158"/>
      <c r="D39" s="158"/>
      <c r="E39" s="144"/>
      <c r="G39" s="144"/>
      <c r="H39" s="159"/>
      <c r="I39" s="160"/>
      <c r="J39" s="159"/>
      <c r="K39" s="189"/>
      <c r="L39" s="188"/>
      <c r="M39" s="144"/>
    </row>
    <row r="40" spans="2:13" s="142" customFormat="1" ht="15" customHeight="1">
      <c r="B40" s="75" t="s">
        <v>375</v>
      </c>
      <c r="C40" s="158"/>
      <c r="D40" s="158"/>
      <c r="E40" s="144"/>
      <c r="G40" s="144"/>
      <c r="H40" s="169"/>
      <c r="I40" s="160"/>
      <c r="J40" s="159"/>
      <c r="K40" s="144"/>
      <c r="L40" s="144"/>
      <c r="M40" s="144"/>
    </row>
    <row r="41" spans="2:13" ht="15.75" customHeight="1">
      <c r="B41" s="426"/>
      <c r="C41" s="426"/>
      <c r="D41" s="426"/>
      <c r="E41" s="427"/>
      <c r="F41" s="427"/>
      <c r="G41" s="427"/>
      <c r="H41" s="427"/>
      <c r="I41" s="427"/>
      <c r="J41" s="427"/>
      <c r="K41" s="427"/>
      <c r="L41" s="427"/>
      <c r="M41" s="427"/>
    </row>
    <row r="42" spans="2:24" ht="15.75" customHeight="1">
      <c r="B42" s="426"/>
      <c r="C42" s="426"/>
      <c r="D42" s="426"/>
      <c r="E42" s="428"/>
      <c r="F42" s="429"/>
      <c r="G42" s="430"/>
      <c r="H42" s="428"/>
      <c r="I42" s="430"/>
      <c r="J42" s="430"/>
      <c r="K42" s="430"/>
      <c r="L42" s="430"/>
      <c r="M42" s="430"/>
      <c r="X42" s="162"/>
    </row>
    <row r="43" spans="2:24" ht="15.75" customHeight="1">
      <c r="B43" s="426"/>
      <c r="C43" s="426"/>
      <c r="D43" s="426"/>
      <c r="E43" s="431"/>
      <c r="F43" s="432"/>
      <c r="G43" s="433"/>
      <c r="H43" s="434"/>
      <c r="I43" s="434"/>
      <c r="J43" s="434"/>
      <c r="K43" s="431"/>
      <c r="L43" s="431"/>
      <c r="M43" s="435"/>
      <c r="Q43" s="210"/>
      <c r="X43" s="162"/>
    </row>
    <row r="44" spans="2:17" ht="15.75" customHeight="1">
      <c r="B44" s="426"/>
      <c r="C44" s="426"/>
      <c r="D44" s="426"/>
      <c r="E44" s="431"/>
      <c r="F44" s="432"/>
      <c r="G44" s="431"/>
      <c r="H44" s="434"/>
      <c r="I44" s="434"/>
      <c r="J44" s="434"/>
      <c r="K44" s="431"/>
      <c r="L44" s="433"/>
      <c r="M44" s="435"/>
      <c r="O44" s="215"/>
      <c r="Q44" s="210"/>
    </row>
    <row r="45" spans="2:17" ht="15.75" customHeight="1">
      <c r="B45" s="426"/>
      <c r="C45" s="426"/>
      <c r="D45" s="426"/>
      <c r="E45" s="431"/>
      <c r="F45" s="432"/>
      <c r="G45" s="431"/>
      <c r="H45" s="431"/>
      <c r="I45" s="436"/>
      <c r="J45" s="431"/>
      <c r="K45" s="431"/>
      <c r="L45" s="431"/>
      <c r="M45" s="437"/>
      <c r="O45" s="216"/>
      <c r="P45" s="216"/>
      <c r="Q45" s="210"/>
    </row>
    <row r="46" spans="2:17" ht="18.75">
      <c r="B46" s="133" t="s">
        <v>109</v>
      </c>
      <c r="C46" s="134"/>
      <c r="D46" s="134"/>
      <c r="M46" s="308"/>
      <c r="Q46" s="210"/>
    </row>
    <row r="47" spans="2:17" ht="19.5">
      <c r="B47" s="137" t="s">
        <v>276</v>
      </c>
      <c r="C47" s="138"/>
      <c r="D47" s="138"/>
      <c r="L47" s="75"/>
      <c r="M47" s="285"/>
      <c r="N47" s="315">
        <f>+Portada!I34</f>
        <v>3.759</v>
      </c>
      <c r="Q47" s="210"/>
    </row>
    <row r="48" spans="2:17" ht="18">
      <c r="B48" s="138" t="s">
        <v>78</v>
      </c>
      <c r="C48" s="136"/>
      <c r="D48" s="136"/>
      <c r="M48" s="263"/>
      <c r="Q48" s="210"/>
    </row>
    <row r="49" spans="2:17" ht="16.5">
      <c r="B49" s="140" t="s">
        <v>126</v>
      </c>
      <c r="C49" s="136"/>
      <c r="D49" s="136"/>
      <c r="L49" s="161"/>
      <c r="O49" s="217"/>
      <c r="Q49" s="210"/>
    </row>
    <row r="50" spans="2:4" ht="15.75">
      <c r="B50" s="136" t="str">
        <f>+B9</f>
        <v>Período: Desde marzo 2022 al 2040</v>
      </c>
      <c r="C50" s="136"/>
      <c r="D50" s="136"/>
    </row>
    <row r="51" spans="2:13" ht="15.75">
      <c r="B51" s="143" t="s">
        <v>135</v>
      </c>
      <c r="C51" s="143"/>
      <c r="D51" s="143"/>
      <c r="E51" s="144"/>
      <c r="F51" s="142"/>
      <c r="G51" s="144"/>
      <c r="H51" s="144"/>
      <c r="I51" s="145"/>
      <c r="J51" s="144"/>
      <c r="K51" s="144"/>
      <c r="L51" s="144"/>
      <c r="M51" s="144"/>
    </row>
    <row r="52" ht="9.75" customHeight="1"/>
    <row r="53" spans="2:13" ht="19.5" customHeight="1">
      <c r="B53" s="584" t="s">
        <v>95</v>
      </c>
      <c r="C53" s="585"/>
      <c r="D53" s="165"/>
      <c r="E53" s="590" t="s">
        <v>93</v>
      </c>
      <c r="F53" s="591"/>
      <c r="G53" s="592"/>
      <c r="H53" s="590" t="s">
        <v>94</v>
      </c>
      <c r="I53" s="591"/>
      <c r="J53" s="592"/>
      <c r="K53" s="590" t="s">
        <v>31</v>
      </c>
      <c r="L53" s="591"/>
      <c r="M53" s="592"/>
    </row>
    <row r="54" spans="2:13" ht="19.5" customHeight="1">
      <c r="B54" s="586"/>
      <c r="C54" s="587"/>
      <c r="D54" s="166"/>
      <c r="E54" s="149" t="s">
        <v>76</v>
      </c>
      <c r="F54" s="147" t="s">
        <v>77</v>
      </c>
      <c r="G54" s="148" t="s">
        <v>31</v>
      </c>
      <c r="H54" s="149" t="s">
        <v>76</v>
      </c>
      <c r="I54" s="147" t="s">
        <v>77</v>
      </c>
      <c r="J54" s="148" t="s">
        <v>31</v>
      </c>
      <c r="K54" s="149" t="s">
        <v>76</v>
      </c>
      <c r="L54" s="147" t="s">
        <v>77</v>
      </c>
      <c r="M54" s="148" t="s">
        <v>31</v>
      </c>
    </row>
    <row r="55" spans="2:13" ht="9.75" customHeight="1">
      <c r="B55" s="150"/>
      <c r="C55" s="151"/>
      <c r="D55" s="152"/>
      <c r="E55" s="365"/>
      <c r="F55" s="366"/>
      <c r="G55" s="367"/>
      <c r="H55" s="365"/>
      <c r="I55" s="366"/>
      <c r="J55" s="367"/>
      <c r="K55" s="365"/>
      <c r="L55" s="366"/>
      <c r="M55" s="367"/>
    </row>
    <row r="56" spans="2:16" ht="15.75">
      <c r="B56" s="485">
        <v>2022</v>
      </c>
      <c r="C56" s="485" t="e">
        <f>+#REF!+1</f>
        <v>#REF!</v>
      </c>
      <c r="D56" s="500" t="s">
        <v>365</v>
      </c>
      <c r="E56" s="364">
        <f aca="true" t="shared" si="7" ref="E56:F74">ROUND(+E15*$N$47,5)</f>
        <v>13505.65569</v>
      </c>
      <c r="F56" s="362">
        <f t="shared" si="7"/>
        <v>1912.36746</v>
      </c>
      <c r="G56" s="363">
        <f aca="true" t="shared" si="8" ref="G56:G73">+F56+E56</f>
        <v>15418.023149999999</v>
      </c>
      <c r="H56" s="364">
        <f aca="true" t="shared" si="9" ref="H56:I74">ROUND(+H15*$N$47,5)</f>
        <v>468597.03537</v>
      </c>
      <c r="I56" s="362">
        <f t="shared" si="9"/>
        <v>50740.01031</v>
      </c>
      <c r="J56" s="363">
        <f aca="true" t="shared" si="10" ref="J56:J73">+H56+I56</f>
        <v>519337.04568</v>
      </c>
      <c r="K56" s="364">
        <f aca="true" t="shared" si="11" ref="K56:K65">+E56+H56</f>
        <v>482102.69106</v>
      </c>
      <c r="L56" s="362">
        <f aca="true" t="shared" si="12" ref="L56:L65">+F56+I56</f>
        <v>52652.37777</v>
      </c>
      <c r="M56" s="363">
        <f aca="true" t="shared" si="13" ref="M56:M73">+K56+L56</f>
        <v>534755.06883</v>
      </c>
      <c r="P56" s="154"/>
    </row>
    <row r="57" spans="2:16" ht="15.75">
      <c r="B57" s="485">
        <f aca="true" t="shared" si="14" ref="B57:B74">+B56+1</f>
        <v>2023</v>
      </c>
      <c r="C57" s="485" t="e">
        <f aca="true" t="shared" si="15" ref="C57:C74">+C56+1</f>
        <v>#REF!</v>
      </c>
      <c r="D57" s="167"/>
      <c r="E57" s="364">
        <f t="shared" si="7"/>
        <v>19650.40778</v>
      </c>
      <c r="F57" s="362">
        <f t="shared" si="7"/>
        <v>3526.40815</v>
      </c>
      <c r="G57" s="363">
        <f t="shared" si="8"/>
        <v>23176.81593</v>
      </c>
      <c r="H57" s="364">
        <f t="shared" si="9"/>
        <v>462146.18987</v>
      </c>
      <c r="I57" s="362">
        <f t="shared" si="9"/>
        <v>62811.16612</v>
      </c>
      <c r="J57" s="363">
        <f t="shared" si="10"/>
        <v>524957.35599</v>
      </c>
      <c r="K57" s="364">
        <f t="shared" si="11"/>
        <v>481796.59765</v>
      </c>
      <c r="L57" s="362">
        <f t="shared" si="12"/>
        <v>66337.57427</v>
      </c>
      <c r="M57" s="363">
        <f t="shared" si="13"/>
        <v>548134.17192</v>
      </c>
      <c r="P57" s="154"/>
    </row>
    <row r="58" spans="2:16" ht="15.75">
      <c r="B58" s="485">
        <f t="shared" si="14"/>
        <v>2024</v>
      </c>
      <c r="C58" s="485" t="e">
        <f t="shared" si="15"/>
        <v>#REF!</v>
      </c>
      <c r="D58" s="167"/>
      <c r="E58" s="364">
        <f t="shared" si="7"/>
        <v>16952.90461</v>
      </c>
      <c r="F58" s="362">
        <f t="shared" si="7"/>
        <v>2987.68534</v>
      </c>
      <c r="G58" s="363">
        <f t="shared" si="8"/>
        <v>19940.58995</v>
      </c>
      <c r="H58" s="364">
        <f t="shared" si="9"/>
        <v>412250.01563</v>
      </c>
      <c r="I58" s="362">
        <f t="shared" si="9"/>
        <v>49528.94325</v>
      </c>
      <c r="J58" s="363">
        <f t="shared" si="10"/>
        <v>461778.95888</v>
      </c>
      <c r="K58" s="364">
        <f t="shared" si="11"/>
        <v>429202.92024</v>
      </c>
      <c r="L58" s="362">
        <f t="shared" si="12"/>
        <v>52516.62858999999</v>
      </c>
      <c r="M58" s="363">
        <f t="shared" si="13"/>
        <v>481719.54883</v>
      </c>
      <c r="P58" s="154"/>
    </row>
    <row r="59" spans="2:16" ht="15.75">
      <c r="B59" s="485">
        <f t="shared" si="14"/>
        <v>2025</v>
      </c>
      <c r="C59" s="485" t="e">
        <f t="shared" si="15"/>
        <v>#REF!</v>
      </c>
      <c r="D59" s="167"/>
      <c r="E59" s="364">
        <f t="shared" si="7"/>
        <v>16952.90461</v>
      </c>
      <c r="F59" s="362">
        <f t="shared" si="7"/>
        <v>2460.14487</v>
      </c>
      <c r="G59" s="363">
        <f t="shared" si="8"/>
        <v>19413.04948</v>
      </c>
      <c r="H59" s="364">
        <f t="shared" si="9"/>
        <v>158794.41041</v>
      </c>
      <c r="I59" s="362">
        <f t="shared" si="9"/>
        <v>38628.30264</v>
      </c>
      <c r="J59" s="363">
        <f t="shared" si="10"/>
        <v>197422.71305000002</v>
      </c>
      <c r="K59" s="364">
        <f t="shared" si="11"/>
        <v>175747.31502</v>
      </c>
      <c r="L59" s="362">
        <f t="shared" si="12"/>
        <v>41088.44751</v>
      </c>
      <c r="M59" s="363">
        <f t="shared" si="13"/>
        <v>216835.76253</v>
      </c>
      <c r="P59" s="154"/>
    </row>
    <row r="60" spans="2:16" ht="15.75">
      <c r="B60" s="485">
        <f t="shared" si="14"/>
        <v>2026</v>
      </c>
      <c r="C60" s="485" t="e">
        <f t="shared" si="15"/>
        <v>#REF!</v>
      </c>
      <c r="D60" s="167"/>
      <c r="E60" s="364">
        <f t="shared" si="7"/>
        <v>16952.90461</v>
      </c>
      <c r="F60" s="362">
        <f t="shared" si="7"/>
        <v>1887.71195</v>
      </c>
      <c r="G60" s="363">
        <f t="shared" si="8"/>
        <v>18840.616560000002</v>
      </c>
      <c r="H60" s="364">
        <f t="shared" si="9"/>
        <v>49385.19337</v>
      </c>
      <c r="I60" s="362">
        <f t="shared" si="9"/>
        <v>35889.95906</v>
      </c>
      <c r="J60" s="363">
        <f t="shared" si="10"/>
        <v>85275.15243</v>
      </c>
      <c r="K60" s="364">
        <f t="shared" si="11"/>
        <v>66338.09798</v>
      </c>
      <c r="L60" s="362">
        <f t="shared" si="12"/>
        <v>37777.67101</v>
      </c>
      <c r="M60" s="363">
        <f t="shared" si="13"/>
        <v>104115.76899000001</v>
      </c>
      <c r="P60" s="154"/>
    </row>
    <row r="61" spans="2:16" ht="15.75">
      <c r="B61" s="485">
        <f t="shared" si="14"/>
        <v>2027</v>
      </c>
      <c r="C61" s="485" t="e">
        <f t="shared" si="15"/>
        <v>#REF!</v>
      </c>
      <c r="D61" s="167"/>
      <c r="E61" s="364">
        <f t="shared" si="7"/>
        <v>16952.90461</v>
      </c>
      <c r="F61" s="362">
        <f t="shared" si="7"/>
        <v>1307.24446</v>
      </c>
      <c r="G61" s="363">
        <f t="shared" si="8"/>
        <v>18260.14907</v>
      </c>
      <c r="H61" s="364">
        <f t="shared" si="9"/>
        <v>65507.52197</v>
      </c>
      <c r="I61" s="362">
        <f t="shared" si="9"/>
        <v>7374.39767</v>
      </c>
      <c r="J61" s="363">
        <f t="shared" si="10"/>
        <v>72881.91964000001</v>
      </c>
      <c r="K61" s="364">
        <f t="shared" si="11"/>
        <v>82460.42658</v>
      </c>
      <c r="L61" s="362">
        <f t="shared" si="12"/>
        <v>8681.64213</v>
      </c>
      <c r="M61" s="363">
        <f t="shared" si="13"/>
        <v>91142.06870999999</v>
      </c>
      <c r="P61" s="154"/>
    </row>
    <row r="62" spans="2:16" ht="15.75">
      <c r="B62" s="485">
        <f t="shared" si="14"/>
        <v>2028</v>
      </c>
      <c r="C62" s="485" t="e">
        <f t="shared" si="15"/>
        <v>#REF!</v>
      </c>
      <c r="D62" s="167"/>
      <c r="E62" s="364">
        <f t="shared" si="7"/>
        <v>16952.90461</v>
      </c>
      <c r="F62" s="362">
        <f t="shared" si="7"/>
        <v>727.21809</v>
      </c>
      <c r="G62" s="363">
        <f t="shared" si="8"/>
        <v>17680.1227</v>
      </c>
      <c r="H62" s="364">
        <f t="shared" si="9"/>
        <v>57136.43015</v>
      </c>
      <c r="I62" s="362">
        <f t="shared" si="9"/>
        <v>5854.42756</v>
      </c>
      <c r="J62" s="363">
        <f t="shared" si="10"/>
        <v>62990.85771</v>
      </c>
      <c r="K62" s="364">
        <f t="shared" si="11"/>
        <v>74089.33476</v>
      </c>
      <c r="L62" s="362">
        <f t="shared" si="12"/>
        <v>6581.64565</v>
      </c>
      <c r="M62" s="363">
        <f t="shared" si="13"/>
        <v>80670.98041</v>
      </c>
      <c r="P62" s="154"/>
    </row>
    <row r="63" spans="2:16" ht="15.75">
      <c r="B63" s="485">
        <f t="shared" si="14"/>
        <v>2029</v>
      </c>
      <c r="C63" s="485" t="e">
        <f t="shared" si="15"/>
        <v>#REF!</v>
      </c>
      <c r="D63" s="167"/>
      <c r="E63" s="364">
        <f t="shared" si="7"/>
        <v>8476.45095</v>
      </c>
      <c r="F63" s="362">
        <f t="shared" si="7"/>
        <v>145.91968</v>
      </c>
      <c r="G63" s="363">
        <f>+F63+E63</f>
        <v>8622.370630000001</v>
      </c>
      <c r="H63" s="364">
        <f t="shared" si="9"/>
        <v>52850.7708</v>
      </c>
      <c r="I63" s="362">
        <f t="shared" si="9"/>
        <v>4304.8674</v>
      </c>
      <c r="J63" s="363">
        <f t="shared" si="10"/>
        <v>57155.6382</v>
      </c>
      <c r="K63" s="364">
        <f t="shared" si="11"/>
        <v>61327.22175</v>
      </c>
      <c r="L63" s="362">
        <f t="shared" si="12"/>
        <v>4450.78708</v>
      </c>
      <c r="M63" s="363">
        <f t="shared" si="13"/>
        <v>65778.00882999999</v>
      </c>
      <c r="P63" s="154"/>
    </row>
    <row r="64" spans="2:16" ht="15.75">
      <c r="B64" s="485">
        <f t="shared" si="14"/>
        <v>2030</v>
      </c>
      <c r="C64" s="485" t="e">
        <f t="shared" si="15"/>
        <v>#REF!</v>
      </c>
      <c r="D64" s="167"/>
      <c r="E64" s="364">
        <f t="shared" si="7"/>
        <v>0</v>
      </c>
      <c r="F64" s="362">
        <f t="shared" si="7"/>
        <v>0</v>
      </c>
      <c r="G64" s="363">
        <f t="shared" si="8"/>
        <v>0</v>
      </c>
      <c r="H64" s="364">
        <f t="shared" si="9"/>
        <v>49099.6003</v>
      </c>
      <c r="I64" s="362">
        <f t="shared" si="9"/>
        <v>3292.8381</v>
      </c>
      <c r="J64" s="363">
        <f t="shared" si="10"/>
        <v>52392.4384</v>
      </c>
      <c r="K64" s="364">
        <f t="shared" si="11"/>
        <v>49099.6003</v>
      </c>
      <c r="L64" s="362">
        <f t="shared" si="12"/>
        <v>3292.8381</v>
      </c>
      <c r="M64" s="363">
        <f t="shared" si="13"/>
        <v>52392.4384</v>
      </c>
      <c r="P64" s="154"/>
    </row>
    <row r="65" spans="2:16" ht="15.75">
      <c r="B65" s="485">
        <f t="shared" si="14"/>
        <v>2031</v>
      </c>
      <c r="C65" s="485" t="e">
        <f t="shared" si="15"/>
        <v>#REF!</v>
      </c>
      <c r="D65" s="167"/>
      <c r="E65" s="364">
        <f t="shared" si="7"/>
        <v>0</v>
      </c>
      <c r="F65" s="362">
        <f t="shared" si="7"/>
        <v>0</v>
      </c>
      <c r="G65" s="363">
        <f t="shared" si="8"/>
        <v>0</v>
      </c>
      <c r="H65" s="364">
        <f t="shared" si="9"/>
        <v>29356.93099</v>
      </c>
      <c r="I65" s="362">
        <f t="shared" si="9"/>
        <v>2399.97618</v>
      </c>
      <c r="J65" s="363">
        <f t="shared" si="10"/>
        <v>31756.907170000002</v>
      </c>
      <c r="K65" s="364">
        <f t="shared" si="11"/>
        <v>29356.93099</v>
      </c>
      <c r="L65" s="362">
        <f t="shared" si="12"/>
        <v>2399.97618</v>
      </c>
      <c r="M65" s="363">
        <f t="shared" si="13"/>
        <v>31756.907170000002</v>
      </c>
      <c r="P65" s="154"/>
    </row>
    <row r="66" spans="2:16" ht="15.75">
      <c r="B66" s="485">
        <f t="shared" si="14"/>
        <v>2032</v>
      </c>
      <c r="C66" s="485" t="e">
        <f t="shared" si="15"/>
        <v>#REF!</v>
      </c>
      <c r="D66" s="167"/>
      <c r="E66" s="364">
        <f t="shared" si="7"/>
        <v>0</v>
      </c>
      <c r="F66" s="362">
        <f t="shared" si="7"/>
        <v>0</v>
      </c>
      <c r="G66" s="363">
        <f t="shared" si="8"/>
        <v>0</v>
      </c>
      <c r="H66" s="364">
        <f t="shared" si="9"/>
        <v>18878.82559</v>
      </c>
      <c r="I66" s="362">
        <f t="shared" si="9"/>
        <v>8614.26841</v>
      </c>
      <c r="J66" s="363">
        <f t="shared" si="10"/>
        <v>27493.094</v>
      </c>
      <c r="K66" s="364">
        <f aca="true" t="shared" si="16" ref="K66:K73">+E66+H66</f>
        <v>18878.82559</v>
      </c>
      <c r="L66" s="362">
        <f aca="true" t="shared" si="17" ref="L66:L73">+F66+I66</f>
        <v>8614.26841</v>
      </c>
      <c r="M66" s="363">
        <f t="shared" si="13"/>
        <v>27493.094</v>
      </c>
      <c r="P66" s="154"/>
    </row>
    <row r="67" spans="2:16" ht="15.75">
      <c r="B67" s="485">
        <f t="shared" si="14"/>
        <v>2033</v>
      </c>
      <c r="C67" s="485" t="e">
        <f t="shared" si="15"/>
        <v>#REF!</v>
      </c>
      <c r="D67" s="167"/>
      <c r="E67" s="364">
        <f t="shared" si="7"/>
        <v>0</v>
      </c>
      <c r="F67" s="362">
        <f t="shared" si="7"/>
        <v>0</v>
      </c>
      <c r="G67" s="363">
        <f t="shared" si="8"/>
        <v>0</v>
      </c>
      <c r="H67" s="364">
        <f t="shared" si="9"/>
        <v>18987.41607</v>
      </c>
      <c r="I67" s="362">
        <f t="shared" si="9"/>
        <v>924.57443</v>
      </c>
      <c r="J67" s="363">
        <f t="shared" si="10"/>
        <v>19911.9905</v>
      </c>
      <c r="K67" s="364">
        <f t="shared" si="16"/>
        <v>18987.41607</v>
      </c>
      <c r="L67" s="362">
        <f t="shared" si="17"/>
        <v>924.57443</v>
      </c>
      <c r="M67" s="363">
        <f t="shared" si="13"/>
        <v>19911.9905</v>
      </c>
      <c r="P67" s="154"/>
    </row>
    <row r="68" spans="2:16" ht="15.75">
      <c r="B68" s="485">
        <f t="shared" si="14"/>
        <v>2034</v>
      </c>
      <c r="C68" s="485" t="e">
        <f t="shared" si="15"/>
        <v>#REF!</v>
      </c>
      <c r="D68" s="167"/>
      <c r="E68" s="364">
        <f t="shared" si="7"/>
        <v>0</v>
      </c>
      <c r="F68" s="362">
        <f t="shared" si="7"/>
        <v>0</v>
      </c>
      <c r="G68" s="363">
        <f t="shared" si="8"/>
        <v>0</v>
      </c>
      <c r="H68" s="364">
        <f t="shared" si="9"/>
        <v>11189.8027</v>
      </c>
      <c r="I68" s="362">
        <f t="shared" si="9"/>
        <v>621.50735</v>
      </c>
      <c r="J68" s="363">
        <f t="shared" si="10"/>
        <v>11811.31005</v>
      </c>
      <c r="K68" s="364">
        <f t="shared" si="16"/>
        <v>11189.8027</v>
      </c>
      <c r="L68" s="362">
        <f t="shared" si="17"/>
        <v>621.50735</v>
      </c>
      <c r="M68" s="363">
        <f t="shared" si="13"/>
        <v>11811.31005</v>
      </c>
      <c r="P68" s="154"/>
    </row>
    <row r="69" spans="2:16" ht="15.75">
      <c r="B69" s="485">
        <f t="shared" si="14"/>
        <v>2035</v>
      </c>
      <c r="C69" s="485" t="e">
        <f t="shared" si="15"/>
        <v>#REF!</v>
      </c>
      <c r="D69" s="167"/>
      <c r="E69" s="364">
        <f t="shared" si="7"/>
        <v>0</v>
      </c>
      <c r="F69" s="362">
        <f t="shared" si="7"/>
        <v>0</v>
      </c>
      <c r="G69" s="363">
        <f t="shared" si="8"/>
        <v>0</v>
      </c>
      <c r="H69" s="364">
        <f t="shared" si="9"/>
        <v>11719.40904</v>
      </c>
      <c r="I69" s="362">
        <f t="shared" si="9"/>
        <v>356.60389</v>
      </c>
      <c r="J69" s="363">
        <f t="shared" si="10"/>
        <v>12076.01293</v>
      </c>
      <c r="K69" s="364">
        <f t="shared" si="16"/>
        <v>11719.40904</v>
      </c>
      <c r="L69" s="362">
        <f t="shared" si="17"/>
        <v>356.60389</v>
      </c>
      <c r="M69" s="363">
        <f t="shared" si="13"/>
        <v>12076.01293</v>
      </c>
      <c r="P69" s="154"/>
    </row>
    <row r="70" spans="2:16" ht="15.75">
      <c r="B70" s="485">
        <f t="shared" si="14"/>
        <v>2036</v>
      </c>
      <c r="C70" s="485" t="e">
        <f t="shared" si="15"/>
        <v>#REF!</v>
      </c>
      <c r="D70" s="167"/>
      <c r="E70" s="364">
        <f t="shared" si="7"/>
        <v>0</v>
      </c>
      <c r="F70" s="362">
        <f t="shared" si="7"/>
        <v>0</v>
      </c>
      <c r="G70" s="363">
        <f t="shared" si="8"/>
        <v>0</v>
      </c>
      <c r="H70" s="364">
        <f t="shared" si="9"/>
        <v>2803.56621</v>
      </c>
      <c r="I70" s="362">
        <f t="shared" si="9"/>
        <v>141.10113</v>
      </c>
      <c r="J70" s="363">
        <f t="shared" si="10"/>
        <v>2944.66734</v>
      </c>
      <c r="K70" s="364">
        <f t="shared" si="16"/>
        <v>2803.56621</v>
      </c>
      <c r="L70" s="362">
        <f t="shared" si="17"/>
        <v>141.10113</v>
      </c>
      <c r="M70" s="363">
        <f t="shared" si="13"/>
        <v>2944.66734</v>
      </c>
      <c r="P70" s="154"/>
    </row>
    <row r="71" spans="2:16" ht="15.75">
      <c r="B71" s="485">
        <f t="shared" si="14"/>
        <v>2037</v>
      </c>
      <c r="C71" s="485" t="e">
        <f t="shared" si="15"/>
        <v>#REF!</v>
      </c>
      <c r="D71" s="167"/>
      <c r="E71" s="364">
        <f t="shared" si="7"/>
        <v>0</v>
      </c>
      <c r="F71" s="362">
        <f t="shared" si="7"/>
        <v>0</v>
      </c>
      <c r="G71" s="363">
        <f t="shared" si="8"/>
        <v>0</v>
      </c>
      <c r="H71" s="364">
        <f t="shared" si="9"/>
        <v>1383.84969</v>
      </c>
      <c r="I71" s="362">
        <f t="shared" si="9"/>
        <v>87.70518</v>
      </c>
      <c r="J71" s="363">
        <f t="shared" si="10"/>
        <v>1471.55487</v>
      </c>
      <c r="K71" s="364">
        <f t="shared" si="16"/>
        <v>1383.84969</v>
      </c>
      <c r="L71" s="362">
        <f t="shared" si="17"/>
        <v>87.70518</v>
      </c>
      <c r="M71" s="363">
        <f t="shared" si="13"/>
        <v>1471.55487</v>
      </c>
      <c r="P71" s="154"/>
    </row>
    <row r="72" spans="2:16" ht="15.75">
      <c r="B72" s="485">
        <f t="shared" si="14"/>
        <v>2038</v>
      </c>
      <c r="C72" s="485" t="e">
        <f t="shared" si="15"/>
        <v>#REF!</v>
      </c>
      <c r="D72" s="167"/>
      <c r="E72" s="364">
        <f t="shared" si="7"/>
        <v>0</v>
      </c>
      <c r="F72" s="362">
        <f t="shared" si="7"/>
        <v>0</v>
      </c>
      <c r="G72" s="363">
        <f t="shared" si="8"/>
        <v>0</v>
      </c>
      <c r="H72" s="364">
        <f t="shared" si="9"/>
        <v>1383.84969</v>
      </c>
      <c r="I72" s="362">
        <f t="shared" si="9"/>
        <v>64.31713</v>
      </c>
      <c r="J72" s="363">
        <f t="shared" si="10"/>
        <v>1448.16682</v>
      </c>
      <c r="K72" s="364">
        <f t="shared" si="16"/>
        <v>1383.84969</v>
      </c>
      <c r="L72" s="362">
        <f t="shared" si="17"/>
        <v>64.31713</v>
      </c>
      <c r="M72" s="363">
        <f t="shared" si="13"/>
        <v>1448.16682</v>
      </c>
      <c r="P72" s="154"/>
    </row>
    <row r="73" spans="2:16" ht="15.75">
      <c r="B73" s="485">
        <f t="shared" si="14"/>
        <v>2039</v>
      </c>
      <c r="C73" s="485" t="e">
        <f t="shared" si="15"/>
        <v>#REF!</v>
      </c>
      <c r="D73" s="167"/>
      <c r="E73" s="364">
        <f t="shared" si="7"/>
        <v>0</v>
      </c>
      <c r="F73" s="362">
        <f t="shared" si="7"/>
        <v>0</v>
      </c>
      <c r="G73" s="363">
        <f t="shared" si="8"/>
        <v>0</v>
      </c>
      <c r="H73" s="364">
        <f t="shared" si="9"/>
        <v>1169.40242</v>
      </c>
      <c r="I73" s="362">
        <f t="shared" si="9"/>
        <v>40.92908</v>
      </c>
      <c r="J73" s="363">
        <f t="shared" si="10"/>
        <v>1210.3314999999998</v>
      </c>
      <c r="K73" s="364">
        <f t="shared" si="16"/>
        <v>1169.40242</v>
      </c>
      <c r="L73" s="362">
        <f t="shared" si="17"/>
        <v>40.92908</v>
      </c>
      <c r="M73" s="363">
        <f t="shared" si="13"/>
        <v>1210.3314999999998</v>
      </c>
      <c r="P73" s="154"/>
    </row>
    <row r="74" spans="2:16" ht="15.75">
      <c r="B74" s="485">
        <f t="shared" si="14"/>
        <v>2040</v>
      </c>
      <c r="C74" s="485" t="e">
        <f t="shared" si="15"/>
        <v>#REF!</v>
      </c>
      <c r="D74" s="167"/>
      <c r="E74" s="364">
        <f t="shared" si="7"/>
        <v>0</v>
      </c>
      <c r="F74" s="362">
        <f t="shared" si="7"/>
        <v>0</v>
      </c>
      <c r="G74" s="363">
        <f>+F74+E74</f>
        <v>0</v>
      </c>
      <c r="H74" s="364">
        <f t="shared" si="9"/>
        <v>1169.40261</v>
      </c>
      <c r="I74" s="362">
        <f t="shared" si="9"/>
        <v>17.54104</v>
      </c>
      <c r="J74" s="363">
        <f>+H74+I74</f>
        <v>1186.9436500000002</v>
      </c>
      <c r="K74" s="364">
        <f>+E74+H74</f>
        <v>1169.40261</v>
      </c>
      <c r="L74" s="362">
        <f>+F74+I74</f>
        <v>17.54104</v>
      </c>
      <c r="M74" s="363">
        <f>+K74+L74</f>
        <v>1186.9436500000002</v>
      </c>
      <c r="P74" s="154"/>
    </row>
    <row r="75" spans="2:16" ht="8.25" customHeight="1">
      <c r="B75" s="155"/>
      <c r="C75" s="156"/>
      <c r="D75" s="168"/>
      <c r="E75" s="368"/>
      <c r="F75" s="369"/>
      <c r="G75" s="370"/>
      <c r="H75" s="368"/>
      <c r="I75" s="369"/>
      <c r="J75" s="370"/>
      <c r="K75" s="368"/>
      <c r="L75" s="369"/>
      <c r="M75" s="370"/>
      <c r="P75" s="154"/>
    </row>
    <row r="76" spans="2:16" ht="15" customHeight="1">
      <c r="B76" s="593" t="s">
        <v>14</v>
      </c>
      <c r="C76" s="594"/>
      <c r="D76" s="163"/>
      <c r="E76" s="597">
        <f aca="true" t="shared" si="18" ref="E76:M76">SUM(E56:E74)</f>
        <v>126397.03747</v>
      </c>
      <c r="F76" s="599">
        <f t="shared" si="18"/>
        <v>14954.700000000003</v>
      </c>
      <c r="G76" s="588">
        <f t="shared" si="18"/>
        <v>141351.73747</v>
      </c>
      <c r="H76" s="597">
        <f t="shared" si="18"/>
        <v>1873809.6228800002</v>
      </c>
      <c r="I76" s="599">
        <f t="shared" si="18"/>
        <v>271693.43593</v>
      </c>
      <c r="J76" s="588">
        <f t="shared" si="18"/>
        <v>2145503.05881</v>
      </c>
      <c r="K76" s="597">
        <f t="shared" si="18"/>
        <v>2000206.6603500005</v>
      </c>
      <c r="L76" s="599">
        <f t="shared" si="18"/>
        <v>286648.13592999993</v>
      </c>
      <c r="M76" s="588">
        <f t="shared" si="18"/>
        <v>2286854.79628</v>
      </c>
      <c r="P76" s="154"/>
    </row>
    <row r="77" spans="2:16" ht="15" customHeight="1">
      <c r="B77" s="595"/>
      <c r="C77" s="596"/>
      <c r="D77" s="164"/>
      <c r="E77" s="598"/>
      <c r="F77" s="600"/>
      <c r="G77" s="589"/>
      <c r="H77" s="598"/>
      <c r="I77" s="600"/>
      <c r="J77" s="589"/>
      <c r="K77" s="598"/>
      <c r="L77" s="600"/>
      <c r="M77" s="589"/>
      <c r="P77" s="154"/>
    </row>
    <row r="78" ht="6.75" customHeight="1"/>
    <row r="79" spans="2:13" ht="15.75">
      <c r="B79" s="157" t="s">
        <v>115</v>
      </c>
      <c r="C79" s="158"/>
      <c r="D79" s="158"/>
      <c r="E79" s="144"/>
      <c r="F79" s="142"/>
      <c r="G79" s="144"/>
      <c r="H79" s="159"/>
      <c r="I79" s="145"/>
      <c r="J79" s="144"/>
      <c r="K79" s="144"/>
      <c r="L79" s="144"/>
      <c r="M79" s="144"/>
    </row>
    <row r="80" spans="2:13" ht="15">
      <c r="B80" s="157" t="s">
        <v>374</v>
      </c>
      <c r="C80" s="158"/>
      <c r="D80" s="158"/>
      <c r="E80" s="144"/>
      <c r="F80" s="142"/>
      <c r="G80" s="144"/>
      <c r="H80" s="159"/>
      <c r="I80" s="145"/>
      <c r="J80" s="144"/>
      <c r="K80" s="144"/>
      <c r="L80" s="144"/>
      <c r="M80" s="144"/>
    </row>
    <row r="81" spans="2:8" ht="15">
      <c r="B81" s="75" t="s">
        <v>375</v>
      </c>
      <c r="C81" s="158"/>
      <c r="D81" s="158"/>
      <c r="E81" s="144"/>
      <c r="F81" s="142"/>
      <c r="G81" s="144"/>
      <c r="H81" s="169"/>
    </row>
    <row r="82" spans="2:14" ht="15">
      <c r="B82" s="424"/>
      <c r="C82" s="424"/>
      <c r="D82" s="424"/>
      <c r="E82" s="438"/>
      <c r="F82" s="437"/>
      <c r="G82" s="437"/>
      <c r="H82" s="437"/>
      <c r="I82" s="437"/>
      <c r="J82" s="437"/>
      <c r="K82" s="437"/>
      <c r="L82" s="437"/>
      <c r="M82" s="437"/>
      <c r="N82" s="424"/>
    </row>
    <row r="83" spans="2:14" ht="15">
      <c r="B83" s="424"/>
      <c r="C83" s="424"/>
      <c r="D83" s="424"/>
      <c r="E83" s="439"/>
      <c r="F83" s="179"/>
      <c r="G83" s="179"/>
      <c r="H83" s="179"/>
      <c r="I83" s="179"/>
      <c r="J83" s="179"/>
      <c r="K83" s="179"/>
      <c r="L83" s="179"/>
      <c r="M83" s="179"/>
      <c r="N83" s="424"/>
    </row>
    <row r="84" spans="2:14" ht="15">
      <c r="B84" s="424"/>
      <c r="C84" s="424"/>
      <c r="D84" s="424"/>
      <c r="E84" s="440"/>
      <c r="F84" s="437"/>
      <c r="G84" s="437"/>
      <c r="H84" s="437"/>
      <c r="I84" s="437"/>
      <c r="J84" s="437"/>
      <c r="K84" s="437"/>
      <c r="L84" s="437"/>
      <c r="M84" s="437"/>
      <c r="N84" s="424"/>
    </row>
    <row r="85" spans="2:14" ht="15">
      <c r="B85" s="424"/>
      <c r="C85" s="424"/>
      <c r="D85" s="424"/>
      <c r="E85" s="441"/>
      <c r="F85" s="424"/>
      <c r="G85" s="437"/>
      <c r="H85" s="437"/>
      <c r="I85" s="442"/>
      <c r="J85" s="437"/>
      <c r="K85" s="437"/>
      <c r="L85" s="437"/>
      <c r="M85" s="437"/>
      <c r="N85" s="424"/>
    </row>
    <row r="86" spans="2:14" ht="15">
      <c r="B86" s="424"/>
      <c r="C86" s="424"/>
      <c r="D86" s="424"/>
      <c r="E86" s="440"/>
      <c r="F86" s="440"/>
      <c r="G86" s="440"/>
      <c r="H86" s="440"/>
      <c r="I86" s="440"/>
      <c r="J86" s="440"/>
      <c r="K86" s="440"/>
      <c r="L86" s="440"/>
      <c r="M86" s="440"/>
      <c r="N86" s="424"/>
    </row>
    <row r="87" spans="2:14" ht="15">
      <c r="B87" s="424"/>
      <c r="C87" s="424"/>
      <c r="D87" s="424"/>
      <c r="E87" s="437"/>
      <c r="F87" s="424"/>
      <c r="G87" s="437"/>
      <c r="H87" s="437"/>
      <c r="I87" s="442"/>
      <c r="J87" s="437"/>
      <c r="K87" s="437"/>
      <c r="L87" s="437"/>
      <c r="M87" s="437"/>
      <c r="N87" s="424"/>
    </row>
    <row r="88" spans="2:14" ht="15">
      <c r="B88" s="424"/>
      <c r="C88" s="424"/>
      <c r="D88" s="424"/>
      <c r="E88" s="437"/>
      <c r="F88" s="424"/>
      <c r="G88" s="437"/>
      <c r="H88" s="437"/>
      <c r="I88" s="442"/>
      <c r="J88" s="437"/>
      <c r="K88" s="437"/>
      <c r="L88" s="437"/>
      <c r="M88" s="437"/>
      <c r="N88" s="424"/>
    </row>
    <row r="89" spans="2:14" ht="15">
      <c r="B89" s="424"/>
      <c r="C89" s="424"/>
      <c r="D89" s="424"/>
      <c r="E89" s="437"/>
      <c r="F89" s="424"/>
      <c r="G89" s="437"/>
      <c r="H89" s="437"/>
      <c r="I89" s="442"/>
      <c r="J89" s="437"/>
      <c r="K89" s="437"/>
      <c r="L89" s="437"/>
      <c r="M89" s="437"/>
      <c r="N89" s="424"/>
    </row>
    <row r="90" spans="2:14" ht="15">
      <c r="B90" s="424"/>
      <c r="C90" s="424"/>
      <c r="D90" s="424"/>
      <c r="E90" s="437"/>
      <c r="F90" s="424"/>
      <c r="G90" s="437"/>
      <c r="H90" s="437"/>
      <c r="I90" s="442"/>
      <c r="J90" s="437"/>
      <c r="K90" s="437"/>
      <c r="L90" s="437"/>
      <c r="M90" s="437"/>
      <c r="N90" s="424"/>
    </row>
    <row r="91" spans="2:14" ht="15">
      <c r="B91" s="424"/>
      <c r="C91" s="424"/>
      <c r="D91" s="424"/>
      <c r="E91" s="437"/>
      <c r="F91" s="424"/>
      <c r="G91" s="437"/>
      <c r="H91" s="437"/>
      <c r="I91" s="442"/>
      <c r="J91" s="437"/>
      <c r="K91" s="437"/>
      <c r="L91" s="437"/>
      <c r="M91" s="437"/>
      <c r="N91" s="424"/>
    </row>
    <row r="92" spans="2:14" ht="15">
      <c r="B92" s="424"/>
      <c r="C92" s="424"/>
      <c r="D92" s="424"/>
      <c r="E92" s="437"/>
      <c r="F92" s="424"/>
      <c r="G92" s="437"/>
      <c r="H92" s="437"/>
      <c r="I92" s="442"/>
      <c r="J92" s="437"/>
      <c r="K92" s="437"/>
      <c r="L92" s="437"/>
      <c r="M92" s="437"/>
      <c r="N92" s="424"/>
    </row>
    <row r="93" spans="2:14" ht="15">
      <c r="B93" s="424"/>
      <c r="C93" s="424"/>
      <c r="D93" s="424"/>
      <c r="E93" s="437"/>
      <c r="F93" s="424"/>
      <c r="G93" s="437"/>
      <c r="H93" s="437"/>
      <c r="I93" s="442"/>
      <c r="J93" s="437"/>
      <c r="K93" s="437"/>
      <c r="L93" s="437"/>
      <c r="M93" s="437"/>
      <c r="N93" s="424"/>
    </row>
    <row r="94" spans="2:14" ht="15">
      <c r="B94" s="424"/>
      <c r="C94" s="424"/>
      <c r="D94" s="424"/>
      <c r="E94" s="437"/>
      <c r="F94" s="424"/>
      <c r="G94" s="437"/>
      <c r="H94" s="437"/>
      <c r="I94" s="442"/>
      <c r="J94" s="437"/>
      <c r="K94" s="437"/>
      <c r="L94" s="437"/>
      <c r="M94" s="437"/>
      <c r="N94" s="424"/>
    </row>
    <row r="95" spans="2:14" ht="15">
      <c r="B95" s="424"/>
      <c r="C95" s="424"/>
      <c r="D95" s="424"/>
      <c r="E95" s="437"/>
      <c r="F95" s="424"/>
      <c r="G95" s="437"/>
      <c r="H95" s="437"/>
      <c r="I95" s="442"/>
      <c r="J95" s="437"/>
      <c r="K95" s="437"/>
      <c r="L95" s="437"/>
      <c r="M95" s="437"/>
      <c r="N95" s="424"/>
    </row>
    <row r="96" spans="2:14" ht="15">
      <c r="B96" s="424"/>
      <c r="C96" s="424"/>
      <c r="D96" s="424"/>
      <c r="E96" s="437"/>
      <c r="F96" s="424"/>
      <c r="G96" s="437"/>
      <c r="H96" s="437"/>
      <c r="I96" s="442"/>
      <c r="J96" s="437"/>
      <c r="K96" s="437"/>
      <c r="L96" s="437"/>
      <c r="M96" s="437"/>
      <c r="N96" s="424"/>
    </row>
    <row r="97" spans="2:14" ht="15">
      <c r="B97" s="424"/>
      <c r="C97" s="424"/>
      <c r="D97" s="424"/>
      <c r="E97" s="437"/>
      <c r="F97" s="424"/>
      <c r="G97" s="437"/>
      <c r="H97" s="437"/>
      <c r="I97" s="442"/>
      <c r="J97" s="437"/>
      <c r="K97" s="437"/>
      <c r="L97" s="437"/>
      <c r="M97" s="437"/>
      <c r="N97" s="424"/>
    </row>
    <row r="98" spans="2:14" ht="15">
      <c r="B98" s="424"/>
      <c r="C98" s="424"/>
      <c r="D98" s="424"/>
      <c r="E98" s="437"/>
      <c r="F98" s="424"/>
      <c r="G98" s="437"/>
      <c r="H98" s="437"/>
      <c r="I98" s="442"/>
      <c r="J98" s="437"/>
      <c r="K98" s="437"/>
      <c r="L98" s="437"/>
      <c r="M98" s="437"/>
      <c r="N98" s="424"/>
    </row>
    <row r="99" spans="2:14" ht="15">
      <c r="B99" s="424"/>
      <c r="C99" s="424"/>
      <c r="D99" s="424"/>
      <c r="E99" s="437"/>
      <c r="F99" s="424"/>
      <c r="G99" s="437"/>
      <c r="H99" s="437"/>
      <c r="I99" s="442"/>
      <c r="J99" s="437"/>
      <c r="K99" s="437"/>
      <c r="L99" s="437"/>
      <c r="M99" s="437"/>
      <c r="N99" s="424"/>
    </row>
  </sheetData>
  <sheetProtection/>
  <mergeCells count="29">
    <mergeCell ref="B5:D5"/>
    <mergeCell ref="K76:K77"/>
    <mergeCell ref="L76:L77"/>
    <mergeCell ref="M76:M77"/>
    <mergeCell ref="B76:C77"/>
    <mergeCell ref="E76:E77"/>
    <mergeCell ref="F76:F77"/>
    <mergeCell ref="G76:G77"/>
    <mergeCell ref="H76:H77"/>
    <mergeCell ref="I76:I77"/>
    <mergeCell ref="K12:M12"/>
    <mergeCell ref="H35:H36"/>
    <mergeCell ref="E53:G53"/>
    <mergeCell ref="H53:J53"/>
    <mergeCell ref="K53:M53"/>
    <mergeCell ref="I35:I36"/>
    <mergeCell ref="J35:J36"/>
    <mergeCell ref="K35:K36"/>
    <mergeCell ref="L35:L36"/>
    <mergeCell ref="M35:M36"/>
    <mergeCell ref="B53:C54"/>
    <mergeCell ref="G35:G36"/>
    <mergeCell ref="J76:J77"/>
    <mergeCell ref="E12:G12"/>
    <mergeCell ref="H12:J12"/>
    <mergeCell ref="B12:C13"/>
    <mergeCell ref="B35:C36"/>
    <mergeCell ref="E35:E36"/>
    <mergeCell ref="F35:F36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6:G72 G73:G7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3" t="s">
        <v>271</v>
      </c>
      <c r="C6" s="503"/>
      <c r="D6" s="503"/>
      <c r="E6" s="503"/>
      <c r="F6" s="503"/>
      <c r="G6" s="503"/>
    </row>
    <row r="7" spans="1:7" ht="15.75">
      <c r="A7" s="4"/>
      <c r="B7" s="504" t="str">
        <f>+Indice!B7</f>
        <v>AL 28 DE FEBRERO DE 2022</v>
      </c>
      <c r="C7" s="504"/>
      <c r="D7" s="504"/>
      <c r="E7" s="504"/>
      <c r="F7" s="504"/>
      <c r="G7" s="504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07" t="s">
        <v>272</v>
      </c>
      <c r="E9" s="507"/>
      <c r="F9" s="507"/>
      <c r="G9" s="507"/>
    </row>
    <row r="10" spans="1:7" ht="58.5" customHeight="1">
      <c r="A10" s="6"/>
      <c r="B10" s="253"/>
      <c r="C10" s="253"/>
      <c r="D10" s="507" t="s">
        <v>117</v>
      </c>
      <c r="E10" s="507"/>
      <c r="F10" s="507"/>
      <c r="G10" s="507"/>
    </row>
    <row r="11" spans="1:7" ht="105" customHeight="1">
      <c r="A11" s="6"/>
      <c r="B11" s="253"/>
      <c r="C11" s="253"/>
      <c r="D11" s="508" t="s">
        <v>118</v>
      </c>
      <c r="E11" s="508"/>
      <c r="F11" s="508"/>
      <c r="G11" s="508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10" t="s">
        <v>128</v>
      </c>
      <c r="E13" s="510"/>
      <c r="F13" s="510"/>
      <c r="G13" s="510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44620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09" t="s">
        <v>273</v>
      </c>
      <c r="E20" s="509"/>
      <c r="F20" s="509"/>
      <c r="G20" s="509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236</v>
      </c>
      <c r="E23" s="6"/>
      <c r="F23" s="6"/>
      <c r="G23" s="6"/>
    </row>
    <row r="24" spans="1:7" ht="16.5" customHeight="1">
      <c r="A24" s="6"/>
      <c r="B24" s="10"/>
      <c r="C24" s="10"/>
      <c r="D24" s="6" t="s">
        <v>237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7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44651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8" t="s">
        <v>73</v>
      </c>
      <c r="E30" s="508"/>
      <c r="F30" s="508"/>
      <c r="G30" s="508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11" t="s">
        <v>131</v>
      </c>
      <c r="E32" s="511"/>
      <c r="F32" s="511"/>
      <c r="G32" s="511"/>
    </row>
    <row r="33" spans="4:7" ht="7.5" customHeight="1">
      <c r="D33" s="507"/>
      <c r="E33" s="507"/>
      <c r="F33" s="507"/>
      <c r="G33" s="507"/>
    </row>
    <row r="34" spans="2:9" ht="28.5" customHeight="1">
      <c r="B34" s="7" t="s">
        <v>11</v>
      </c>
      <c r="C34" s="7" t="s">
        <v>1</v>
      </c>
      <c r="D34" s="508" t="s">
        <v>137</v>
      </c>
      <c r="E34" s="508"/>
      <c r="F34" s="508"/>
      <c r="G34" s="508"/>
      <c r="I34" s="314">
        <v>3.759</v>
      </c>
    </row>
    <row r="35" spans="4:7" ht="15.75" customHeight="1">
      <c r="D35" s="507"/>
      <c r="E35" s="507"/>
      <c r="F35" s="507"/>
      <c r="G35" s="507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7"/>
      <c r="E37" s="507"/>
      <c r="F37" s="507"/>
      <c r="G37" s="507"/>
    </row>
    <row r="38" spans="4:7" ht="15">
      <c r="D38" s="507"/>
      <c r="E38" s="507"/>
      <c r="F38" s="507"/>
      <c r="G38" s="507"/>
    </row>
    <row r="39" spans="4:7" ht="15">
      <c r="D39" s="507"/>
      <c r="E39" s="507"/>
      <c r="F39" s="507"/>
      <c r="G39" s="507"/>
    </row>
    <row r="40" spans="4:7" ht="15">
      <c r="D40" s="507"/>
      <c r="E40" s="507"/>
      <c r="F40" s="507"/>
      <c r="G40" s="507"/>
    </row>
    <row r="41" spans="4:7" ht="15">
      <c r="D41" s="507"/>
      <c r="E41" s="507"/>
      <c r="F41" s="507"/>
      <c r="G41" s="507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3" t="s">
        <v>174</v>
      </c>
      <c r="C5" s="503"/>
      <c r="D5" s="503"/>
      <c r="E5" s="503"/>
      <c r="F5" s="503"/>
      <c r="G5" s="503"/>
      <c r="H5" s="503"/>
      <c r="I5" s="503"/>
      <c r="J5" s="503"/>
      <c r="K5" s="218"/>
      <c r="L5" s="218"/>
      <c r="M5" s="218"/>
      <c r="N5" s="127"/>
      <c r="O5" s="29"/>
    </row>
    <row r="6" spans="1:15" s="1" customFormat="1" ht="19.5" customHeight="1">
      <c r="A6" s="4"/>
      <c r="B6" s="522" t="s">
        <v>271</v>
      </c>
      <c r="C6" s="522"/>
      <c r="D6" s="522"/>
      <c r="E6" s="522"/>
      <c r="F6" s="522"/>
      <c r="G6" s="522"/>
      <c r="H6" s="522"/>
      <c r="I6" s="522"/>
      <c r="J6" s="522"/>
      <c r="K6" s="218"/>
      <c r="L6" s="218"/>
      <c r="M6" s="218"/>
      <c r="N6" s="127"/>
      <c r="O6" s="29"/>
    </row>
    <row r="7" spans="1:15" s="1" customFormat="1" ht="18" customHeight="1">
      <c r="A7" s="4"/>
      <c r="B7" s="521" t="str">
        <f>+Indice!B7</f>
        <v>AL 28 DE FEBRERO DE 2022</v>
      </c>
      <c r="C7" s="521"/>
      <c r="D7" s="521"/>
      <c r="E7" s="521"/>
      <c r="F7" s="521"/>
      <c r="G7" s="521"/>
      <c r="H7" s="521"/>
      <c r="I7" s="521"/>
      <c r="J7" s="521"/>
      <c r="K7" s="218"/>
      <c r="L7" s="218"/>
      <c r="M7" s="218"/>
      <c r="N7" s="127"/>
      <c r="O7" s="29"/>
    </row>
    <row r="8" spans="1:15" s="1" customFormat="1" ht="19.5" customHeight="1">
      <c r="A8" s="4"/>
      <c r="B8" s="520"/>
      <c r="C8" s="520"/>
      <c r="D8" s="520"/>
      <c r="E8" s="520"/>
      <c r="F8" s="520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6" t="s">
        <v>132</v>
      </c>
      <c r="C9" s="376"/>
      <c r="D9" s="376"/>
      <c r="E9" s="376"/>
      <c r="F9" s="376"/>
      <c r="G9" s="376"/>
      <c r="H9" s="376"/>
      <c r="I9" s="376"/>
      <c r="J9" s="376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5" t="s">
        <v>24</v>
      </c>
      <c r="C11" s="516"/>
      <c r="D11" s="516"/>
      <c r="E11" s="517"/>
      <c r="F11" s="116"/>
      <c r="G11" s="515" t="s">
        <v>25</v>
      </c>
      <c r="H11" s="516"/>
      <c r="I11" s="516"/>
      <c r="J11" s="517"/>
      <c r="N11" s="257"/>
    </row>
    <row r="12" spans="2:13" ht="19.5" customHeight="1">
      <c r="B12" s="118"/>
      <c r="C12" s="375" t="s">
        <v>13</v>
      </c>
      <c r="D12" s="375" t="s">
        <v>133</v>
      </c>
      <c r="E12" s="378" t="s">
        <v>26</v>
      </c>
      <c r="F12" s="119"/>
      <c r="G12" s="120"/>
      <c r="H12" s="375" t="s">
        <v>13</v>
      </c>
      <c r="I12" s="375" t="s">
        <v>133</v>
      </c>
      <c r="J12" s="378" t="s">
        <v>26</v>
      </c>
      <c r="M12" s="205"/>
    </row>
    <row r="13" spans="2:10" ht="19.5" customHeight="1">
      <c r="B13" s="121" t="s">
        <v>29</v>
      </c>
      <c r="C13" s="373">
        <f>('DGRGL-C1'!C18+'DGRGL-C1'!C46)/1000</f>
        <v>689.00476813</v>
      </c>
      <c r="D13" s="373">
        <f>('DGRGL-C1'!D18+'DGRGL-C1'!D46)/1000</f>
        <v>2589.9689233999998</v>
      </c>
      <c r="E13" s="446">
        <f>+D13/$D$15</f>
        <v>0.97618108613702</v>
      </c>
      <c r="F13" s="122"/>
      <c r="G13" s="121" t="s">
        <v>30</v>
      </c>
      <c r="H13" s="371">
        <f>(+'DGRGL-C3'!C19+'DGRGL-C3'!C45)/1000</f>
        <v>705.8165517799999</v>
      </c>
      <c r="I13" s="371">
        <f>(+'DGRGL-C3'!D19+'DGRGL-C3'!D45)/1000</f>
        <v>2653.1644181499996</v>
      </c>
      <c r="J13" s="446">
        <f>+I13/$I$15</f>
        <v>1</v>
      </c>
    </row>
    <row r="14" spans="2:14" ht="19.5" customHeight="1">
      <c r="B14" s="121" t="s">
        <v>27</v>
      </c>
      <c r="C14" s="373">
        <f>+'DGRGL-C1'!C15/1000</f>
        <v>16.811783650000002</v>
      </c>
      <c r="D14" s="373">
        <f>+'DGRGL-C1'!D15/1000</f>
        <v>63.19549474</v>
      </c>
      <c r="E14" s="446">
        <f>+D14/$D$15</f>
        <v>0.023818913862979962</v>
      </c>
      <c r="F14" s="122"/>
      <c r="G14" s="121" t="s">
        <v>28</v>
      </c>
      <c r="H14" s="371">
        <f>(+'DGRGL-C3'!C15+'DGRGL-C3'!C43)/1000</f>
        <v>0</v>
      </c>
      <c r="I14" s="371">
        <f>(+'DGRGL-C3'!D15+'DGRGL-C3'!D43)/1000</f>
        <v>0</v>
      </c>
      <c r="J14" s="446">
        <f>+I14/$I$15</f>
        <v>0</v>
      </c>
      <c r="N14" s="225"/>
    </row>
    <row r="15" spans="2:10" ht="19.5" customHeight="1">
      <c r="B15" s="123" t="s">
        <v>31</v>
      </c>
      <c r="C15" s="374">
        <f>+C14+C13</f>
        <v>705.81655178</v>
      </c>
      <c r="D15" s="374">
        <f>+D14+D13</f>
        <v>2653.1644181399997</v>
      </c>
      <c r="E15" s="447">
        <f>SUM(E13:E14)</f>
        <v>1</v>
      </c>
      <c r="F15" s="124"/>
      <c r="G15" s="123" t="s">
        <v>31</v>
      </c>
      <c r="H15" s="372">
        <f>+H14+H13</f>
        <v>705.8165517799999</v>
      </c>
      <c r="I15" s="372">
        <f>+I14+I13</f>
        <v>2653.1644181499996</v>
      </c>
      <c r="J15" s="447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9.999894245993346E-09</v>
      </c>
      <c r="J16" s="124"/>
    </row>
    <row r="17" spans="3:4" ht="19.5" customHeight="1">
      <c r="C17" s="227"/>
      <c r="D17" s="228"/>
    </row>
    <row r="18" spans="2:10" ht="19.5" customHeight="1">
      <c r="B18" s="515" t="s">
        <v>32</v>
      </c>
      <c r="C18" s="516"/>
      <c r="D18" s="516"/>
      <c r="E18" s="517"/>
      <c r="F18" s="116"/>
      <c r="G18" s="515" t="s">
        <v>71</v>
      </c>
      <c r="H18" s="516"/>
      <c r="I18" s="516"/>
      <c r="J18" s="517"/>
    </row>
    <row r="19" spans="2:15" ht="19.5" customHeight="1">
      <c r="B19" s="120"/>
      <c r="C19" s="375" t="s">
        <v>13</v>
      </c>
      <c r="D19" s="375" t="s">
        <v>133</v>
      </c>
      <c r="E19" s="378" t="s">
        <v>26</v>
      </c>
      <c r="F19" s="119"/>
      <c r="G19" s="229"/>
      <c r="H19" s="375" t="s">
        <v>13</v>
      </c>
      <c r="I19" s="375" t="s">
        <v>133</v>
      </c>
      <c r="J19" s="381" t="s">
        <v>26</v>
      </c>
      <c r="M19" s="230"/>
      <c r="N19" s="230"/>
      <c r="O19" s="54"/>
    </row>
    <row r="20" spans="2:15" ht="19.5" customHeight="1">
      <c r="B20" s="121" t="s">
        <v>86</v>
      </c>
      <c r="C20" s="373">
        <f>('DGRGL-C2'!C15+'DGRGL-C2'!C20)/1000</f>
        <v>424.36965720999996</v>
      </c>
      <c r="D20" s="373">
        <f>('DGRGL-C2'!D15+'DGRGL-C2'!D20)/1000</f>
        <v>1595.2055414499998</v>
      </c>
      <c r="E20" s="446">
        <f>+D20/$D$23</f>
        <v>0.6012463948850579</v>
      </c>
      <c r="F20" s="122"/>
      <c r="G20" s="390" t="s">
        <v>165</v>
      </c>
      <c r="H20" s="379">
        <f>(+'DGRGL-C5'!C19+'DGRGL-C5'!C44+'DGRGL-C5'!C57)/1000</f>
        <v>565.7432252899999</v>
      </c>
      <c r="I20" s="379">
        <f>(+'DGRGL-C5'!D19+'DGRGL-C5'!D44+'DGRGL-C5'!D57)/1000</f>
        <v>2126.6287838599997</v>
      </c>
      <c r="J20" s="448">
        <f aca="true" t="shared" si="0" ref="J20:J29">+I20/$I$30</f>
        <v>0.8015442877644471</v>
      </c>
      <c r="M20" s="230"/>
      <c r="N20" s="230"/>
      <c r="O20" s="54"/>
    </row>
    <row r="21" spans="2:15" ht="19.5" customHeight="1">
      <c r="B21" s="121" t="s">
        <v>85</v>
      </c>
      <c r="C21" s="373">
        <f>('DGRGL-C2'!C16+'DGRGL-C2'!C21)/1000</f>
        <v>278.94943647</v>
      </c>
      <c r="D21" s="373">
        <f>('DGRGL-C2'!D16+'DGRGL-C2'!D21)/1000</f>
        <v>1048.5709317</v>
      </c>
      <c r="E21" s="446">
        <f>+D21/$D$23</f>
        <v>0.3952152096292427</v>
      </c>
      <c r="F21" s="122"/>
      <c r="G21" s="390" t="s">
        <v>289</v>
      </c>
      <c r="H21" s="379">
        <f>(+'DGRGL-C5'!C34)/1000</f>
        <v>73.20631802999999</v>
      </c>
      <c r="I21" s="379">
        <f>(+'DGRGL-C5'!D34)/1000</f>
        <v>275.18254947</v>
      </c>
      <c r="J21" s="448">
        <f t="shared" si="0"/>
        <v>0.10371861901529521</v>
      </c>
      <c r="M21" s="232"/>
      <c r="N21" s="233"/>
      <c r="O21" s="54"/>
    </row>
    <row r="22" spans="2:15" ht="19.5" customHeight="1">
      <c r="B22" s="121" t="s">
        <v>266</v>
      </c>
      <c r="C22" s="373">
        <f>('DGRGL-C2'!C17+'DGRGL-C2'!C22)/1000</f>
        <v>2.4974581</v>
      </c>
      <c r="D22" s="373">
        <f>('DGRGL-C2'!D17+'DGRGL-C2'!D22)/1000</f>
        <v>9.387945</v>
      </c>
      <c r="E22" s="446">
        <f>+D22/$D$23</f>
        <v>0.0035383954856993112</v>
      </c>
      <c r="F22" s="124"/>
      <c r="G22" s="390" t="s">
        <v>238</v>
      </c>
      <c r="H22" s="379">
        <f>+'DGRGL-C5'!C35/1000</f>
        <v>28.66886942</v>
      </c>
      <c r="I22" s="379">
        <f>+'DGRGL-C5'!D35/1000</f>
        <v>107.76628015</v>
      </c>
      <c r="J22" s="448">
        <f t="shared" si="0"/>
        <v>0.040618018021495075</v>
      </c>
      <c r="M22" s="234"/>
      <c r="N22" s="230"/>
      <c r="O22" s="54"/>
    </row>
    <row r="23" spans="2:15" ht="25.5">
      <c r="B23" s="123" t="s">
        <v>31</v>
      </c>
      <c r="C23" s="374">
        <f>+C21+C20+C22</f>
        <v>705.8165517799999</v>
      </c>
      <c r="D23" s="374">
        <f>+D21+D20+D22</f>
        <v>2653.16441815</v>
      </c>
      <c r="E23" s="447">
        <f>+E21+E20+E22</f>
        <v>1</v>
      </c>
      <c r="F23" s="124"/>
      <c r="G23" s="231" t="s">
        <v>166</v>
      </c>
      <c r="H23" s="379">
        <f>+'DGRGL-C5'!C28/1000</f>
        <v>15.7848272</v>
      </c>
      <c r="I23" s="379">
        <f>+'DGRGL-C5'!D28/1000</f>
        <v>59.33516544</v>
      </c>
      <c r="J23" s="448">
        <f t="shared" si="0"/>
        <v>0.02236392325870136</v>
      </c>
      <c r="M23" s="230"/>
      <c r="N23" s="230"/>
      <c r="O23" s="54"/>
    </row>
    <row r="24" spans="2:15" ht="19.5" customHeight="1">
      <c r="B24" s="117" t="s">
        <v>250</v>
      </c>
      <c r="C24" s="289"/>
      <c r="D24" s="481"/>
      <c r="E24" s="290"/>
      <c r="F24" s="124"/>
      <c r="G24" s="390" t="s">
        <v>152</v>
      </c>
      <c r="H24" s="379">
        <f>(+'DGRGL-C5'!C41+'DGRGL-C5'!C101)/1000</f>
        <v>14.7744058</v>
      </c>
      <c r="I24" s="379">
        <f>(+'DGRGL-C5'!D41+'DGRGL-C5'!D101)/1000</f>
        <v>55.5369914</v>
      </c>
      <c r="J24" s="448">
        <f t="shared" si="0"/>
        <v>0.020932359495056924</v>
      </c>
      <c r="M24" s="230"/>
      <c r="N24" s="230"/>
      <c r="O24" s="54"/>
    </row>
    <row r="25" spans="6:15" ht="19.5" customHeight="1">
      <c r="F25" s="124"/>
      <c r="G25" s="390" t="s">
        <v>157</v>
      </c>
      <c r="H25" s="379">
        <f>(+'DGRGL-C5'!C37+'DGRGL-C5'!C96)/1000</f>
        <v>3.69870683</v>
      </c>
      <c r="I25" s="379">
        <f>(+'DGRGL-C5'!D37+'DGRGL-C5'!D96)/1000</f>
        <v>13.90343898</v>
      </c>
      <c r="J25" s="448">
        <f>+I25/$I$30</f>
        <v>0.005240323172186594</v>
      </c>
      <c r="M25" s="230"/>
      <c r="N25" s="230"/>
      <c r="O25" s="54"/>
    </row>
    <row r="26" spans="2:15" ht="19.5" customHeight="1">
      <c r="B26" s="512" t="s">
        <v>33</v>
      </c>
      <c r="C26" s="513"/>
      <c r="D26" s="513"/>
      <c r="E26" s="514"/>
      <c r="F26" s="124"/>
      <c r="G26" s="390" t="s">
        <v>291</v>
      </c>
      <c r="H26" s="379">
        <f>(+'DGRGL-C5'!C36+'DGRGL-C5'!C97)/1000</f>
        <v>2.88214495</v>
      </c>
      <c r="I26" s="379">
        <f>(+'DGRGL-C5'!D36+'DGRGL-C5'!D97)/1000</f>
        <v>10.83398287</v>
      </c>
      <c r="J26" s="448">
        <f>+I26/$I$30</f>
        <v>0.004083419329735758</v>
      </c>
      <c r="M26" s="230"/>
      <c r="N26" s="230"/>
      <c r="O26" s="54"/>
    </row>
    <row r="27" spans="2:16" ht="25.5">
      <c r="B27" s="120"/>
      <c r="C27" s="375" t="s">
        <v>13</v>
      </c>
      <c r="D27" s="375" t="s">
        <v>133</v>
      </c>
      <c r="E27" s="378" t="s">
        <v>26</v>
      </c>
      <c r="F27" s="116"/>
      <c r="G27" s="231" t="s">
        <v>169</v>
      </c>
      <c r="H27" s="379">
        <f>+'DGRGL-C5'!C29/1000</f>
        <v>1.02695645</v>
      </c>
      <c r="I27" s="379">
        <f>+'DGRGL-C5'!D29/1000</f>
        <v>3.8603293</v>
      </c>
      <c r="J27" s="448">
        <f>+I27/$I$30</f>
        <v>0.0014549906042786007</v>
      </c>
      <c r="M27" s="232"/>
      <c r="N27" s="230"/>
      <c r="O27" s="54"/>
      <c r="P27" s="55"/>
    </row>
    <row r="28" spans="2:16" ht="19.5" customHeight="1">
      <c r="B28" s="121" t="s">
        <v>274</v>
      </c>
      <c r="C28" s="371">
        <f>(+'DGRGL-C5'!C19+'DGRGL-C5'!C44+'DGRGL-C5'!C56)/1000</f>
        <v>565.7432252899999</v>
      </c>
      <c r="D28" s="371">
        <f>('DGRGL-C5'!D19+'DGRGL-C5'!D44+'DGRGL-C5'!D56)/1000</f>
        <v>2126.6287838599997</v>
      </c>
      <c r="E28" s="446">
        <f>+C28/$C$31</f>
        <v>0.8015442877660648</v>
      </c>
      <c r="F28" s="119"/>
      <c r="G28" s="390" t="s">
        <v>305</v>
      </c>
      <c r="H28" s="379">
        <f>(+'DGRGL-C5'!C98)/1000</f>
        <v>0</v>
      </c>
      <c r="I28" s="379">
        <f>(+'DGRGL-C5'!D98)/1000</f>
        <v>0</v>
      </c>
      <c r="J28" s="448">
        <f>+I28/$I$30</f>
        <v>0</v>
      </c>
      <c r="M28" s="230"/>
      <c r="N28" s="235"/>
      <c r="O28" s="97"/>
      <c r="P28" s="55"/>
    </row>
    <row r="29" spans="2:16" ht="19.5" customHeight="1">
      <c r="B29" s="121" t="s">
        <v>63</v>
      </c>
      <c r="C29" s="371">
        <f>(+'DGRGL-C5'!C33+'DGRGL-C5'!C40+'DGRGL-C5'!C95+'DGRGL-C5'!C100)/1000</f>
        <v>123.26154284</v>
      </c>
      <c r="D29" s="371">
        <f>(+'DGRGL-C5'!D33+'DGRGL-C5'!D40+'DGRGL-C5'!D95+'DGRGL-C5'!D100)/1000</f>
        <v>463.34013954</v>
      </c>
      <c r="E29" s="446">
        <f>+C29/$C$31</f>
        <v>0.17463679837083232</v>
      </c>
      <c r="F29" s="122"/>
      <c r="G29" s="390" t="s">
        <v>222</v>
      </c>
      <c r="H29" s="379">
        <f>+'DGRGL-C5'!C38/1000</f>
        <v>0.03109781</v>
      </c>
      <c r="I29" s="379">
        <f>+'DGRGL-C5'!D38/1000</f>
        <v>0.11689667</v>
      </c>
      <c r="J29" s="448">
        <f t="shared" si="0"/>
        <v>4.405933880341663E-05</v>
      </c>
      <c r="M29" s="236"/>
      <c r="N29" s="237"/>
      <c r="O29" s="54"/>
      <c r="P29" s="55"/>
    </row>
    <row r="30" spans="2:16" ht="19.5" customHeight="1">
      <c r="B30" s="121" t="s">
        <v>51</v>
      </c>
      <c r="C30" s="371">
        <f>(+'DGRGL-C5'!C27)/1000</f>
        <v>16.811783650000002</v>
      </c>
      <c r="D30" s="371">
        <f>(+'DGRGL-C5'!D27)/1000</f>
        <v>63.195494739999994</v>
      </c>
      <c r="E30" s="446">
        <f>+C30/$C$31</f>
        <v>0.023818913863102722</v>
      </c>
      <c r="F30" s="122"/>
      <c r="G30" s="123" t="s">
        <v>31</v>
      </c>
      <c r="H30" s="380">
        <f>SUM(H20:H29)</f>
        <v>705.8165517799998</v>
      </c>
      <c r="I30" s="380">
        <f>SUM(I20:I29)</f>
        <v>2653.1644181399997</v>
      </c>
      <c r="J30" s="449">
        <f>SUM(J20:J29)</f>
        <v>1</v>
      </c>
      <c r="L30" s="230"/>
      <c r="M30" s="238"/>
      <c r="N30" s="230"/>
      <c r="O30" s="54"/>
      <c r="P30" s="55"/>
    </row>
    <row r="31" spans="2:16" ht="19.5" customHeight="1">
      <c r="B31" s="123" t="s">
        <v>31</v>
      </c>
      <c r="C31" s="372">
        <f>+C28+C29+C30</f>
        <v>705.81655178</v>
      </c>
      <c r="D31" s="372">
        <f>+D28+D29+D30</f>
        <v>2653.1644181399997</v>
      </c>
      <c r="E31" s="447">
        <f>+E28+E29+E30</f>
        <v>0.9999999999999999</v>
      </c>
      <c r="F31" s="122"/>
      <c r="G31" s="117" t="s">
        <v>167</v>
      </c>
      <c r="M31" s="238"/>
      <c r="N31" s="230"/>
      <c r="O31" s="54"/>
      <c r="P31" s="55"/>
    </row>
    <row r="32" spans="2:16" ht="19.5" customHeight="1">
      <c r="B32" s="117" t="s">
        <v>275</v>
      </c>
      <c r="C32" s="480"/>
      <c r="D32" s="482"/>
      <c r="E32" s="52"/>
      <c r="F32" s="122"/>
      <c r="G32" s="117" t="s">
        <v>168</v>
      </c>
      <c r="H32" s="461"/>
      <c r="I32" s="461"/>
      <c r="L32" s="230"/>
      <c r="M32" s="238"/>
      <c r="N32" s="230"/>
      <c r="O32" s="54"/>
      <c r="P32" s="55"/>
    </row>
    <row r="33" spans="6:16" ht="19.5" customHeight="1">
      <c r="F33" s="124"/>
      <c r="L33" s="230"/>
      <c r="M33" s="238"/>
      <c r="N33" s="230"/>
      <c r="O33" s="54"/>
      <c r="P33" s="55"/>
    </row>
    <row r="34" spans="2:16" ht="19.5" customHeight="1">
      <c r="B34" s="512" t="s">
        <v>23</v>
      </c>
      <c r="C34" s="513"/>
      <c r="D34" s="513"/>
      <c r="E34" s="514"/>
      <c r="F34" s="239"/>
      <c r="L34" s="230"/>
      <c r="M34" s="240"/>
      <c r="N34" s="230"/>
      <c r="O34" s="54"/>
      <c r="P34" s="55"/>
    </row>
    <row r="35" spans="2:16" ht="19.5" customHeight="1">
      <c r="B35" s="120"/>
      <c r="C35" s="375" t="s">
        <v>13</v>
      </c>
      <c r="D35" s="375" t="s">
        <v>133</v>
      </c>
      <c r="E35" s="378" t="s">
        <v>26</v>
      </c>
      <c r="F35" s="116"/>
      <c r="G35" s="512" t="s">
        <v>62</v>
      </c>
      <c r="H35" s="513"/>
      <c r="I35" s="513"/>
      <c r="J35" s="514"/>
      <c r="L35" s="238"/>
      <c r="M35" s="241"/>
      <c r="N35" s="241"/>
      <c r="O35" s="54"/>
      <c r="P35" s="55"/>
    </row>
    <row r="36" spans="2:16" ht="19.5" customHeight="1">
      <c r="B36" s="121" t="s">
        <v>133</v>
      </c>
      <c r="C36" s="371">
        <f>(+'DGRGL-C4'!C15+'DGRGL-C4'!C58)/1000</f>
        <v>554.4020629199999</v>
      </c>
      <c r="D36" s="371">
        <f>(+'DGRGL-C4'!D15+'DGRGL-C4'!D58)/1000</f>
        <v>2083.9973545157</v>
      </c>
      <c r="E36" s="446">
        <f>+D36/$D$40</f>
        <v>0.7854761432312827</v>
      </c>
      <c r="F36" s="119"/>
      <c r="G36" s="118"/>
      <c r="H36" s="518" t="s">
        <v>13</v>
      </c>
      <c r="I36" s="518"/>
      <c r="J36" s="519"/>
      <c r="L36" s="238"/>
      <c r="M36" s="241"/>
      <c r="N36" s="241"/>
      <c r="O36" s="54"/>
      <c r="P36" s="55"/>
    </row>
    <row r="37" spans="2:16" ht="19.5" customHeight="1">
      <c r="B37" s="121" t="s">
        <v>34</v>
      </c>
      <c r="C37" s="371">
        <f>(+'DGRGL-C4'!C29)/1000</f>
        <v>108.05316051</v>
      </c>
      <c r="D37" s="371">
        <f>(+'DGRGL-C4'!D29)/1000</f>
        <v>406.17183036</v>
      </c>
      <c r="E37" s="446">
        <f>+D37/$D$40</f>
        <v>0.15308958147622262</v>
      </c>
      <c r="F37" s="119"/>
      <c r="G37" s="391" t="s">
        <v>95</v>
      </c>
      <c r="H37" s="375" t="s">
        <v>27</v>
      </c>
      <c r="I37" s="375" t="s">
        <v>29</v>
      </c>
      <c r="J37" s="393" t="s">
        <v>31</v>
      </c>
      <c r="L37" s="238"/>
      <c r="M37" s="241"/>
      <c r="N37" s="241"/>
      <c r="O37" s="54"/>
      <c r="P37" s="55"/>
    </row>
    <row r="38" spans="2:16" ht="19.5" customHeight="1">
      <c r="B38" s="121" t="s">
        <v>35</v>
      </c>
      <c r="C38" s="371">
        <f>(+'DGRGL-C4'!C24)/1000</f>
        <v>32.13975048</v>
      </c>
      <c r="D38" s="371">
        <f>(+'DGRGL-C4'!D24)/1000</f>
        <v>120.81332205</v>
      </c>
      <c r="E38" s="446">
        <f>+D38/$D$40</f>
        <v>0.04553555792629389</v>
      </c>
      <c r="F38" s="124"/>
      <c r="G38" s="243">
        <v>2009</v>
      </c>
      <c r="H38" s="371">
        <v>71</v>
      </c>
      <c r="I38" s="371">
        <v>192</v>
      </c>
      <c r="J38" s="394">
        <f aca="true" t="shared" si="1" ref="J38:J50">+I38+H38</f>
        <v>263</v>
      </c>
      <c r="L38" s="238"/>
      <c r="M38" s="242"/>
      <c r="N38" s="230"/>
      <c r="O38" s="54"/>
      <c r="P38" s="55"/>
    </row>
    <row r="39" spans="2:16" ht="19.5" customHeight="1">
      <c r="B39" s="121" t="s">
        <v>36</v>
      </c>
      <c r="C39" s="371">
        <f>(+'DGRGL-C4'!C34)/1000</f>
        <v>11.22157787</v>
      </c>
      <c r="D39" s="371">
        <f>(+'DGRGL-C4'!D34)/1000</f>
        <v>42.181911209999996</v>
      </c>
      <c r="E39" s="446">
        <f>+D39/$D$40</f>
        <v>0.015898717366200764</v>
      </c>
      <c r="F39" s="124"/>
      <c r="G39" s="243">
        <v>2010</v>
      </c>
      <c r="H39" s="371">
        <v>72</v>
      </c>
      <c r="I39" s="371">
        <v>249</v>
      </c>
      <c r="J39" s="394">
        <f t="shared" si="1"/>
        <v>321</v>
      </c>
      <c r="L39" s="238"/>
      <c r="N39" s="117"/>
      <c r="O39" s="52"/>
      <c r="P39" s="55"/>
    </row>
    <row r="40" spans="2:16" ht="19.5" customHeight="1">
      <c r="B40" s="123" t="s">
        <v>31</v>
      </c>
      <c r="C40" s="372">
        <f>+C39+C37+C38+C36</f>
        <v>705.8165517799999</v>
      </c>
      <c r="D40" s="372">
        <f>+D39+D37+D38+D36</f>
        <v>2653.1644181357</v>
      </c>
      <c r="E40" s="447">
        <f>+E39+E37+E38+E36</f>
        <v>1</v>
      </c>
      <c r="F40" s="124"/>
      <c r="G40" s="243">
        <v>2011</v>
      </c>
      <c r="H40" s="371">
        <v>70</v>
      </c>
      <c r="I40" s="371">
        <v>315</v>
      </c>
      <c r="J40" s="394">
        <f t="shared" si="1"/>
        <v>385</v>
      </c>
      <c r="L40" s="238"/>
      <c r="M40" s="230"/>
      <c r="N40" s="230"/>
      <c r="O40" s="54"/>
      <c r="P40" s="55"/>
    </row>
    <row r="41" spans="2:16" ht="19.5" customHeight="1">
      <c r="B41" s="121" t="s">
        <v>38</v>
      </c>
      <c r="C41" s="371">
        <f>+C36</f>
        <v>554.4020629199999</v>
      </c>
      <c r="D41" s="371">
        <f>+D36</f>
        <v>2083.9973545157</v>
      </c>
      <c r="E41" s="446">
        <f>+C41/$C$43</f>
        <v>0.7854761432299263</v>
      </c>
      <c r="F41" s="124"/>
      <c r="G41" s="243">
        <v>2012</v>
      </c>
      <c r="H41" s="371">
        <v>63.198</v>
      </c>
      <c r="I41" s="379">
        <v>425.85551902000003</v>
      </c>
      <c r="J41" s="394">
        <f t="shared" si="1"/>
        <v>489.05351902</v>
      </c>
      <c r="L41" s="238"/>
      <c r="N41" s="117"/>
      <c r="O41" s="52"/>
      <c r="P41" s="55"/>
    </row>
    <row r="42" spans="2:16" ht="19.5" customHeight="1">
      <c r="B42" s="121" t="s">
        <v>37</v>
      </c>
      <c r="C42" s="371">
        <f>+C38+C37+C39</f>
        <v>151.41448886</v>
      </c>
      <c r="D42" s="371">
        <f>+D38+D37+D39</f>
        <v>569.1670636199999</v>
      </c>
      <c r="E42" s="446">
        <f>+C42/$C$43</f>
        <v>0.21452385677007368</v>
      </c>
      <c r="F42" s="122"/>
      <c r="G42" s="243">
        <v>2013</v>
      </c>
      <c r="H42" s="371">
        <v>56.5285205</v>
      </c>
      <c r="I42" s="379">
        <v>591.0717845600001</v>
      </c>
      <c r="J42" s="394">
        <f t="shared" si="1"/>
        <v>647.6003050600001</v>
      </c>
      <c r="L42" s="238"/>
      <c r="N42" s="117"/>
      <c r="O42" s="52"/>
      <c r="P42" s="55"/>
    </row>
    <row r="43" spans="2:16" ht="19.5" customHeight="1">
      <c r="B43" s="123" t="s">
        <v>31</v>
      </c>
      <c r="C43" s="372">
        <f>+C42+C41</f>
        <v>705.8165517799999</v>
      </c>
      <c r="D43" s="372">
        <f>+D42+D41</f>
        <v>2653.1644181356996</v>
      </c>
      <c r="E43" s="447">
        <f>+E42+E41</f>
        <v>1</v>
      </c>
      <c r="F43" s="122"/>
      <c r="G43" s="243">
        <v>2014</v>
      </c>
      <c r="H43" s="371">
        <v>50.26007419</v>
      </c>
      <c r="I43" s="371">
        <v>752.8751732600001</v>
      </c>
      <c r="J43" s="394">
        <f t="shared" si="1"/>
        <v>803.1352474500001</v>
      </c>
      <c r="L43" s="230"/>
      <c r="N43" s="117"/>
      <c r="O43" s="52"/>
      <c r="P43" s="55"/>
    </row>
    <row r="44" spans="2:16" ht="19.5" customHeight="1">
      <c r="B44" s="52"/>
      <c r="C44" s="52"/>
      <c r="D44" s="52"/>
      <c r="E44" s="52"/>
      <c r="F44" s="124"/>
      <c r="G44" s="243">
        <v>2015</v>
      </c>
      <c r="H44" s="371">
        <v>44.4029874</v>
      </c>
      <c r="I44" s="371">
        <v>911.7782794100002</v>
      </c>
      <c r="J44" s="394">
        <f t="shared" si="1"/>
        <v>956.1812668100002</v>
      </c>
      <c r="L44" s="244"/>
      <c r="M44" s="245"/>
      <c r="N44" s="117"/>
      <c r="O44" s="52"/>
      <c r="P44" s="55"/>
    </row>
    <row r="45" spans="7:16" ht="19.5" customHeight="1">
      <c r="G45" s="243">
        <v>2016</v>
      </c>
      <c r="H45" s="371">
        <v>38.965713019999995</v>
      </c>
      <c r="I45" s="371">
        <v>1125.5192306200001</v>
      </c>
      <c r="J45" s="394">
        <f t="shared" si="1"/>
        <v>1164.4849436400002</v>
      </c>
      <c r="L45" s="230"/>
      <c r="M45" s="246"/>
      <c r="N45" s="230"/>
      <c r="O45" s="54"/>
      <c r="P45" s="55"/>
    </row>
    <row r="46" spans="2:16" ht="19.5" customHeight="1">
      <c r="B46" s="512" t="s">
        <v>8</v>
      </c>
      <c r="C46" s="513"/>
      <c r="D46" s="513"/>
      <c r="E46" s="514"/>
      <c r="F46" s="116"/>
      <c r="G46" s="243">
        <v>2017</v>
      </c>
      <c r="H46" s="371">
        <v>33.93910748</v>
      </c>
      <c r="I46" s="371">
        <v>695.27858884</v>
      </c>
      <c r="J46" s="394">
        <f t="shared" si="1"/>
        <v>729.21769632</v>
      </c>
      <c r="L46" s="230"/>
      <c r="M46" s="230"/>
      <c r="N46" s="230"/>
      <c r="O46" s="54"/>
      <c r="P46" s="55"/>
    </row>
    <row r="47" spans="2:16" ht="19.5" customHeight="1">
      <c r="B47" s="118"/>
      <c r="C47" s="375" t="s">
        <v>13</v>
      </c>
      <c r="D47" s="375" t="s">
        <v>133</v>
      </c>
      <c r="E47" s="378" t="s">
        <v>26</v>
      </c>
      <c r="F47" s="119"/>
      <c r="G47" s="462">
        <v>2018</v>
      </c>
      <c r="H47" s="371">
        <v>29.32455225</v>
      </c>
      <c r="I47" s="371">
        <v>1046.91136084</v>
      </c>
      <c r="J47" s="394">
        <f t="shared" si="1"/>
        <v>1076.23591309</v>
      </c>
      <c r="L47" s="230"/>
      <c r="M47" s="230"/>
      <c r="N47" s="230"/>
      <c r="O47" s="54"/>
      <c r="P47" s="55"/>
    </row>
    <row r="48" spans="2:16" ht="19.5" customHeight="1">
      <c r="B48" s="121" t="s">
        <v>47</v>
      </c>
      <c r="C48" s="371">
        <f>(+'DGRGL-C2'!C14)/1000</f>
        <v>691.08102948</v>
      </c>
      <c r="D48" s="371">
        <f>(+'DGRGL-C2'!D14)/1000</f>
        <v>2597.77358982</v>
      </c>
      <c r="E48" s="446">
        <f>+D48/$D$50</f>
        <v>0.9791227305963107</v>
      </c>
      <c r="F48" s="247"/>
      <c r="G48" s="462">
        <v>2019</v>
      </c>
      <c r="H48" s="371">
        <v>25.11588378</v>
      </c>
      <c r="I48" s="371">
        <v>1051.14683938</v>
      </c>
      <c r="J48" s="394">
        <f t="shared" si="1"/>
        <v>1076.2627231600002</v>
      </c>
      <c r="L48" s="230"/>
      <c r="M48" s="230"/>
      <c r="N48" s="230"/>
      <c r="O48" s="54"/>
      <c r="P48" s="55"/>
    </row>
    <row r="49" spans="2:16" ht="19.5" customHeight="1">
      <c r="B49" s="121" t="s">
        <v>46</v>
      </c>
      <c r="C49" s="371">
        <f>(+'DGRGL-C2'!C19)/1000</f>
        <v>14.735522300000001</v>
      </c>
      <c r="D49" s="371">
        <f>(+'DGRGL-C2'!D19)/1000</f>
        <v>55.39082833</v>
      </c>
      <c r="E49" s="446">
        <f>+D49/$D$50</f>
        <v>0.020877269403689253</v>
      </c>
      <c r="F49" s="247"/>
      <c r="G49" s="462">
        <v>2020</v>
      </c>
      <c r="H49" s="371">
        <v>21.32238415</v>
      </c>
      <c r="I49" s="371">
        <v>752.79007244</v>
      </c>
      <c r="J49" s="394">
        <f t="shared" si="1"/>
        <v>774.11245659</v>
      </c>
      <c r="L49" s="230"/>
      <c r="M49" s="230"/>
      <c r="N49" s="230"/>
      <c r="O49" s="54"/>
      <c r="P49" s="55"/>
    </row>
    <row r="50" spans="2:16" ht="19.5" customHeight="1">
      <c r="B50" s="123" t="s">
        <v>31</v>
      </c>
      <c r="C50" s="372">
        <f>+C49+C48</f>
        <v>705.8165517799999</v>
      </c>
      <c r="D50" s="372">
        <f>+D49+D48</f>
        <v>2653.16441815</v>
      </c>
      <c r="E50" s="447">
        <f>+E49+E48</f>
        <v>1</v>
      </c>
      <c r="F50" s="247"/>
      <c r="G50" s="462">
        <v>2021</v>
      </c>
      <c r="H50" s="371">
        <v>17.93927132</v>
      </c>
      <c r="I50" s="371">
        <v>726.54312576</v>
      </c>
      <c r="J50" s="394">
        <f>+I50+H50</f>
        <v>744.4823970799999</v>
      </c>
      <c r="L50" s="230"/>
      <c r="M50" s="230"/>
      <c r="N50" s="230"/>
      <c r="O50" s="54"/>
      <c r="P50" s="55"/>
    </row>
    <row r="51" spans="2:16" ht="19.5" customHeight="1">
      <c r="B51" s="119"/>
      <c r="C51" s="490"/>
      <c r="D51" s="490"/>
      <c r="E51" s="491"/>
      <c r="F51" s="247"/>
      <c r="G51" s="494" t="s">
        <v>376</v>
      </c>
      <c r="H51" s="392">
        <f>+C14</f>
        <v>16.811783650000002</v>
      </c>
      <c r="I51" s="392">
        <f>+C13</f>
        <v>689.00476813</v>
      </c>
      <c r="J51" s="395">
        <f>+I51+H51</f>
        <v>705.81655178</v>
      </c>
      <c r="L51" s="230"/>
      <c r="M51" s="230"/>
      <c r="N51" s="230"/>
      <c r="O51" s="54"/>
      <c r="P51" s="55"/>
    </row>
    <row r="52" spans="2:16" ht="19.5" customHeight="1">
      <c r="B52" s="52"/>
      <c r="C52" s="52"/>
      <c r="D52" s="52"/>
      <c r="E52" s="52"/>
      <c r="F52" s="247"/>
      <c r="G52" s="52"/>
      <c r="H52" s="52"/>
      <c r="I52" s="52"/>
      <c r="J52" s="52"/>
      <c r="L52" s="230"/>
      <c r="M52" s="230"/>
      <c r="N52" s="230"/>
      <c r="O52" s="54"/>
      <c r="P52" s="55"/>
    </row>
    <row r="53" spans="2:16" ht="19.5" customHeight="1">
      <c r="B53" s="52"/>
      <c r="C53" s="52"/>
      <c r="D53" s="52"/>
      <c r="E53" s="52"/>
      <c r="F53" s="124"/>
      <c r="L53" s="238"/>
      <c r="M53" s="248"/>
      <c r="N53" s="230"/>
      <c r="O53" s="54"/>
      <c r="P53" s="55"/>
    </row>
    <row r="54" spans="3:16" ht="19.5" customHeight="1">
      <c r="C54" s="291">
        <f>+C50-C43</f>
        <v>0</v>
      </c>
      <c r="D54" s="291">
        <f>+D50-D43</f>
        <v>1.4300439943326637E-08</v>
      </c>
      <c r="L54" s="238"/>
      <c r="M54" s="238"/>
      <c r="N54" s="230"/>
      <c r="O54" s="54"/>
      <c r="P54" s="55"/>
    </row>
    <row r="55" spans="2:16" ht="19.5" customHeight="1">
      <c r="B55" s="242"/>
      <c r="C55" s="292"/>
      <c r="D55" s="292"/>
      <c r="L55" s="238"/>
      <c r="M55" s="238"/>
      <c r="N55" s="230"/>
      <c r="O55" s="54"/>
      <c r="P55" s="55"/>
    </row>
    <row r="56" spans="3:16" ht="19.5" customHeight="1">
      <c r="C56" s="293">
        <f>+C50-C40</f>
        <v>0</v>
      </c>
      <c r="D56" s="293">
        <f>+D50-D40</f>
        <v>1.429998519597575E-08</v>
      </c>
      <c r="L56" s="238"/>
      <c r="M56" s="238"/>
      <c r="N56" s="230"/>
      <c r="O56" s="54"/>
      <c r="P56" s="55"/>
    </row>
    <row r="57" spans="3:16" ht="25.5" customHeight="1">
      <c r="C57" s="264"/>
      <c r="D57" s="245"/>
      <c r="H57" s="276"/>
      <c r="I57" s="276"/>
      <c r="J57" s="227"/>
      <c r="L57" s="238"/>
      <c r="M57" s="238"/>
      <c r="N57" s="230"/>
      <c r="O57" s="54"/>
      <c r="P57" s="55"/>
    </row>
    <row r="58" spans="7:16" ht="19.5" customHeight="1">
      <c r="G58" s="294"/>
      <c r="H58" s="295">
        <f>+H51-C14</f>
        <v>0</v>
      </c>
      <c r="I58" s="295">
        <f>+I51-C13</f>
        <v>0</v>
      </c>
      <c r="J58" s="294"/>
      <c r="L58" s="238"/>
      <c r="M58" s="238"/>
      <c r="N58" s="230"/>
      <c r="O58" s="54"/>
      <c r="P58" s="55"/>
    </row>
    <row r="59" spans="12:16" ht="19.5" customHeight="1">
      <c r="L59" s="238"/>
      <c r="M59" s="238"/>
      <c r="N59" s="230"/>
      <c r="O59" s="54"/>
      <c r="P59" s="55"/>
    </row>
    <row r="60" spans="8:16" ht="19.5" customHeight="1">
      <c r="H60" s="249"/>
      <c r="I60" s="249"/>
      <c r="J60" s="249"/>
      <c r="L60" s="238"/>
      <c r="M60" s="238"/>
      <c r="N60" s="230"/>
      <c r="O60" s="54"/>
      <c r="P60" s="55"/>
    </row>
    <row r="61" spans="8:16" ht="19.5" customHeight="1">
      <c r="H61" s="249"/>
      <c r="I61" s="250"/>
      <c r="J61" s="249"/>
      <c r="L61" s="238"/>
      <c r="M61" s="238"/>
      <c r="N61" s="230"/>
      <c r="O61" s="54"/>
      <c r="P61" s="55"/>
    </row>
    <row r="62" spans="8:16" ht="19.5" customHeight="1">
      <c r="H62" s="249"/>
      <c r="I62" s="250"/>
      <c r="J62" s="249"/>
      <c r="L62" s="238"/>
      <c r="M62" s="238"/>
      <c r="N62" s="230"/>
      <c r="O62" s="54"/>
      <c r="P62" s="55"/>
    </row>
    <row r="63" spans="8:16" ht="19.5" customHeight="1">
      <c r="H63" s="249"/>
      <c r="I63" s="250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49"/>
      <c r="J64" s="249"/>
      <c r="L64" s="238"/>
      <c r="M64" s="238"/>
      <c r="N64" s="230"/>
      <c r="O64" s="54"/>
      <c r="P64" s="55"/>
    </row>
    <row r="65" spans="10:16" ht="19.5" customHeight="1">
      <c r="J65" s="249"/>
      <c r="L65" s="238"/>
      <c r="M65" s="238"/>
      <c r="N65" s="230"/>
      <c r="O65" s="54"/>
      <c r="P65" s="55"/>
    </row>
    <row r="66" spans="10:16" ht="19.5" customHeight="1">
      <c r="J66" s="249"/>
      <c r="L66" s="238"/>
      <c r="M66" s="238"/>
      <c r="N66" s="230"/>
      <c r="O66" s="54"/>
      <c r="P66" s="55"/>
    </row>
    <row r="67" spans="12:16" ht="19.5" customHeight="1">
      <c r="L67" s="238"/>
      <c r="M67" s="238"/>
      <c r="N67" s="230"/>
      <c r="O67" s="54"/>
      <c r="P67" s="55"/>
    </row>
    <row r="68" spans="12:16" ht="19.5" customHeight="1">
      <c r="L68" s="238"/>
      <c r="M68" s="238"/>
      <c r="N68" s="230"/>
      <c r="O68" s="54"/>
      <c r="P68" s="55"/>
    </row>
    <row r="69" spans="12:16" ht="19.5" customHeight="1">
      <c r="L69" s="238"/>
      <c r="M69" s="238"/>
      <c r="N69" s="230"/>
      <c r="O69" s="54"/>
      <c r="P69" s="55"/>
    </row>
    <row r="70" spans="8:16" ht="19.5" customHeight="1">
      <c r="H70" s="251"/>
      <c r="I70" s="251"/>
      <c r="L70" s="238"/>
      <c r="M70" s="238"/>
      <c r="N70" s="230"/>
      <c r="O70" s="54"/>
      <c r="P70" s="55"/>
    </row>
    <row r="71" spans="12:16" ht="19.5" customHeight="1">
      <c r="L71" s="238"/>
      <c r="M71" s="238"/>
      <c r="N71" s="230"/>
      <c r="O71" s="54"/>
      <c r="P71" s="55"/>
    </row>
    <row r="72" spans="2:16" ht="19.5" customHeight="1">
      <c r="B72" s="252"/>
      <c r="L72" s="238"/>
      <c r="M72" s="238"/>
      <c r="N72" s="230"/>
      <c r="O72" s="54"/>
      <c r="P72" s="55"/>
    </row>
    <row r="73" spans="2:16" ht="19.5" customHeight="1">
      <c r="B73" s="252"/>
      <c r="L73" s="238"/>
      <c r="M73" s="238"/>
      <c r="N73" s="230"/>
      <c r="O73" s="54"/>
      <c r="P73" s="55"/>
    </row>
    <row r="74" spans="12:16" ht="19.5" customHeight="1">
      <c r="L74" s="238"/>
      <c r="M74" s="238"/>
      <c r="N74" s="230"/>
      <c r="O74" s="54"/>
      <c r="P74" s="55"/>
    </row>
    <row r="75" spans="12:16" ht="19.5" customHeight="1">
      <c r="L75" s="238"/>
      <c r="M75" s="238"/>
      <c r="N75" s="230"/>
      <c r="O75" s="54"/>
      <c r="P75" s="55"/>
    </row>
    <row r="76" spans="12:16" ht="19.5" customHeight="1">
      <c r="L76" s="238"/>
      <c r="M76" s="238"/>
      <c r="N76" s="230"/>
      <c r="O76" s="54"/>
      <c r="P76" s="55"/>
    </row>
    <row r="77" spans="10:16" ht="19.5" customHeight="1">
      <c r="J77" s="249"/>
      <c r="L77" s="238"/>
      <c r="M77" s="238"/>
      <c r="N77" s="230"/>
      <c r="O77" s="54"/>
      <c r="P77" s="55"/>
    </row>
    <row r="80" spans="8:9" ht="19.5" customHeight="1">
      <c r="H80" s="251"/>
      <c r="I80" s="251"/>
    </row>
  </sheetData>
  <sheetProtection/>
  <mergeCells count="13">
    <mergeCell ref="B8:F8"/>
    <mergeCell ref="B5:J5"/>
    <mergeCell ref="B7:J7"/>
    <mergeCell ref="B11:E11"/>
    <mergeCell ref="G11:J11"/>
    <mergeCell ref="B6:J6"/>
    <mergeCell ref="B46:E46"/>
    <mergeCell ref="B34:E34"/>
    <mergeCell ref="B18:E18"/>
    <mergeCell ref="G18:J18"/>
    <mergeCell ref="B26:E26"/>
    <mergeCell ref="G35:J35"/>
    <mergeCell ref="H36:J3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28" t="s">
        <v>175</v>
      </c>
      <c r="C5" s="528"/>
      <c r="D5" s="528"/>
      <c r="E5" s="528"/>
      <c r="F5" s="528"/>
      <c r="G5" s="528"/>
      <c r="H5" s="528"/>
      <c r="I5" s="528"/>
      <c r="J5" s="528"/>
      <c r="K5" s="528"/>
      <c r="L5" s="265"/>
      <c r="M5" s="265"/>
      <c r="N5" s="265"/>
    </row>
    <row r="6" spans="1:14" s="1" customFormat="1" ht="19.5" customHeight="1">
      <c r="A6" s="4"/>
      <c r="B6" s="522" t="s">
        <v>271</v>
      </c>
      <c r="C6" s="522"/>
      <c r="D6" s="522"/>
      <c r="E6" s="522"/>
      <c r="F6" s="522"/>
      <c r="G6" s="522"/>
      <c r="H6" s="522"/>
      <c r="I6" s="522"/>
      <c r="J6" s="522"/>
      <c r="K6" s="522"/>
      <c r="L6" s="265"/>
      <c r="M6" s="265"/>
      <c r="N6" s="265"/>
    </row>
    <row r="7" spans="1:14" s="1" customFormat="1" ht="18" customHeight="1">
      <c r="A7" s="4"/>
      <c r="B7" s="504" t="str">
        <f>+Indice!B7</f>
        <v>AL 28 DE FEBRERO DE 2022</v>
      </c>
      <c r="C7" s="504"/>
      <c r="D7" s="504"/>
      <c r="E7" s="504"/>
      <c r="F7" s="504"/>
      <c r="G7" s="504"/>
      <c r="H7" s="504"/>
      <c r="I7" s="504"/>
      <c r="J7" s="504"/>
      <c r="K7" s="504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3" t="s">
        <v>15</v>
      </c>
      <c r="C10" s="523"/>
      <c r="D10" s="523"/>
      <c r="E10" s="524" t="s">
        <v>39</v>
      </c>
      <c r="F10" s="524"/>
      <c r="G10" s="524"/>
      <c r="H10" s="529" t="s">
        <v>40</v>
      </c>
      <c r="I10" s="529"/>
      <c r="J10" s="529"/>
      <c r="K10" s="529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250</v>
      </c>
    </row>
    <row r="24" spans="2:15" ht="19.5" customHeight="1">
      <c r="B24" s="523" t="s">
        <v>41</v>
      </c>
      <c r="C24" s="523"/>
      <c r="D24" s="523"/>
      <c r="E24" s="524" t="s">
        <v>42</v>
      </c>
      <c r="F24" s="524"/>
      <c r="G24" s="524"/>
      <c r="H24" s="524" t="s">
        <v>44</v>
      </c>
      <c r="I24" s="524"/>
      <c r="J24" s="524"/>
      <c r="K24" s="524"/>
      <c r="L24" s="524"/>
      <c r="M24" s="524"/>
      <c r="N24" s="524"/>
      <c r="O24" s="524"/>
    </row>
    <row r="37" spans="1:15" ht="19.5" customHeight="1">
      <c r="A37" s="117"/>
      <c r="B37" s="194"/>
      <c r="C37" s="194"/>
      <c r="D37" s="194"/>
      <c r="E37" s="117" t="s">
        <v>275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170</v>
      </c>
      <c r="O38" s="117"/>
    </row>
    <row r="39" spans="1:15" ht="19.5" customHeight="1">
      <c r="A39" s="117"/>
      <c r="B39" s="526" t="s">
        <v>45</v>
      </c>
      <c r="C39" s="526"/>
      <c r="D39" s="526"/>
      <c r="E39" s="526"/>
      <c r="F39" s="526"/>
      <c r="G39" s="196"/>
      <c r="H39" s="524" t="s">
        <v>48</v>
      </c>
      <c r="I39" s="524"/>
      <c r="J39" s="524"/>
      <c r="K39" s="524"/>
      <c r="L39" s="524"/>
      <c r="M39" s="524"/>
      <c r="O39" s="117"/>
    </row>
    <row r="40" spans="1:15" ht="19.5" customHeight="1">
      <c r="A40" s="527" t="s">
        <v>43</v>
      </c>
      <c r="B40" s="527"/>
      <c r="C40" s="527"/>
      <c r="D40" s="527"/>
      <c r="E40" s="527"/>
      <c r="F40" s="527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5"/>
      <c r="C53" s="525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B53:C53"/>
    <mergeCell ref="B39:F39"/>
    <mergeCell ref="A40:F40"/>
    <mergeCell ref="H39:M39"/>
    <mergeCell ref="H24:O2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38"/>
      <c r="G5" s="538"/>
      <c r="H5" s="538"/>
    </row>
    <row r="6" spans="2:4" ht="18" customHeight="1">
      <c r="B6" s="138" t="s">
        <v>276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125</v>
      </c>
      <c r="C8" s="136"/>
      <c r="D8" s="136"/>
      <c r="E8" s="184"/>
      <c r="F8" s="296"/>
      <c r="H8" s="297"/>
      <c r="I8" s="296"/>
    </row>
    <row r="9" spans="2:9" ht="15.75">
      <c r="B9" s="329" t="s">
        <v>367</v>
      </c>
      <c r="C9" s="329"/>
      <c r="D9" s="269"/>
      <c r="E9" s="315">
        <f>+Portada!I34</f>
        <v>3.759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39" t="s">
        <v>129</v>
      </c>
      <c r="C11" s="535" t="s">
        <v>53</v>
      </c>
      <c r="D11" s="530" t="s">
        <v>134</v>
      </c>
      <c r="E11" s="184"/>
      <c r="F11" s="296"/>
      <c r="G11" s="296"/>
      <c r="H11" s="296"/>
      <c r="I11" s="296"/>
    </row>
    <row r="12" spans="2:10" ht="13.5" customHeight="1">
      <c r="B12" s="540"/>
      <c r="C12" s="536"/>
      <c r="D12" s="531"/>
      <c r="E12" s="266"/>
      <c r="F12" s="296"/>
      <c r="G12" s="296"/>
      <c r="H12" s="296"/>
      <c r="I12" s="296"/>
      <c r="J12" s="181"/>
    </row>
    <row r="13" spans="2:9" ht="9" customHeight="1">
      <c r="B13" s="541"/>
      <c r="C13" s="537"/>
      <c r="D13" s="532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138</v>
      </c>
      <c r="C15" s="316">
        <f>+C16</f>
        <v>16811.78365</v>
      </c>
      <c r="D15" s="316">
        <f>+D16</f>
        <v>63195.49474</v>
      </c>
      <c r="F15" s="296"/>
      <c r="G15" s="300"/>
      <c r="H15" s="300"/>
      <c r="I15" s="296"/>
    </row>
    <row r="16" spans="2:9" ht="15">
      <c r="B16" s="22" t="s">
        <v>85</v>
      </c>
      <c r="C16" s="317">
        <v>16811.78365</v>
      </c>
      <c r="D16" s="317">
        <f>ROUND(+C16*$E$9,5)</f>
        <v>63195.49474</v>
      </c>
      <c r="E16" s="467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110</v>
      </c>
      <c r="C18" s="316">
        <f>SUM(C19:C21)</f>
        <v>674269.24583</v>
      </c>
      <c r="D18" s="316">
        <f>SUM(D19:D21)</f>
        <v>2534578.09507</v>
      </c>
      <c r="E18" s="312"/>
      <c r="F18" s="296" t="s">
        <v>121</v>
      </c>
      <c r="G18" s="299">
        <f>+C19+C48</f>
        <v>439105.17951</v>
      </c>
      <c r="H18" s="299">
        <f>+D19+D48</f>
        <v>1650596.3697799998</v>
      </c>
      <c r="I18" s="296"/>
    </row>
    <row r="19" spans="2:9" ht="15">
      <c r="B19" s="22" t="s">
        <v>91</v>
      </c>
      <c r="C19" s="317">
        <v>424369.65721</v>
      </c>
      <c r="D19" s="317">
        <f>ROUND(+C19*$E$9,5)</f>
        <v>1595205.54145</v>
      </c>
      <c r="E19" s="467"/>
      <c r="F19" s="296"/>
      <c r="G19" s="300"/>
      <c r="H19" s="300"/>
      <c r="I19" s="296"/>
    </row>
    <row r="20" spans="2:9" ht="15">
      <c r="B20" s="22" t="s">
        <v>85</v>
      </c>
      <c r="C20" s="317">
        <v>247402.13052</v>
      </c>
      <c r="D20" s="317">
        <f>ROUND(+C20*$E$9,5)</f>
        <v>929984.60862</v>
      </c>
      <c r="E20" s="467"/>
      <c r="F20" s="296"/>
      <c r="G20" s="300"/>
      <c r="H20" s="300"/>
      <c r="I20" s="296"/>
    </row>
    <row r="21" spans="2:9" ht="15">
      <c r="B21" s="22" t="s">
        <v>247</v>
      </c>
      <c r="C21" s="317">
        <v>2497.4581</v>
      </c>
      <c r="D21" s="317">
        <f>ROUND(+C21*$E$9,5)</f>
        <v>9387.945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33" t="s">
        <v>14</v>
      </c>
      <c r="C23" s="544">
        <f>+C18+C15</f>
        <v>691081.02948</v>
      </c>
      <c r="D23" s="544">
        <f>+D18+D15</f>
        <v>2597773.58981</v>
      </c>
      <c r="F23" s="296"/>
      <c r="G23" s="301"/>
      <c r="H23" s="301"/>
      <c r="I23" s="296"/>
    </row>
    <row r="24" spans="2:4" ht="15" customHeight="1">
      <c r="B24" s="534"/>
      <c r="C24" s="545"/>
      <c r="D24" s="545"/>
    </row>
    <row r="25" spans="2:4" ht="4.5" customHeight="1">
      <c r="B25" s="24"/>
      <c r="C25" s="25"/>
      <c r="D25" s="25"/>
    </row>
    <row r="26" spans="2:4" ht="15">
      <c r="B26" s="26" t="s">
        <v>139</v>
      </c>
      <c r="C26" s="463"/>
      <c r="D26" s="463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63"/>
      <c r="D28" s="27"/>
    </row>
    <row r="29" spans="2:5" ht="15">
      <c r="B29" s="26" t="s">
        <v>248</v>
      </c>
      <c r="C29" s="445"/>
      <c r="D29" s="302"/>
      <c r="E29" s="303"/>
    </row>
    <row r="30" spans="3:5" ht="15">
      <c r="C30" s="445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104</v>
      </c>
      <c r="C34" s="58"/>
      <c r="D34" s="58"/>
      <c r="E34" s="173"/>
    </row>
    <row r="35" spans="2:4" ht="18">
      <c r="B35" s="138" t="s">
        <v>276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28" t="str">
        <f>+B9</f>
        <v>Al 28 de febrero de 2022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39" t="s">
        <v>129</v>
      </c>
      <c r="C40" s="535" t="s">
        <v>53</v>
      </c>
      <c r="D40" s="530" t="s">
        <v>134</v>
      </c>
    </row>
    <row r="41" spans="2:7" ht="13.5" customHeight="1">
      <c r="B41" s="540"/>
      <c r="C41" s="536"/>
      <c r="D41" s="531"/>
      <c r="E41" s="173"/>
      <c r="G41" s="174"/>
    </row>
    <row r="42" spans="2:4" ht="9" customHeight="1">
      <c r="B42" s="541"/>
      <c r="C42" s="537"/>
      <c r="D42" s="532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14735.5223</v>
      </c>
      <c r="D46" s="319">
        <f>SUM(D47:D49)</f>
        <v>55390.82833</v>
      </c>
      <c r="G46" s="175"/>
    </row>
    <row r="47" spans="2:4" ht="15">
      <c r="B47" s="22" t="s">
        <v>91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14735.5223</v>
      </c>
      <c r="D48" s="321">
        <f>ROUND(+C48*$E$9,5)</f>
        <v>55390.82833</v>
      </c>
    </row>
    <row r="49" spans="2:4" ht="15">
      <c r="B49" s="22" t="s">
        <v>249</v>
      </c>
      <c r="C49" s="465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33" t="s">
        <v>14</v>
      </c>
      <c r="C51" s="542">
        <f>+C46+C44</f>
        <v>14735.5223</v>
      </c>
      <c r="D51" s="542">
        <f>+D46+D44</f>
        <v>55390.82833</v>
      </c>
    </row>
    <row r="52" spans="2:7" ht="15" customHeight="1">
      <c r="B52" s="534"/>
      <c r="C52" s="543"/>
      <c r="D52" s="543"/>
      <c r="G52" s="176"/>
    </row>
    <row r="53" spans="2:4" ht="6" customHeight="1">
      <c r="B53" s="24"/>
      <c r="C53" s="25"/>
      <c r="D53" s="25"/>
    </row>
    <row r="54" spans="2:4" ht="15">
      <c r="B54" s="26" t="s">
        <v>250</v>
      </c>
      <c r="C54" s="445"/>
      <c r="D54" s="445"/>
    </row>
    <row r="55" spans="3:4" ht="15">
      <c r="C55" s="445"/>
      <c r="D55" s="323"/>
    </row>
    <row r="56" ht="15">
      <c r="C56" s="281"/>
    </row>
    <row r="57" ht="15">
      <c r="C57" s="277"/>
    </row>
  </sheetData>
  <sheetProtection/>
  <mergeCells count="13">
    <mergeCell ref="B40:B42"/>
    <mergeCell ref="C40:C42"/>
    <mergeCell ref="C23:C24"/>
    <mergeCell ref="D11:D13"/>
    <mergeCell ref="B23:B24"/>
    <mergeCell ref="C11:C13"/>
    <mergeCell ref="F5:H5"/>
    <mergeCell ref="B11:B13"/>
    <mergeCell ref="B51:B52"/>
    <mergeCell ref="C51:C52"/>
    <mergeCell ref="D51:D52"/>
    <mergeCell ref="D23:D24"/>
    <mergeCell ref="D40:D42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277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28 de febrero de 2022</v>
      </c>
      <c r="C8" s="329"/>
      <c r="D8" s="269"/>
      <c r="E8" s="315">
        <f>+Portada!I34</f>
        <v>3.759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48" t="s">
        <v>124</v>
      </c>
      <c r="C10" s="535" t="s">
        <v>53</v>
      </c>
      <c r="D10" s="530" t="s">
        <v>134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49"/>
      <c r="C11" s="536"/>
      <c r="D11" s="531"/>
      <c r="E11" s="86"/>
      <c r="F11" s="254"/>
      <c r="G11" s="254"/>
      <c r="H11" s="254"/>
      <c r="I11" s="254"/>
      <c r="J11" s="254"/>
      <c r="L11" s="255"/>
    </row>
    <row r="12" spans="2:12" ht="9" customHeight="1">
      <c r="B12" s="550"/>
      <c r="C12" s="537"/>
      <c r="D12" s="532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691081.02948</v>
      </c>
      <c r="D14" s="324">
        <f>SUM(D15:D17)</f>
        <v>2597773.58982</v>
      </c>
      <c r="F14" s="456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424369.65721</v>
      </c>
      <c r="D15" s="325">
        <f>ROUND(+C15*$E$8,5)</f>
        <v>1595205.54145</v>
      </c>
      <c r="E15" s="450"/>
      <c r="F15" s="457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264213.91417</v>
      </c>
      <c r="D16" s="325">
        <f>ROUND(+C16*$E$8,5)</f>
        <v>993180.10337</v>
      </c>
      <c r="E16" s="450"/>
      <c r="F16" s="457"/>
      <c r="G16" s="254"/>
      <c r="H16" s="254"/>
      <c r="I16" s="254"/>
      <c r="J16" s="254"/>
      <c r="L16" s="255"/>
    </row>
    <row r="17" spans="2:12" ht="16.5" customHeight="1">
      <c r="B17" s="353" t="s">
        <v>249</v>
      </c>
      <c r="C17" s="465">
        <f>+'DGRGL-C1'!C21</f>
        <v>2497.4581</v>
      </c>
      <c r="D17" s="325">
        <f>ROUND(+C17*$E$8,5)</f>
        <v>9387.945</v>
      </c>
      <c r="E17" s="450"/>
      <c r="F17" s="457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7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14735.5223</v>
      </c>
      <c r="D19" s="324">
        <f>SUM(D20:D22)</f>
        <v>55390.82833</v>
      </c>
      <c r="E19" s="307"/>
      <c r="F19" s="457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7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14735.5223</v>
      </c>
      <c r="D21" s="325">
        <f>ROUND(+C21*$E$8,5)</f>
        <v>55390.82833</v>
      </c>
      <c r="E21" s="307"/>
      <c r="F21" s="457"/>
      <c r="G21" s="254"/>
      <c r="I21" s="254"/>
      <c r="L21" s="255"/>
    </row>
    <row r="22" spans="2:12" ht="16.5" customHeight="1">
      <c r="B22" s="353" t="s">
        <v>249</v>
      </c>
      <c r="C22" s="351">
        <f>+'DGRGL-C1'!C49</f>
        <v>0</v>
      </c>
      <c r="D22" s="351">
        <f>ROUND(+C22*$E$8,5)</f>
        <v>0</v>
      </c>
      <c r="E22" s="307"/>
      <c r="F22" s="457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51" t="s">
        <v>57</v>
      </c>
      <c r="C24" s="546">
        <f>+C19+C14</f>
        <v>705816.55178</v>
      </c>
      <c r="D24" s="546">
        <f>+D19+D14</f>
        <v>2653164.41815</v>
      </c>
      <c r="F24" s="254"/>
      <c r="G24" s="254"/>
      <c r="H24" s="254"/>
      <c r="I24" s="254"/>
      <c r="J24" s="254"/>
      <c r="L24" s="255"/>
    </row>
    <row r="25" spans="2:12" ht="15" customHeight="1">
      <c r="B25" s="552"/>
      <c r="C25" s="547"/>
      <c r="D25" s="547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250</v>
      </c>
      <c r="C27" s="495"/>
      <c r="D27" s="451"/>
      <c r="F27" s="258"/>
      <c r="G27" s="258"/>
      <c r="H27" s="254"/>
      <c r="I27" s="254"/>
      <c r="J27" s="310"/>
    </row>
    <row r="28" spans="3:12" ht="15">
      <c r="C28" s="459"/>
      <c r="D28" s="459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276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28 de febrero de 2022</v>
      </c>
      <c r="C9" s="329"/>
      <c r="D9" s="270"/>
      <c r="E9" s="315">
        <f>+Portada!I34</f>
        <v>3.759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39" t="s">
        <v>287</v>
      </c>
      <c r="C11" s="535" t="s">
        <v>53</v>
      </c>
      <c r="D11" s="530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40"/>
      <c r="C12" s="536"/>
      <c r="D12" s="531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41"/>
      <c r="C13" s="537"/>
      <c r="D13" s="532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87</v>
      </c>
      <c r="C15" s="330">
        <f>+C17</f>
        <v>0</v>
      </c>
      <c r="D15" s="330">
        <f>+D17</f>
        <v>0</v>
      </c>
      <c r="E15" s="63"/>
      <c r="H15" s="209"/>
    </row>
    <row r="16" spans="2:5" ht="6" customHeight="1" hidden="1">
      <c r="B16" s="198"/>
      <c r="C16" s="330"/>
      <c r="D16" s="330"/>
      <c r="E16" s="63"/>
    </row>
    <row r="17" spans="2:5" ht="15.75" hidden="1">
      <c r="B17" s="199" t="s">
        <v>88</v>
      </c>
      <c r="C17" s="331">
        <v>0</v>
      </c>
      <c r="D17" s="331">
        <f>+C17*$E$9</f>
        <v>0</v>
      </c>
      <c r="E17" s="63"/>
    </row>
    <row r="18" spans="2:5" ht="15" customHeight="1">
      <c r="B18" s="199"/>
      <c r="C18" s="331"/>
      <c r="D18" s="331"/>
      <c r="E18" s="63"/>
    </row>
    <row r="19" spans="2:6" ht="16.5">
      <c r="B19" s="198" t="s">
        <v>111</v>
      </c>
      <c r="C19" s="330">
        <f>SUM(C20:C22)</f>
        <v>691081.02948</v>
      </c>
      <c r="D19" s="330">
        <f>SUM(D20:D22)</f>
        <v>2597773.58982</v>
      </c>
      <c r="E19" s="113"/>
      <c r="F19" s="113"/>
    </row>
    <row r="20" spans="2:4" ht="15.75">
      <c r="B20" s="353" t="s">
        <v>89</v>
      </c>
      <c r="C20" s="465">
        <f>+'DGRGL-C1'!C19</f>
        <v>424369.65721</v>
      </c>
      <c r="D20" s="331">
        <f>ROUND(+C20*$E$9,5)</f>
        <v>1595205.54145</v>
      </c>
    </row>
    <row r="21" spans="2:4" ht="15.75">
      <c r="B21" s="353" t="s">
        <v>85</v>
      </c>
      <c r="C21" s="325">
        <f>+'DGRGL-C1'!C16+'DGRGL-C1'!C20</f>
        <v>264213.91417</v>
      </c>
      <c r="D21" s="331">
        <f>ROUND(+C21*$E$9,5)</f>
        <v>993180.10337</v>
      </c>
    </row>
    <row r="22" spans="2:4" ht="15.75">
      <c r="B22" s="353" t="s">
        <v>251</v>
      </c>
      <c r="C22" s="465">
        <f>+'DGRGL-C1'!C21</f>
        <v>2497.4581</v>
      </c>
      <c r="D22" s="331">
        <f>ROUND(+C22*$E$9,5)</f>
        <v>9387.945</v>
      </c>
    </row>
    <row r="23" spans="2:4" ht="9.75" customHeight="1">
      <c r="B23" s="33"/>
      <c r="C23" s="332"/>
      <c r="D23" s="331"/>
    </row>
    <row r="24" spans="2:8" ht="15" customHeight="1">
      <c r="B24" s="551" t="s">
        <v>57</v>
      </c>
      <c r="C24" s="554">
        <f>+C19+C15</f>
        <v>691081.02948</v>
      </c>
      <c r="D24" s="554">
        <f>+D19+D15</f>
        <v>2597773.58982</v>
      </c>
      <c r="G24" s="177"/>
      <c r="H24" s="177"/>
    </row>
    <row r="25" spans="2:8" ht="15" customHeight="1">
      <c r="B25" s="552"/>
      <c r="C25" s="555"/>
      <c r="D25" s="555"/>
      <c r="G25" s="177"/>
      <c r="H25" s="177"/>
    </row>
    <row r="26" spans="2:4" ht="4.5" customHeight="1">
      <c r="B26" s="556"/>
      <c r="C26" s="556"/>
      <c r="D26" s="556"/>
    </row>
    <row r="27" spans="2:4" ht="15" customHeight="1">
      <c r="B27" s="26" t="s">
        <v>142</v>
      </c>
      <c r="C27" s="468"/>
      <c r="D27" s="39"/>
    </row>
    <row r="28" spans="2:4" ht="15">
      <c r="B28" s="26" t="s">
        <v>143</v>
      </c>
      <c r="C28" s="113"/>
      <c r="D28" s="177"/>
    </row>
    <row r="29" spans="2:8" ht="15">
      <c r="B29" s="26" t="s">
        <v>252</v>
      </c>
      <c r="C29" s="398"/>
      <c r="D29" s="398"/>
      <c r="E29" s="399"/>
      <c r="G29" s="183"/>
      <c r="H29" s="96"/>
    </row>
    <row r="30" spans="2:8" ht="15">
      <c r="B30" s="397"/>
      <c r="C30" s="400"/>
      <c r="D30" s="400"/>
      <c r="E30" s="399"/>
      <c r="G30" s="177"/>
      <c r="H30" s="177"/>
    </row>
    <row r="31" spans="2:5" ht="15">
      <c r="B31" s="399"/>
      <c r="C31" s="399"/>
      <c r="D31" s="399"/>
      <c r="E31" s="399"/>
    </row>
    <row r="32" spans="2:5" ht="15">
      <c r="B32" s="399"/>
      <c r="C32" s="399"/>
      <c r="D32" s="399"/>
      <c r="E32" s="399"/>
    </row>
    <row r="33" spans="2:4" ht="18">
      <c r="B33" s="46" t="s">
        <v>105</v>
      </c>
      <c r="C33" s="46"/>
      <c r="D33" s="46"/>
    </row>
    <row r="34" spans="2:5" ht="18">
      <c r="B34" s="138" t="s">
        <v>276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34" t="s">
        <v>54</v>
      </c>
      <c r="C36" s="334"/>
      <c r="D36" s="334"/>
    </row>
    <row r="37" spans="2:4" ht="15" customHeight="1">
      <c r="B37" s="329" t="str">
        <f>+B9</f>
        <v>Al 28 de febrero de 2022</v>
      </c>
      <c r="C37" s="329"/>
      <c r="D37" s="57"/>
    </row>
    <row r="38" spans="2:4" ht="9" customHeight="1">
      <c r="B38" s="38"/>
      <c r="C38" s="38"/>
      <c r="D38" s="38"/>
    </row>
    <row r="39" spans="2:4" ht="15" customHeight="1">
      <c r="B39" s="539" t="s">
        <v>130</v>
      </c>
      <c r="C39" s="535" t="s">
        <v>53</v>
      </c>
      <c r="D39" s="530" t="s">
        <v>134</v>
      </c>
    </row>
    <row r="40" spans="2:7" ht="13.5" customHeight="1">
      <c r="B40" s="540"/>
      <c r="C40" s="536"/>
      <c r="D40" s="531"/>
      <c r="E40" s="46"/>
      <c r="G40" s="182"/>
    </row>
    <row r="41" spans="2:4" ht="9" customHeight="1">
      <c r="B41" s="541"/>
      <c r="C41" s="537"/>
      <c r="D41" s="532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0">
        <v>0</v>
      </c>
      <c r="D43" s="330">
        <v>0</v>
      </c>
    </row>
    <row r="44" spans="2:5" ht="15" customHeight="1">
      <c r="B44" s="33"/>
      <c r="C44" s="331"/>
      <c r="D44" s="331"/>
      <c r="E44" s="85"/>
    </row>
    <row r="45" spans="2:8" ht="16.5">
      <c r="B45" s="32" t="s">
        <v>68</v>
      </c>
      <c r="C45" s="330">
        <f>SUM(C46:C48)</f>
        <v>14735.5223</v>
      </c>
      <c r="D45" s="330">
        <f>SUM(D46:D48)</f>
        <v>55390.82833</v>
      </c>
      <c r="E45" s="85"/>
      <c r="G45" s="177"/>
      <c r="H45" s="177"/>
    </row>
    <row r="46" spans="2:5" ht="15.75">
      <c r="B46" s="353" t="s">
        <v>90</v>
      </c>
      <c r="C46" s="465">
        <v>0</v>
      </c>
      <c r="D46" s="331">
        <f>ROUND(+C46*$E$9,5)</f>
        <v>0</v>
      </c>
      <c r="E46" s="40"/>
    </row>
    <row r="47" spans="2:5" ht="15.75">
      <c r="B47" s="353" t="s">
        <v>85</v>
      </c>
      <c r="C47" s="325">
        <f>+'DGRGL-C1'!C48</f>
        <v>14735.5223</v>
      </c>
      <c r="D47" s="331">
        <f>ROUND(+C47*$E$9,5)</f>
        <v>55390.82833</v>
      </c>
      <c r="E47" s="40"/>
    </row>
    <row r="48" spans="2:5" ht="15.75">
      <c r="B48" s="353" t="s">
        <v>249</v>
      </c>
      <c r="C48" s="465">
        <v>0</v>
      </c>
      <c r="D48" s="331">
        <f>ROUND(+C48*$E$9,5)</f>
        <v>0</v>
      </c>
      <c r="E48" s="256"/>
    </row>
    <row r="49" spans="2:5" ht="9.75" customHeight="1">
      <c r="B49" s="37"/>
      <c r="C49" s="333"/>
      <c r="D49" s="333"/>
      <c r="E49" s="85"/>
    </row>
    <row r="50" spans="2:4" ht="15" customHeight="1">
      <c r="B50" s="551" t="s">
        <v>57</v>
      </c>
      <c r="C50" s="554">
        <f>+C45+C43</f>
        <v>14735.5223</v>
      </c>
      <c r="D50" s="554">
        <f>+D45+D43</f>
        <v>55390.82833</v>
      </c>
    </row>
    <row r="51" spans="2:4" ht="15" customHeight="1">
      <c r="B51" s="552"/>
      <c r="C51" s="555"/>
      <c r="D51" s="555"/>
    </row>
    <row r="52" spans="2:4" ht="5.25" customHeight="1">
      <c r="B52" s="553"/>
      <c r="C52" s="553"/>
      <c r="D52" s="553"/>
    </row>
    <row r="53" spans="2:4" ht="15">
      <c r="B53" s="26" t="s">
        <v>250</v>
      </c>
      <c r="C53" s="460"/>
      <c r="D53" s="401"/>
    </row>
    <row r="54" spans="2:4" ht="15.75">
      <c r="B54" s="402"/>
      <c r="C54" s="401"/>
      <c r="D54" s="401"/>
    </row>
    <row r="55" spans="2:4" ht="15.75">
      <c r="B55" s="402"/>
      <c r="C55" s="399"/>
      <c r="D55" s="399"/>
    </row>
    <row r="56" spans="2:4" ht="15">
      <c r="B56" s="399"/>
      <c r="C56" s="399"/>
      <c r="D56" s="399"/>
    </row>
    <row r="57" spans="2:4" ht="15">
      <c r="B57" s="399"/>
      <c r="C57" s="399"/>
      <c r="D57" s="399"/>
    </row>
    <row r="58" spans="2:4" ht="15">
      <c r="B58" s="399"/>
      <c r="C58" s="399"/>
      <c r="D58" s="399"/>
    </row>
    <row r="59" spans="2:4" ht="15">
      <c r="B59" s="399"/>
      <c r="C59" s="399"/>
      <c r="D59" s="399"/>
    </row>
    <row r="60" spans="2:4" ht="15">
      <c r="B60" s="399"/>
      <c r="C60" s="399"/>
      <c r="D60" s="399"/>
    </row>
    <row r="61" spans="2:4" ht="15">
      <c r="B61" s="399"/>
      <c r="C61" s="399"/>
      <c r="D61" s="399"/>
    </row>
    <row r="62" spans="2:4" ht="15">
      <c r="B62" s="399"/>
      <c r="C62" s="399"/>
      <c r="D62" s="399"/>
    </row>
    <row r="63" spans="2:4" ht="15">
      <c r="B63" s="399"/>
      <c r="C63" s="399"/>
      <c r="D63" s="399"/>
    </row>
    <row r="64" spans="2:4" ht="15">
      <c r="B64" s="399"/>
      <c r="C64" s="399"/>
      <c r="D64" s="399"/>
    </row>
    <row r="65" spans="2:4" ht="15">
      <c r="B65" s="399"/>
      <c r="C65" s="399"/>
      <c r="D65" s="399"/>
    </row>
    <row r="66" spans="2:4" ht="15">
      <c r="B66" s="399"/>
      <c r="C66" s="399"/>
      <c r="D66" s="399"/>
    </row>
    <row r="67" spans="2:4" ht="15">
      <c r="B67" s="399"/>
      <c r="C67" s="399"/>
      <c r="D67" s="399"/>
    </row>
    <row r="68" spans="2:4" ht="15">
      <c r="B68" s="399"/>
      <c r="C68" s="399"/>
      <c r="D68" s="399"/>
    </row>
    <row r="69" spans="2:4" ht="15">
      <c r="B69" s="399"/>
      <c r="C69" s="399"/>
      <c r="D69" s="399"/>
    </row>
    <row r="70" spans="2:4" ht="15">
      <c r="B70" s="399"/>
      <c r="C70" s="399"/>
      <c r="D70" s="399"/>
    </row>
  </sheetData>
  <sheetProtection/>
  <mergeCells count="14">
    <mergeCell ref="B11:B13"/>
    <mergeCell ref="D39:D41"/>
    <mergeCell ref="B24:B25"/>
    <mergeCell ref="C39:C41"/>
    <mergeCell ref="D24:D25"/>
    <mergeCell ref="C11:C13"/>
    <mergeCell ref="B26:D26"/>
    <mergeCell ref="D11:D13"/>
    <mergeCell ref="B52:D52"/>
    <mergeCell ref="B50:B51"/>
    <mergeCell ref="C50:C51"/>
    <mergeCell ref="D50:D51"/>
    <mergeCell ref="B39:B41"/>
    <mergeCell ref="C24:C25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276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102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28 de febrero de 2022</v>
      </c>
      <c r="C9" s="329"/>
      <c r="D9" s="270"/>
      <c r="E9" s="315">
        <f>+Portada!I34</f>
        <v>3.759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5" t="s">
        <v>288</v>
      </c>
      <c r="C11" s="535" t="s">
        <v>53</v>
      </c>
      <c r="D11" s="530" t="s">
        <v>134</v>
      </c>
      <c r="E11" s="63"/>
      <c r="H11" s="211"/>
      <c r="I11" s="211"/>
    </row>
    <row r="12" spans="2:9" ht="13.5" customHeight="1">
      <c r="B12" s="549" t="s">
        <v>32</v>
      </c>
      <c r="C12" s="536"/>
      <c r="D12" s="531"/>
      <c r="E12" s="86"/>
      <c r="G12" s="182"/>
      <c r="H12" s="211"/>
      <c r="I12" s="211"/>
    </row>
    <row r="13" spans="2:9" ht="9" customHeight="1">
      <c r="B13" s="550"/>
      <c r="C13" s="537"/>
      <c r="D13" s="532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119</v>
      </c>
      <c r="C15" s="335">
        <f>SUM(C16:C18)</f>
        <v>539666.54062</v>
      </c>
      <c r="D15" s="335">
        <f>SUM(D16:D18)</f>
        <v>2028606.52619</v>
      </c>
      <c r="E15" s="63"/>
      <c r="G15" s="211"/>
      <c r="H15" s="211"/>
      <c r="I15" s="211"/>
    </row>
    <row r="16" spans="2:9" ht="15.75">
      <c r="B16" s="339" t="s">
        <v>90</v>
      </c>
      <c r="C16" s="483">
        <v>289766.952</v>
      </c>
      <c r="D16" s="331">
        <f>ROUND(+C16*$E$9,5)</f>
        <v>1089233.97257</v>
      </c>
      <c r="E16" s="451"/>
      <c r="F16" s="453"/>
      <c r="G16" s="213"/>
      <c r="H16" s="211"/>
      <c r="I16" s="211"/>
    </row>
    <row r="17" spans="2:9" ht="15.75">
      <c r="B17" s="339" t="s">
        <v>85</v>
      </c>
      <c r="C17" s="483">
        <v>247402.13052</v>
      </c>
      <c r="D17" s="331">
        <f>ROUND(+C17*$E$9,5)</f>
        <v>929984.60862</v>
      </c>
      <c r="E17" s="451"/>
      <c r="F17" s="453"/>
      <c r="G17" s="213"/>
      <c r="H17" s="211"/>
      <c r="I17" s="211"/>
    </row>
    <row r="18" spans="2:9" ht="15.75">
      <c r="B18" s="339" t="s">
        <v>253</v>
      </c>
      <c r="C18" s="483">
        <v>2497.4581</v>
      </c>
      <c r="D18" s="331">
        <f>ROUND(+C18*$E$9,5)</f>
        <v>9387.945</v>
      </c>
      <c r="E18" s="451"/>
      <c r="F18" s="453"/>
      <c r="G18" s="213"/>
      <c r="H18" s="211"/>
      <c r="I18" s="211"/>
    </row>
    <row r="19" spans="2:7" ht="15" customHeight="1">
      <c r="B19" s="43"/>
      <c r="C19" s="331"/>
      <c r="D19" s="337"/>
      <c r="F19" s="451"/>
      <c r="G19" s="211"/>
    </row>
    <row r="20" spans="2:7" ht="16.5">
      <c r="B20" s="44" t="s">
        <v>56</v>
      </c>
      <c r="C20" s="335">
        <f>+C21+C22</f>
        <v>151414.48886</v>
      </c>
      <c r="D20" s="335">
        <f>+D21+D22</f>
        <v>569167.06362</v>
      </c>
      <c r="F20" s="452"/>
      <c r="G20" s="211"/>
    </row>
    <row r="21" spans="2:7" ht="15.75">
      <c r="B21" s="339" t="s">
        <v>254</v>
      </c>
      <c r="C21" s="331">
        <f>+C25+C30+C35</f>
        <v>134602.70521000001</v>
      </c>
      <c r="D21" s="331">
        <f>+D25+D30+D35</f>
        <v>505971.56888000004</v>
      </c>
      <c r="F21" s="212"/>
      <c r="G21" s="213"/>
    </row>
    <row r="22" spans="2:7" ht="15.75">
      <c r="B22" s="339" t="s">
        <v>85</v>
      </c>
      <c r="C22" s="331">
        <f>+C26+C31+C36</f>
        <v>16811.78365</v>
      </c>
      <c r="D22" s="331">
        <f>+D26+D31+D36</f>
        <v>63195.49474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32139.75048</v>
      </c>
      <c r="D24" s="342">
        <f>SUM(D25:D27)</f>
        <v>120813.32205</v>
      </c>
      <c r="G24" s="211"/>
    </row>
    <row r="25" spans="2:7" ht="15">
      <c r="B25" s="41" t="s">
        <v>91</v>
      </c>
      <c r="C25" s="484">
        <v>32139.75048</v>
      </c>
      <c r="D25" s="341">
        <f>ROUND(+C25*$E$9,5)</f>
        <v>120813.32205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251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176</v>
      </c>
      <c r="C29" s="342">
        <f>SUM(C30:C32)</f>
        <v>108053.16051</v>
      </c>
      <c r="D29" s="342">
        <f>SUM(D30:D32)</f>
        <v>406171.83036</v>
      </c>
      <c r="G29" s="211"/>
    </row>
    <row r="30" spans="2:7" ht="15">
      <c r="B30" s="41" t="s">
        <v>90</v>
      </c>
      <c r="C30" s="484">
        <v>91241.37686</v>
      </c>
      <c r="D30" s="341">
        <f>ROUND(+C30*$E$9,5)</f>
        <v>342976.33562</v>
      </c>
      <c r="G30" s="211"/>
    </row>
    <row r="31" spans="2:7" ht="15">
      <c r="B31" s="41" t="s">
        <v>85</v>
      </c>
      <c r="C31" s="484">
        <v>16811.78365</v>
      </c>
      <c r="D31" s="341">
        <f>ROUND(+C31*$E$9,5)</f>
        <v>63195.49474</v>
      </c>
      <c r="G31" s="211"/>
    </row>
    <row r="32" spans="2:7" ht="15">
      <c r="B32" s="41" t="s">
        <v>251</v>
      </c>
      <c r="C32" s="333">
        <v>0</v>
      </c>
      <c r="D32" s="341">
        <f>ROUND(+C32*$E$9,5)</f>
        <v>0</v>
      </c>
      <c r="G32" s="211"/>
    </row>
    <row r="33" spans="2:7" ht="9.75" customHeight="1">
      <c r="B33" s="43"/>
      <c r="C33" s="333"/>
      <c r="D33" s="337"/>
      <c r="G33" s="211"/>
    </row>
    <row r="34" spans="2:7" ht="15.75">
      <c r="B34" s="443" t="s">
        <v>177</v>
      </c>
      <c r="C34" s="342">
        <f>SUM(C35:C37)</f>
        <v>11221.577870000001</v>
      </c>
      <c r="D34" s="342">
        <f>SUM(D35:D37)</f>
        <v>42181.91121</v>
      </c>
      <c r="G34" s="211"/>
    </row>
    <row r="35" spans="2:7" ht="15">
      <c r="B35" s="41" t="s">
        <v>91</v>
      </c>
      <c r="C35" s="484">
        <v>11221.577870000001</v>
      </c>
      <c r="D35" s="341">
        <f>ROUND(+C35*$E$9,5)</f>
        <v>42181.91121</v>
      </c>
      <c r="G35" s="211"/>
    </row>
    <row r="36" spans="2:4" ht="15">
      <c r="B36" s="41" t="s">
        <v>92</v>
      </c>
      <c r="C36" s="333">
        <v>0</v>
      </c>
      <c r="D36" s="341">
        <f>ROUND(+C36*$E$9,5)</f>
        <v>0</v>
      </c>
    </row>
    <row r="37" spans="2:4" ht="15">
      <c r="B37" s="41" t="s">
        <v>251</v>
      </c>
      <c r="C37" s="333">
        <v>0</v>
      </c>
      <c r="D37" s="341">
        <f>ROUND(+C37*$E$9,5)</f>
        <v>0</v>
      </c>
    </row>
    <row r="38" spans="2:4" ht="9.75" customHeight="1">
      <c r="B38" s="42"/>
      <c r="C38" s="336"/>
      <c r="D38" s="338"/>
    </row>
    <row r="39" spans="2:4" ht="15" customHeight="1">
      <c r="B39" s="551" t="s">
        <v>14</v>
      </c>
      <c r="C39" s="554">
        <f>+C20+C15</f>
        <v>691081.02948</v>
      </c>
      <c r="D39" s="554">
        <f>+D20+D15</f>
        <v>2597773.58981</v>
      </c>
    </row>
    <row r="40" spans="2:7" ht="15" customHeight="1">
      <c r="B40" s="552"/>
      <c r="C40" s="555"/>
      <c r="D40" s="555"/>
      <c r="F40" s="113"/>
      <c r="G40" s="113"/>
    </row>
    <row r="41" ht="4.5" customHeight="1"/>
    <row r="42" spans="2:4" ht="15">
      <c r="B42" s="469" t="s">
        <v>144</v>
      </c>
      <c r="C42" s="496"/>
      <c r="D42" s="493"/>
    </row>
    <row r="43" spans="2:4" ht="15">
      <c r="B43" s="26" t="s">
        <v>252</v>
      </c>
      <c r="C43" s="492"/>
      <c r="D43" s="26"/>
    </row>
    <row r="44" spans="2:4" ht="15">
      <c r="B44" s="559" t="s">
        <v>255</v>
      </c>
      <c r="C44" s="559"/>
      <c r="D44" s="559"/>
    </row>
    <row r="45" spans="2:5" ht="15">
      <c r="B45" s="403"/>
      <c r="C45" s="404"/>
      <c r="D45" s="405"/>
      <c r="E45" s="399"/>
    </row>
    <row r="46" spans="2:7" ht="15">
      <c r="B46" s="403"/>
      <c r="C46" s="405"/>
      <c r="D46" s="405"/>
      <c r="E46" s="399"/>
      <c r="F46" s="177"/>
      <c r="G46" s="177"/>
    </row>
    <row r="47" spans="2:5" ht="15">
      <c r="B47" s="399"/>
      <c r="C47" s="399"/>
      <c r="D47" s="399"/>
      <c r="E47" s="399"/>
    </row>
    <row r="48" spans="2:4" ht="18">
      <c r="B48" s="46" t="s">
        <v>106</v>
      </c>
      <c r="C48" s="47"/>
      <c r="D48" s="47"/>
    </row>
    <row r="49" spans="2:5" ht="18">
      <c r="B49" s="138" t="s">
        <v>276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102</v>
      </c>
      <c r="C51" s="334"/>
      <c r="D51" s="334"/>
      <c r="E51" s="62"/>
    </row>
    <row r="52" spans="2:4" ht="15" customHeight="1">
      <c r="B52" s="329" t="str">
        <f>+B9</f>
        <v>Al 28 de febrero de 2022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4" t="s">
        <v>178</v>
      </c>
      <c r="C54" s="535" t="s">
        <v>53</v>
      </c>
      <c r="D54" s="530" t="s">
        <v>134</v>
      </c>
      <c r="H54" s="177"/>
      <c r="I54" s="177"/>
    </row>
    <row r="55" spans="2:7" ht="13.5" customHeight="1">
      <c r="B55" s="557" t="s">
        <v>179</v>
      </c>
      <c r="C55" s="536"/>
      <c r="D55" s="531"/>
      <c r="E55" s="46"/>
      <c r="G55" s="182"/>
    </row>
    <row r="56" spans="2:4" ht="9" customHeight="1">
      <c r="B56" s="558"/>
      <c r="C56" s="537"/>
      <c r="D56" s="532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14735.5223</v>
      </c>
      <c r="D58" s="335">
        <f>SUM(D59:D61)</f>
        <v>55390.8283257</v>
      </c>
    </row>
    <row r="59" spans="2:4" ht="15.75">
      <c r="B59" s="45" t="s">
        <v>89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v>14735.5223</v>
      </c>
      <c r="D60" s="331">
        <f>+C60*$E$9</f>
        <v>55390.8283257</v>
      </c>
    </row>
    <row r="61" spans="2:4" ht="15.75">
      <c r="B61" s="45" t="s">
        <v>249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51" t="s">
        <v>14</v>
      </c>
      <c r="C65" s="554">
        <f>+C63+C58</f>
        <v>14735.5223</v>
      </c>
      <c r="D65" s="554">
        <f>+D63+D58</f>
        <v>55390.8283257</v>
      </c>
      <c r="F65" s="197"/>
      <c r="G65" s="197"/>
    </row>
    <row r="66" spans="2:4" ht="15" customHeight="1">
      <c r="B66" s="552"/>
      <c r="C66" s="555"/>
      <c r="D66" s="555"/>
    </row>
    <row r="67" ht="5.25" customHeight="1"/>
    <row r="68" spans="2:4" ht="15">
      <c r="B68" s="26" t="s">
        <v>250</v>
      </c>
      <c r="C68" s="406"/>
      <c r="D68" s="401"/>
    </row>
    <row r="69" spans="2:4" ht="15">
      <c r="B69" s="399"/>
      <c r="C69" s="401"/>
      <c r="D69" s="401"/>
    </row>
    <row r="70" spans="2:4" ht="15">
      <c r="B70" s="399"/>
      <c r="C70" s="407"/>
      <c r="D70" s="407"/>
    </row>
    <row r="71" spans="2:4" ht="15">
      <c r="B71" s="399"/>
      <c r="C71" s="401"/>
      <c r="D71" s="401"/>
    </row>
    <row r="72" spans="2:4" ht="15">
      <c r="B72" s="399"/>
      <c r="C72" s="399"/>
      <c r="D72" s="399"/>
    </row>
    <row r="73" spans="2:4" ht="15">
      <c r="B73" s="399"/>
      <c r="C73" s="399"/>
      <c r="D73" s="399"/>
    </row>
  </sheetData>
  <sheetProtection/>
  <mergeCells count="13">
    <mergeCell ref="C11:C13"/>
    <mergeCell ref="B44:D44"/>
    <mergeCell ref="B39:B40"/>
    <mergeCell ref="C39:C40"/>
    <mergeCell ref="D39:D40"/>
    <mergeCell ref="D11:D13"/>
    <mergeCell ref="B12:B13"/>
    <mergeCell ref="B65:B66"/>
    <mergeCell ref="C65:C66"/>
    <mergeCell ref="D65:D66"/>
    <mergeCell ref="C54:C56"/>
    <mergeCell ref="D54:D56"/>
    <mergeCell ref="B55:B56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2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276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28 de febrero de 2022</v>
      </c>
      <c r="C9" s="329"/>
      <c r="D9" s="269"/>
      <c r="E9" s="315">
        <f>+Portada!I34</f>
        <v>3.759</v>
      </c>
    </row>
    <row r="10" spans="2:4" ht="7.5" customHeight="1">
      <c r="B10" s="87"/>
      <c r="C10" s="87"/>
      <c r="D10" s="87"/>
    </row>
    <row r="11" spans="2:4" ht="15" customHeight="1">
      <c r="B11" s="539" t="s">
        <v>103</v>
      </c>
      <c r="C11" s="535" t="s">
        <v>53</v>
      </c>
      <c r="D11" s="530" t="s">
        <v>134</v>
      </c>
    </row>
    <row r="12" spans="2:4" ht="13.5" customHeight="1">
      <c r="B12" s="540"/>
      <c r="C12" s="536"/>
      <c r="D12" s="531"/>
    </row>
    <row r="13" spans="2:4" ht="9" customHeight="1">
      <c r="B13" s="541"/>
      <c r="C13" s="537"/>
      <c r="D13" s="532"/>
    </row>
    <row r="14" spans="2:4" ht="9" customHeight="1">
      <c r="B14" s="88"/>
      <c r="C14" s="88"/>
      <c r="D14" s="106"/>
    </row>
    <row r="15" spans="2:4" ht="15.75">
      <c r="B15" s="383" t="s">
        <v>80</v>
      </c>
      <c r="C15" s="349">
        <f>+C17</f>
        <v>424369.65721000003</v>
      </c>
      <c r="D15" s="349">
        <f>+D17</f>
        <v>1595205.5414500001</v>
      </c>
    </row>
    <row r="16" spans="2:4" ht="9.75" customHeight="1">
      <c r="B16" s="73"/>
      <c r="C16" s="349"/>
      <c r="D16" s="349"/>
    </row>
    <row r="17" spans="2:4" ht="15.75">
      <c r="B17" s="382" t="s">
        <v>94</v>
      </c>
      <c r="C17" s="349">
        <f>+C19</f>
        <v>424369.65721000003</v>
      </c>
      <c r="D17" s="349">
        <f>+D19</f>
        <v>1595205.5414500001</v>
      </c>
    </row>
    <row r="18" spans="2:4" ht="7.5" customHeight="1">
      <c r="B18" s="384"/>
      <c r="C18" s="347"/>
      <c r="D18" s="347"/>
    </row>
    <row r="19" spans="2:4" ht="15">
      <c r="B19" s="355" t="s">
        <v>145</v>
      </c>
      <c r="C19" s="347">
        <f>SUM(C20:C21)</f>
        <v>424369.65721000003</v>
      </c>
      <c r="D19" s="347">
        <f>SUM(D20:D21)</f>
        <v>1595205.5414500001</v>
      </c>
    </row>
    <row r="20" spans="2:4" ht="15">
      <c r="B20" s="354" t="s">
        <v>147</v>
      </c>
      <c r="C20" s="348">
        <v>290656.32627</v>
      </c>
      <c r="D20" s="348">
        <f>ROUND(+C20*$E$9,5)</f>
        <v>1092577.13045</v>
      </c>
    </row>
    <row r="21" spans="2:4" ht="15">
      <c r="B21" s="354" t="s">
        <v>146</v>
      </c>
      <c r="C21" s="348">
        <v>133713.33094</v>
      </c>
      <c r="D21" s="348">
        <f>ROUND(+C21*$E$9,5)</f>
        <v>502628.411</v>
      </c>
    </row>
    <row r="22" spans="2:4" ht="12" customHeight="1">
      <c r="B22" s="67"/>
      <c r="C22" s="344"/>
      <c r="D22" s="347"/>
    </row>
    <row r="23" spans="2:4" ht="15.75">
      <c r="B23" s="383" t="s">
        <v>81</v>
      </c>
      <c r="C23" s="343">
        <f>+C25+C31</f>
        <v>264213.91407</v>
      </c>
      <c r="D23" s="349">
        <f>+D25+D31</f>
        <v>993180.10299</v>
      </c>
    </row>
    <row r="24" spans="2:4" ht="9.75" customHeight="1">
      <c r="B24" s="383"/>
      <c r="C24" s="343"/>
      <c r="D24" s="349"/>
    </row>
    <row r="25" spans="2:4" ht="15.75">
      <c r="B25" s="382" t="s">
        <v>93</v>
      </c>
      <c r="C25" s="343">
        <f>+C27</f>
        <v>16811.78365</v>
      </c>
      <c r="D25" s="349">
        <f>+D27</f>
        <v>63195.494739999995</v>
      </c>
    </row>
    <row r="26" spans="2:4" ht="7.5" customHeight="1">
      <c r="B26" s="385"/>
      <c r="C26" s="343"/>
      <c r="D26" s="349"/>
    </row>
    <row r="27" spans="2:4" ht="15">
      <c r="B27" s="355" t="s">
        <v>51</v>
      </c>
      <c r="C27" s="344">
        <f>SUM(C28:C29)</f>
        <v>16811.78365</v>
      </c>
      <c r="D27" s="350">
        <f>SUM(D28:D29)</f>
        <v>63195.494739999995</v>
      </c>
    </row>
    <row r="28" spans="2:4" ht="15">
      <c r="B28" s="354" t="s">
        <v>149</v>
      </c>
      <c r="C28" s="348">
        <v>15784.8272</v>
      </c>
      <c r="D28" s="348">
        <f>ROUND(+C28*$E$9,5)</f>
        <v>59335.16544</v>
      </c>
    </row>
    <row r="29" spans="2:4" ht="15">
      <c r="B29" s="354" t="s">
        <v>150</v>
      </c>
      <c r="C29" s="348">
        <v>1026.95645</v>
      </c>
      <c r="D29" s="348">
        <f>ROUND(+C29*$E$9,5)</f>
        <v>3860.3293</v>
      </c>
    </row>
    <row r="30" spans="2:4" ht="7.5" customHeight="1">
      <c r="B30" s="384"/>
      <c r="C30" s="344"/>
      <c r="D30" s="347"/>
    </row>
    <row r="31" spans="2:4" ht="15.75">
      <c r="B31" s="382" t="s">
        <v>94</v>
      </c>
      <c r="C31" s="343">
        <f>+C33+C40+C44</f>
        <v>247402.13042</v>
      </c>
      <c r="D31" s="349">
        <f>+D33+D40+D44+D48</f>
        <v>929984.60825</v>
      </c>
    </row>
    <row r="32" spans="2:4" ht="7.5" customHeight="1">
      <c r="B32" s="387"/>
      <c r="C32" s="346"/>
      <c r="D32" s="351"/>
    </row>
    <row r="33" spans="2:6" ht="15">
      <c r="B33" s="355" t="s">
        <v>148</v>
      </c>
      <c r="C33" s="344">
        <f>SUM(C34:C38)</f>
        <v>103248.18172000001</v>
      </c>
      <c r="D33" s="347">
        <f>SUM(D34:D38)</f>
        <v>388109.91509</v>
      </c>
      <c r="F33" s="223"/>
    </row>
    <row r="34" spans="2:6" ht="15">
      <c r="B34" s="354" t="s">
        <v>289</v>
      </c>
      <c r="C34" s="348">
        <v>73206.31803</v>
      </c>
      <c r="D34" s="348">
        <f>ROUND(+C34*$E$9,5)</f>
        <v>275182.54947</v>
      </c>
      <c r="F34" s="223"/>
    </row>
    <row r="35" spans="2:6" ht="15">
      <c r="B35" s="354" t="s">
        <v>238</v>
      </c>
      <c r="C35" s="348">
        <v>28668.86942</v>
      </c>
      <c r="D35" s="348">
        <f>ROUND(+C35*$E$9,5)</f>
        <v>107766.28015</v>
      </c>
      <c r="F35" s="223"/>
    </row>
    <row r="36" spans="2:6" ht="15">
      <c r="B36" s="354" t="s">
        <v>306</v>
      </c>
      <c r="C36" s="348">
        <v>808.61752</v>
      </c>
      <c r="D36" s="348">
        <f>ROUND(+C36*$E$9,5)</f>
        <v>3039.59326</v>
      </c>
      <c r="F36" s="223"/>
    </row>
    <row r="37" spans="2:6" ht="15">
      <c r="B37" s="354" t="s">
        <v>157</v>
      </c>
      <c r="C37" s="348">
        <v>533.27894</v>
      </c>
      <c r="D37" s="348">
        <f>ROUND(+C37*$E$9,5)</f>
        <v>2004.59554</v>
      </c>
      <c r="F37" s="223"/>
    </row>
    <row r="38" spans="1:7" ht="15">
      <c r="A38" s="74"/>
      <c r="B38" s="354" t="s">
        <v>222</v>
      </c>
      <c r="C38" s="348">
        <v>31.09781</v>
      </c>
      <c r="D38" s="348">
        <f>ROUND(+C38*$E$9,5)</f>
        <v>116.89667</v>
      </c>
      <c r="F38" s="223"/>
      <c r="G38" s="74"/>
    </row>
    <row r="39" spans="1:7" ht="7.5" customHeight="1">
      <c r="A39" s="74"/>
      <c r="B39" s="67"/>
      <c r="C39" s="347"/>
      <c r="D39" s="347"/>
      <c r="E39" s="74"/>
      <c r="F39" s="458"/>
      <c r="G39" s="74"/>
    </row>
    <row r="40" spans="1:7" ht="15">
      <c r="A40" s="74"/>
      <c r="B40" s="355" t="s">
        <v>151</v>
      </c>
      <c r="C40" s="347">
        <f>SUM(C41:C42)</f>
        <v>5277.83882</v>
      </c>
      <c r="D40" s="347">
        <f>SUM(D41:D42)</f>
        <v>19839.39612</v>
      </c>
      <c r="E40" s="74"/>
      <c r="F40" s="74"/>
      <c r="G40" s="74"/>
    </row>
    <row r="41" spans="1:7" ht="15">
      <c r="A41" s="74"/>
      <c r="B41" s="354" t="s">
        <v>152</v>
      </c>
      <c r="C41" s="478">
        <v>5277.83882</v>
      </c>
      <c r="D41" s="348">
        <f>ROUND(+C41*$E$9,5)</f>
        <v>19839.39612</v>
      </c>
      <c r="F41" s="74"/>
      <c r="G41" s="74"/>
    </row>
    <row r="42" spans="1:7" ht="15" hidden="1">
      <c r="A42" s="74"/>
      <c r="B42" s="354" t="s">
        <v>153</v>
      </c>
      <c r="C42" s="348">
        <v>0</v>
      </c>
      <c r="D42" s="348">
        <f>ROUND(+C42*$E$9,5)</f>
        <v>0</v>
      </c>
      <c r="E42" s="74"/>
      <c r="F42" s="74"/>
      <c r="G42" s="74"/>
    </row>
    <row r="43" spans="1:7" ht="7.5" customHeight="1">
      <c r="A43" s="74"/>
      <c r="B43" s="388"/>
      <c r="C43" s="348"/>
      <c r="D43" s="348"/>
      <c r="E43" s="74"/>
      <c r="F43" s="74"/>
      <c r="G43" s="74"/>
    </row>
    <row r="44" spans="2:4" ht="15">
      <c r="B44" s="355" t="s">
        <v>185</v>
      </c>
      <c r="C44" s="347">
        <f>SUM(C45:C46)</f>
        <v>138876.10988</v>
      </c>
      <c r="D44" s="347">
        <f>SUM(D45:D46)</f>
        <v>522035.29704000003</v>
      </c>
    </row>
    <row r="45" spans="2:4" ht="15">
      <c r="B45" s="354" t="s">
        <v>154</v>
      </c>
      <c r="C45" s="348">
        <v>130249.03458</v>
      </c>
      <c r="D45" s="348">
        <f>ROUND(+C45*$E$9,5)</f>
        <v>489606.12099</v>
      </c>
    </row>
    <row r="46" spans="2:4" ht="15">
      <c r="B46" s="354" t="s">
        <v>213</v>
      </c>
      <c r="C46" s="348">
        <v>8627.0753</v>
      </c>
      <c r="D46" s="348">
        <f>ROUND(+C46*$E$9,5)</f>
        <v>32429.17605</v>
      </c>
    </row>
    <row r="47" spans="2:4" ht="15" hidden="1">
      <c r="B47" s="70"/>
      <c r="C47" s="347"/>
      <c r="D47" s="347"/>
    </row>
    <row r="48" spans="2:4" ht="15" hidden="1">
      <c r="B48" s="67" t="s">
        <v>82</v>
      </c>
      <c r="C48" s="347">
        <f>+C50+C49</f>
        <v>0</v>
      </c>
      <c r="D48" s="347">
        <f>+D50+D49</f>
        <v>0</v>
      </c>
    </row>
    <row r="49" spans="2:4" ht="15" hidden="1">
      <c r="B49" s="70" t="s">
        <v>83</v>
      </c>
      <c r="C49" s="348">
        <v>0</v>
      </c>
      <c r="D49" s="348">
        <f>+C49*$E$9</f>
        <v>0</v>
      </c>
    </row>
    <row r="50" spans="2:4" ht="15" hidden="1">
      <c r="B50" s="70" t="s">
        <v>120</v>
      </c>
      <c r="C50" s="348"/>
      <c r="D50" s="348">
        <f>+C50*$E$9</f>
        <v>0</v>
      </c>
    </row>
    <row r="51" spans="2:4" ht="12" customHeight="1">
      <c r="B51" s="70"/>
      <c r="C51" s="348"/>
      <c r="D51" s="348"/>
    </row>
    <row r="52" spans="2:4" ht="15.75">
      <c r="B52" s="383" t="s">
        <v>256</v>
      </c>
      <c r="C52" s="343">
        <f>+C54</f>
        <v>2497.4582</v>
      </c>
      <c r="D52" s="349">
        <f>+D54</f>
        <v>9387.94537</v>
      </c>
    </row>
    <row r="53" spans="2:4" ht="9.75" customHeight="1">
      <c r="B53" s="383"/>
      <c r="C53" s="343"/>
      <c r="D53" s="349"/>
    </row>
    <row r="54" spans="2:4" ht="15.75">
      <c r="B54" s="382" t="s">
        <v>94</v>
      </c>
      <c r="C54" s="343">
        <f>+C56</f>
        <v>2497.4582</v>
      </c>
      <c r="D54" s="349">
        <f>+D56</f>
        <v>9387.94537</v>
      </c>
    </row>
    <row r="55" spans="2:4" ht="7.5" customHeight="1">
      <c r="B55" s="385"/>
      <c r="C55" s="343"/>
      <c r="D55" s="349"/>
    </row>
    <row r="56" spans="2:4" ht="15">
      <c r="B56" s="355" t="s">
        <v>257</v>
      </c>
      <c r="C56" s="344">
        <f>SUM(C57:C57)</f>
        <v>2497.4582</v>
      </c>
      <c r="D56" s="350">
        <f>SUM(D57:D57)</f>
        <v>9387.94537</v>
      </c>
    </row>
    <row r="57" spans="2:4" ht="15">
      <c r="B57" s="354" t="s">
        <v>154</v>
      </c>
      <c r="C57" s="478">
        <v>2497.4582</v>
      </c>
      <c r="D57" s="348">
        <f>ROUND(+C57*$E$9,5)</f>
        <v>9387.94537</v>
      </c>
    </row>
    <row r="58" spans="2:4" ht="8.25" customHeight="1">
      <c r="B58" s="388"/>
      <c r="C58" s="348"/>
      <c r="D58" s="352"/>
    </row>
    <row r="59" spans="2:4" ht="15" customHeight="1">
      <c r="B59" s="562" t="s">
        <v>16</v>
      </c>
      <c r="C59" s="554">
        <f>+C23+C15+C52</f>
        <v>691081.02948</v>
      </c>
      <c r="D59" s="554">
        <f>+D23+D15+D52</f>
        <v>2597773.58981</v>
      </c>
    </row>
    <row r="60" spans="2:4" ht="15" customHeight="1">
      <c r="B60" s="563"/>
      <c r="C60" s="555"/>
      <c r="D60" s="555"/>
    </row>
    <row r="61" spans="2:4" ht="7.5" customHeight="1">
      <c r="B61" s="107"/>
      <c r="C61" s="89"/>
      <c r="D61" s="89"/>
    </row>
    <row r="62" spans="1:7" s="109" customFormat="1" ht="15" customHeight="1">
      <c r="A62" s="64"/>
      <c r="B62" s="108" t="s">
        <v>114</v>
      </c>
      <c r="C62" s="499"/>
      <c r="D62" s="90"/>
      <c r="E62" s="64"/>
      <c r="F62" s="64"/>
      <c r="G62" s="64"/>
    </row>
    <row r="63" spans="2:4" ht="6.75" customHeight="1">
      <c r="B63" s="110"/>
      <c r="C63" s="204"/>
      <c r="D63" s="204"/>
    </row>
    <row r="64" spans="2:4" ht="15" customHeight="1">
      <c r="B64" s="91" t="s">
        <v>155</v>
      </c>
      <c r="C64" s="186"/>
      <c r="D64" s="186"/>
    </row>
    <row r="65" spans="2:4" ht="15" customHeight="1">
      <c r="B65" s="91" t="s">
        <v>156</v>
      </c>
      <c r="C65" s="91"/>
      <c r="D65" s="91"/>
    </row>
    <row r="66" spans="2:4" ht="15" customHeight="1">
      <c r="B66" s="91" t="s">
        <v>184</v>
      </c>
      <c r="C66" s="91"/>
      <c r="D66" s="91"/>
    </row>
    <row r="67" spans="1:7" ht="15" customHeight="1">
      <c r="A67" s="74"/>
      <c r="B67" s="356"/>
      <c r="C67" s="170"/>
      <c r="D67" s="170"/>
      <c r="F67" s="74"/>
      <c r="G67" s="74"/>
    </row>
    <row r="68" spans="1:7" ht="15" customHeight="1">
      <c r="A68" s="74"/>
      <c r="C68" s="91"/>
      <c r="D68" s="91"/>
      <c r="F68" s="74"/>
      <c r="G68" s="74"/>
    </row>
    <row r="69" spans="1:7" ht="15">
      <c r="A69" s="74"/>
      <c r="B69" s="408"/>
      <c r="C69" s="408"/>
      <c r="D69" s="408"/>
      <c r="E69" s="408"/>
      <c r="F69" s="74"/>
      <c r="G69" s="74"/>
    </row>
    <row r="70" spans="1:7" ht="15">
      <c r="A70" s="74"/>
      <c r="B70" s="408"/>
      <c r="C70" s="409"/>
      <c r="D70" s="408"/>
      <c r="E70" s="408"/>
      <c r="F70" s="74"/>
      <c r="G70" s="74"/>
    </row>
    <row r="71" spans="1:7" ht="15">
      <c r="A71" s="74"/>
      <c r="B71" s="410"/>
      <c r="C71" s="411"/>
      <c r="D71" s="411"/>
      <c r="E71" s="408"/>
      <c r="F71" s="74"/>
      <c r="G71" s="74"/>
    </row>
    <row r="72" spans="1:7" ht="15">
      <c r="A72" s="74"/>
      <c r="B72" s="408"/>
      <c r="C72" s="411"/>
      <c r="D72" s="411"/>
      <c r="E72" s="408"/>
      <c r="F72" s="74"/>
      <c r="G72" s="74"/>
    </row>
    <row r="73" spans="1:7" ht="18">
      <c r="A73" s="74"/>
      <c r="B73" s="86" t="s">
        <v>107</v>
      </c>
      <c r="C73" s="86"/>
      <c r="D73" s="86"/>
      <c r="F73" s="74"/>
      <c r="G73" s="74"/>
    </row>
    <row r="74" spans="1:7" ht="18">
      <c r="A74" s="74"/>
      <c r="B74" s="138" t="s">
        <v>276</v>
      </c>
      <c r="C74" s="138"/>
      <c r="D74" s="138"/>
      <c r="F74" s="74"/>
      <c r="G74" s="74"/>
    </row>
    <row r="75" spans="1:7" ht="15" customHeight="1">
      <c r="A75" s="74"/>
      <c r="B75" s="136" t="s">
        <v>66</v>
      </c>
      <c r="C75" s="136"/>
      <c r="D75" s="136"/>
      <c r="F75" s="74"/>
      <c r="G75" s="74"/>
    </row>
    <row r="76" spans="1:7" ht="15.75" customHeight="1">
      <c r="A76" s="74"/>
      <c r="B76" s="136" t="s">
        <v>84</v>
      </c>
      <c r="C76" s="136"/>
      <c r="D76" s="136"/>
      <c r="F76" s="74"/>
      <c r="G76" s="74"/>
    </row>
    <row r="77" spans="1:7" ht="15.75" customHeight="1">
      <c r="A77" s="74"/>
      <c r="B77" s="329" t="str">
        <f>+B9</f>
        <v>Al 28 de febrero de 2022</v>
      </c>
      <c r="C77" s="329"/>
      <c r="D77" s="269"/>
      <c r="F77" s="74"/>
      <c r="G77" s="74"/>
    </row>
    <row r="78" spans="1:7" ht="7.5" customHeight="1">
      <c r="A78" s="74"/>
      <c r="B78" s="87"/>
      <c r="C78" s="87"/>
      <c r="D78" s="87"/>
      <c r="F78" s="74"/>
      <c r="G78" s="74"/>
    </row>
    <row r="79" spans="1:7" ht="15" customHeight="1">
      <c r="A79" s="74"/>
      <c r="B79" s="539" t="s">
        <v>103</v>
      </c>
      <c r="C79" s="535" t="s">
        <v>53</v>
      </c>
      <c r="D79" s="530" t="s">
        <v>134</v>
      </c>
      <c r="F79" s="74"/>
      <c r="G79" s="74"/>
    </row>
    <row r="80" spans="1:7" ht="13.5" customHeight="1">
      <c r="A80" s="74"/>
      <c r="B80" s="540"/>
      <c r="C80" s="536"/>
      <c r="D80" s="531"/>
      <c r="F80" s="74"/>
      <c r="G80" s="74"/>
    </row>
    <row r="81" spans="2:5" s="74" customFormat="1" ht="9" customHeight="1">
      <c r="B81" s="541"/>
      <c r="C81" s="537"/>
      <c r="D81" s="532"/>
      <c r="E81" s="63"/>
    </row>
    <row r="82" spans="2:4" s="74" customFormat="1" ht="11.25" customHeight="1" hidden="1">
      <c r="B82" s="88"/>
      <c r="C82" s="88"/>
      <c r="D82" s="106"/>
    </row>
    <row r="83" spans="2:4" s="74" customFormat="1" ht="18" customHeight="1" hidden="1">
      <c r="B83" s="73" t="s">
        <v>69</v>
      </c>
      <c r="C83" s="65">
        <f>+C84</f>
        <v>0</v>
      </c>
      <c r="D83" s="66">
        <f>+D84</f>
        <v>0</v>
      </c>
    </row>
    <row r="84" spans="2:4" s="74" customFormat="1" ht="15.75" customHeight="1" hidden="1">
      <c r="B84" s="67" t="s">
        <v>70</v>
      </c>
      <c r="C84" s="68">
        <f>+C85</f>
        <v>0</v>
      </c>
      <c r="D84" s="69">
        <f>+D85</f>
        <v>0</v>
      </c>
    </row>
    <row r="85" spans="2:4" s="74" customFormat="1" ht="16.5" customHeight="1" hidden="1">
      <c r="B85" s="70" t="s">
        <v>58</v>
      </c>
      <c r="C85" s="71">
        <v>0</v>
      </c>
      <c r="D85" s="72">
        <f>+C85/$E$9</f>
        <v>0</v>
      </c>
    </row>
    <row r="86" spans="2:4" s="74" customFormat="1" ht="9.75" customHeight="1">
      <c r="B86" s="111"/>
      <c r="C86" s="68"/>
      <c r="D86" s="69"/>
    </row>
    <row r="87" spans="2:4" s="74" customFormat="1" ht="18" customHeight="1">
      <c r="B87" s="383" t="s">
        <v>80</v>
      </c>
      <c r="C87" s="343">
        <f>+C89</f>
        <v>0</v>
      </c>
      <c r="D87" s="349">
        <f>+D89</f>
        <v>0</v>
      </c>
    </row>
    <row r="88" spans="2:4" s="74" customFormat="1" ht="9.75" customHeight="1">
      <c r="B88" s="383"/>
      <c r="C88" s="343"/>
      <c r="D88" s="349"/>
    </row>
    <row r="89" spans="2:4" s="74" customFormat="1" ht="18" customHeight="1">
      <c r="B89" s="389" t="s">
        <v>94</v>
      </c>
      <c r="C89" s="343">
        <v>0</v>
      </c>
      <c r="D89" s="349">
        <v>0</v>
      </c>
    </row>
    <row r="90" spans="2:4" s="74" customFormat="1" ht="12" customHeight="1">
      <c r="B90" s="384"/>
      <c r="C90" s="343"/>
      <c r="D90" s="349"/>
    </row>
    <row r="91" spans="2:4" s="74" customFormat="1" ht="18" customHeight="1">
      <c r="B91" s="383" t="s">
        <v>81</v>
      </c>
      <c r="C91" s="343">
        <f>+C93</f>
        <v>14735.5223</v>
      </c>
      <c r="D91" s="349">
        <f>+D93</f>
        <v>55390.828330000004</v>
      </c>
    </row>
    <row r="92" spans="2:4" s="74" customFormat="1" ht="9.75" customHeight="1">
      <c r="B92" s="383"/>
      <c r="C92" s="343"/>
      <c r="D92" s="349"/>
    </row>
    <row r="93" spans="2:4" s="74" customFormat="1" ht="18" customHeight="1">
      <c r="B93" s="389" t="s">
        <v>94</v>
      </c>
      <c r="C93" s="343">
        <f>+C95+C100+C103</f>
        <v>14735.5223</v>
      </c>
      <c r="D93" s="349">
        <f>+D95+D100+D103</f>
        <v>55390.828330000004</v>
      </c>
    </row>
    <row r="94" spans="2:4" s="74" customFormat="1" ht="7.5" customHeight="1">
      <c r="B94" s="384"/>
      <c r="C94" s="343"/>
      <c r="D94" s="349"/>
    </row>
    <row r="95" spans="2:4" s="74" customFormat="1" ht="15.75" customHeight="1">
      <c r="B95" s="355" t="s">
        <v>148</v>
      </c>
      <c r="C95" s="344">
        <f>SUM(C96:C98)</f>
        <v>5238.95532</v>
      </c>
      <c r="D95" s="347">
        <f>SUM(D96:D98)</f>
        <v>19693.233050000003</v>
      </c>
    </row>
    <row r="96" spans="2:5" s="74" customFormat="1" ht="15.75" customHeight="1">
      <c r="B96" s="354" t="s">
        <v>157</v>
      </c>
      <c r="C96" s="345">
        <v>3165.42789</v>
      </c>
      <c r="D96" s="348">
        <f>ROUND(+C96*$E$9,5)</f>
        <v>11898.84344</v>
      </c>
      <c r="E96" s="63"/>
    </row>
    <row r="97" spans="2:5" s="74" customFormat="1" ht="15.75" customHeight="1">
      <c r="B97" s="354" t="s">
        <v>291</v>
      </c>
      <c r="C97" s="345">
        <v>2073.52743</v>
      </c>
      <c r="D97" s="348">
        <f>ROUND(+C97*$E$9,5)</f>
        <v>7794.38961</v>
      </c>
      <c r="E97" s="63"/>
    </row>
    <row r="98" spans="2:5" s="74" customFormat="1" ht="15.75" customHeight="1" hidden="1">
      <c r="B98" s="354" t="s">
        <v>302</v>
      </c>
      <c r="C98" s="345">
        <v>0</v>
      </c>
      <c r="D98" s="348">
        <f>ROUND(+C98*$E$9,5)</f>
        <v>0</v>
      </c>
      <c r="E98" s="63"/>
    </row>
    <row r="99" spans="2:4" s="74" customFormat="1" ht="7.5" customHeight="1">
      <c r="B99" s="388"/>
      <c r="C99" s="345"/>
      <c r="D99" s="348"/>
    </row>
    <row r="100" spans="2:4" s="74" customFormat="1" ht="15" customHeight="1">
      <c r="B100" s="355" t="s">
        <v>151</v>
      </c>
      <c r="C100" s="344">
        <f>SUM(C101:C101)</f>
        <v>9496.56698</v>
      </c>
      <c r="D100" s="347">
        <f>SUM(D101:D101)</f>
        <v>35697.59528</v>
      </c>
    </row>
    <row r="101" spans="2:5" s="74" customFormat="1" ht="15.75" customHeight="1">
      <c r="B101" s="354" t="s">
        <v>152</v>
      </c>
      <c r="C101" s="345">
        <v>9496.56698</v>
      </c>
      <c r="D101" s="348">
        <f>ROUND(+C101*$E$9,5)</f>
        <v>35697.59528</v>
      </c>
      <c r="E101" s="63"/>
    </row>
    <row r="102" spans="2:4" s="74" customFormat="1" ht="7.5" customHeight="1">
      <c r="B102" s="388"/>
      <c r="C102" s="345"/>
      <c r="D102" s="347"/>
    </row>
    <row r="103" spans="2:4" s="74" customFormat="1" ht="15.75" customHeight="1">
      <c r="B103" s="355" t="s">
        <v>158</v>
      </c>
      <c r="C103" s="344">
        <v>0</v>
      </c>
      <c r="D103" s="347">
        <v>0</v>
      </c>
    </row>
    <row r="104" spans="2:4" s="74" customFormat="1" ht="15.75" customHeight="1" hidden="1">
      <c r="B104" s="70" t="s">
        <v>127</v>
      </c>
      <c r="C104" s="345">
        <v>0</v>
      </c>
      <c r="D104" s="348">
        <f>+C104*$E$9</f>
        <v>0</v>
      </c>
    </row>
    <row r="105" spans="2:4" s="74" customFormat="1" ht="12" customHeight="1">
      <c r="B105" s="70"/>
      <c r="C105" s="345"/>
      <c r="D105" s="348"/>
    </row>
    <row r="106" spans="2:4" s="74" customFormat="1" ht="15.75" customHeight="1">
      <c r="B106" s="383" t="s">
        <v>256</v>
      </c>
      <c r="C106" s="343">
        <f>+C108</f>
        <v>0</v>
      </c>
      <c r="D106" s="349">
        <f>+D108</f>
        <v>0</v>
      </c>
    </row>
    <row r="107" spans="2:4" s="74" customFormat="1" ht="9.75" customHeight="1">
      <c r="B107" s="70"/>
      <c r="C107" s="345"/>
      <c r="D107" s="348"/>
    </row>
    <row r="108" spans="2:4" s="74" customFormat="1" ht="15.75" customHeight="1">
      <c r="B108" s="382" t="s">
        <v>94</v>
      </c>
      <c r="C108" s="343">
        <f>+C110</f>
        <v>0</v>
      </c>
      <c r="D108" s="349">
        <f>+D110</f>
        <v>0</v>
      </c>
    </row>
    <row r="109" spans="2:4" s="74" customFormat="1" ht="9.75" customHeight="1">
      <c r="B109" s="385"/>
      <c r="C109" s="343"/>
      <c r="D109" s="349"/>
    </row>
    <row r="110" spans="2:4" s="74" customFormat="1" ht="15.75" customHeight="1">
      <c r="B110" s="386" t="s">
        <v>257</v>
      </c>
      <c r="C110" s="344">
        <v>0</v>
      </c>
      <c r="D110" s="350">
        <v>0</v>
      </c>
    </row>
    <row r="111" spans="2:4" s="74" customFormat="1" ht="9.75" customHeight="1">
      <c r="B111" s="70"/>
      <c r="C111" s="345"/>
      <c r="D111" s="347"/>
    </row>
    <row r="112" spans="2:4" s="74" customFormat="1" ht="15" customHeight="1">
      <c r="B112" s="560" t="s">
        <v>16</v>
      </c>
      <c r="C112" s="554">
        <f>+C91+C87+C106</f>
        <v>14735.5223</v>
      </c>
      <c r="D112" s="554">
        <f>+D91+D87+D106</f>
        <v>55390.828330000004</v>
      </c>
    </row>
    <row r="113" spans="2:4" s="74" customFormat="1" ht="15" customHeight="1">
      <c r="B113" s="561"/>
      <c r="C113" s="555"/>
      <c r="D113" s="555"/>
    </row>
    <row r="114" spans="2:4" s="74" customFormat="1" ht="7.5" customHeight="1">
      <c r="B114" s="107"/>
      <c r="C114" s="89"/>
      <c r="D114" s="89"/>
    </row>
    <row r="115" spans="2:4" s="74" customFormat="1" ht="17.25" customHeight="1">
      <c r="B115" s="108" t="s">
        <v>114</v>
      </c>
      <c r="C115" s="479"/>
      <c r="D115" s="187"/>
    </row>
    <row r="116" spans="2:4" s="74" customFormat="1" ht="6.75" customHeight="1">
      <c r="B116" s="108"/>
      <c r="C116" s="89"/>
      <c r="D116" s="89"/>
    </row>
    <row r="117" spans="2:4" s="74" customFormat="1" ht="15">
      <c r="B117" s="510"/>
      <c r="C117" s="510"/>
      <c r="D117" s="510"/>
    </row>
    <row r="118" spans="2:4" s="74" customFormat="1" ht="15">
      <c r="B118" s="510"/>
      <c r="C118" s="510"/>
      <c r="D118" s="510"/>
    </row>
    <row r="119" spans="2:4" s="74" customFormat="1" ht="15">
      <c r="B119" s="408"/>
      <c r="C119" s="412"/>
      <c r="D119" s="412"/>
    </row>
    <row r="120" spans="2:4" s="74" customFormat="1" ht="15">
      <c r="B120" s="408"/>
      <c r="C120" s="401"/>
      <c r="D120" s="401"/>
    </row>
    <row r="121" spans="2:4" s="74" customFormat="1" ht="15">
      <c r="B121" s="408"/>
      <c r="C121" s="398"/>
      <c r="D121" s="398"/>
    </row>
    <row r="122" spans="2:4" s="74" customFormat="1" ht="15">
      <c r="B122" s="408"/>
      <c r="C122" s="408"/>
      <c r="D122" s="408"/>
    </row>
    <row r="123" spans="2:4" s="74" customFormat="1" ht="15">
      <c r="B123" s="408"/>
      <c r="C123" s="400"/>
      <c r="D123" s="400"/>
    </row>
    <row r="124" spans="2:4" s="74" customFormat="1" ht="15">
      <c r="B124" s="408"/>
      <c r="C124" s="408"/>
      <c r="D124" s="408"/>
    </row>
    <row r="125" spans="2:4" s="74" customFormat="1" ht="15">
      <c r="B125" s="408"/>
      <c r="C125" s="408"/>
      <c r="D125" s="408"/>
    </row>
    <row r="126" spans="2:4" s="74" customFormat="1" ht="15">
      <c r="B126" s="408"/>
      <c r="C126" s="408"/>
      <c r="D126" s="408"/>
    </row>
    <row r="127" spans="2:4" s="74" customFormat="1" ht="15">
      <c r="B127" s="408"/>
      <c r="C127" s="408"/>
      <c r="D127" s="408"/>
    </row>
    <row r="128" spans="2:4" s="74" customFormat="1" ht="15">
      <c r="B128" s="408"/>
      <c r="C128" s="408"/>
      <c r="D128" s="408"/>
    </row>
    <row r="129" spans="2:4" s="74" customFormat="1" ht="15">
      <c r="B129" s="408"/>
      <c r="C129" s="408"/>
      <c r="D129" s="408"/>
    </row>
    <row r="130" spans="2:4" s="74" customFormat="1" ht="15">
      <c r="B130" s="408"/>
      <c r="C130" s="408"/>
      <c r="D130" s="408"/>
    </row>
    <row r="131" spans="2:4" s="74" customFormat="1" ht="15">
      <c r="B131" s="408"/>
      <c r="C131" s="408"/>
      <c r="D131" s="408"/>
    </row>
    <row r="132" spans="2:4" s="74" customFormat="1" ht="15">
      <c r="B132" s="408"/>
      <c r="C132" s="408"/>
      <c r="D132" s="408"/>
    </row>
    <row r="133" spans="2:4" s="74" customFormat="1" ht="15">
      <c r="B133" s="408"/>
      <c r="C133" s="408"/>
      <c r="D133" s="408"/>
    </row>
    <row r="452" s="74" customFormat="1" ht="15">
      <c r="D452" s="112"/>
    </row>
  </sheetData>
  <sheetProtection/>
  <mergeCells count="14">
    <mergeCell ref="D79:D81"/>
    <mergeCell ref="C112:C113"/>
    <mergeCell ref="D112:D113"/>
    <mergeCell ref="B59:B60"/>
    <mergeCell ref="C59:C60"/>
    <mergeCell ref="D59:D60"/>
    <mergeCell ref="B117:D117"/>
    <mergeCell ref="B118:D118"/>
    <mergeCell ref="B11:B13"/>
    <mergeCell ref="C11:C13"/>
    <mergeCell ref="D11:D13"/>
    <mergeCell ref="B112:B113"/>
    <mergeCell ref="B79:B81"/>
    <mergeCell ref="C79:C81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2022-10-25T12:06:41Z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