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" sheetId="3" r:id="rId3"/>
    <sheet name="Resumen-Gráficos" sheetId="4" r:id="rId4"/>
    <sheet name="DGRGL-C1" sheetId="5" r:id="rId5"/>
    <sheet name="DGRGL-C2" sheetId="6" r:id="rId6"/>
    <sheet name="DGRGL-C3" sheetId="7" r:id="rId7"/>
    <sheet name="DGRGL-C4" sheetId="8" r:id="rId8"/>
    <sheet name="DGRGL-C5" sheetId="9" r:id="rId9"/>
    <sheet name="DGRGL-C6" sheetId="10" r:id="rId10"/>
    <sheet name="DGRGL-C7" sheetId="11" r:id="rId11"/>
  </sheets>
  <definedNames>
    <definedName name="_xlnm.Print_Area" localSheetId="4">'DGRGL-C1'!$B$1:$D$50</definedName>
    <definedName name="_xlnm.Print_Area" localSheetId="5">'DGRGL-C2'!$B$1:$E$24</definedName>
    <definedName name="_xlnm.Print_Area" localSheetId="6">'DGRGL-C3'!$B$1:$E$49</definedName>
    <definedName name="_xlnm.Print_Area" localSheetId="7">'DGRGL-C4'!$B$1:$E$60</definedName>
    <definedName name="_xlnm.Print_Area" localSheetId="8">'DGRGL-C5'!$B$1:$D$116</definedName>
    <definedName name="_xlnm.Print_Area" localSheetId="9">'DGRGL-C6'!$A$1:$D$152</definedName>
    <definedName name="_xlnm.Print_Area" localSheetId="10">'DGRGL-C7'!$B$5:$N$48</definedName>
    <definedName name="_xlnm.Print_Area" localSheetId="1">'Portada'!$B$1:$H$36</definedName>
    <definedName name="_xlnm.Print_Area" localSheetId="2">'Resumen'!$G$18:$J$33</definedName>
    <definedName name="_xlnm.Print_Area" localSheetId="3">'Resumen-Gráficos'!$A$1:$O$53</definedName>
    <definedName name="Nueox">#REF!</definedName>
    <definedName name="nuevo">'DGRGL-C7'!$B$59</definedName>
    <definedName name="_xlnm.Print_Titles" localSheetId="8">'DGRGL-C5'!$1:$3</definedName>
  </definedNames>
  <calcPr fullCalcOnLoad="1"/>
</workbook>
</file>

<file path=xl/sharedStrings.xml><?xml version="1.0" encoding="utf-8"?>
<sst xmlns="http://schemas.openxmlformats.org/spreadsheetml/2006/main" count="503" uniqueCount="304">
  <si>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</si>
  <si>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</si>
  <si>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</si>
  <si>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</si>
  <si>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</si>
  <si>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</si>
  <si>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</si>
  <si>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</si>
  <si>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</si>
  <si>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</si>
  <si>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</si>
  <si>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</si>
  <si>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</si>
  <si>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</si>
  <si>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</si>
  <si>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>TOTAL</t>
  </si>
  <si>
    <t>TIPO DE DEUDA</t>
  </si>
  <si>
    <t xml:space="preserve">     TOTAL 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</si>
  <si>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</si>
  <si>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</si>
  <si>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</si>
  <si>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</si>
  <si>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</si>
  <si>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</si>
  <si>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</si>
  <si>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</si>
  <si>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</si>
  <si>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</si>
  <si>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</si>
  <si>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</si>
  <si>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</si>
  <si>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</si>
  <si>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</si>
  <si>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</si>
  <si>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</si>
  <si>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</si>
  <si>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</si>
  <si>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</si>
  <si>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</si>
  <si>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</si>
  <si>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</si>
  <si>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</si>
  <si>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</si>
  <si>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</si>
  <si>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</si>
  <si>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</si>
  <si>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>EVOLUCIÓN DE LA DEUDA DE GR-GL</t>
  </si>
  <si>
    <t>Corto Plazo</t>
  </si>
  <si>
    <t>Mediano y Largo Plazo</t>
  </si>
  <si>
    <t>PLAZO</t>
  </si>
  <si>
    <t xml:space="preserve"> CORTO PLAZO</t>
  </si>
  <si>
    <t xml:space="preserve"> MEDIANO Y LARGO PLAZO 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</si>
  <si>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</si>
  <si>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</si>
  <si>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</si>
  <si>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</si>
  <si>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</si>
  <si>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</si>
  <si>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</si>
  <si>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</si>
  <si>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</si>
  <si>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</si>
  <si>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</si>
  <si>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</si>
  <si>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Sistema Integrado de Gestión y Administración de la Deuda-SIAD</t>
  </si>
  <si>
    <t xml:space="preserve">Evolución de la Deuda 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</si>
  <si>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</si>
  <si>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</si>
  <si>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</si>
  <si>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</si>
  <si>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</si>
  <si>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</si>
  <si>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</si>
  <si>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</si>
  <si>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</si>
  <si>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</si>
  <si>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</si>
  <si>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</si>
  <si>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</si>
  <si>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</si>
  <si>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</si>
  <si>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</si>
  <si>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</si>
  <si>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</si>
  <si>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</si>
  <si>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</si>
  <si>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>I.  GOBIERNOS REGIONALES</t>
  </si>
  <si>
    <t>II.  GOBIERNOS LOCALES</t>
  </si>
  <si>
    <t xml:space="preserve">     Banca Comercial</t>
  </si>
  <si>
    <t xml:space="preserve">     Otras Fuentes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</si>
  <si>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</si>
  <si>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</si>
  <si>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</si>
  <si>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</si>
  <si>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BONOS   </t>
  </si>
  <si>
    <t xml:space="preserve">     Gobiernos Locales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</si>
  <si>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</si>
  <si>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</si>
  <si>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</si>
  <si>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</si>
  <si>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Deuda Externa</t>
  </si>
  <si>
    <t>Deuda Interna</t>
  </si>
  <si>
    <t>Período</t>
  </si>
  <si>
    <t>Otros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</si>
  <si>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</si>
  <si>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</si>
  <si>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</si>
  <si>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</si>
  <si>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</si>
  <si>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</si>
  <si>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</si>
  <si>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</si>
  <si>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</si>
  <si>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</si>
  <si>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</si>
  <si>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</si>
  <si>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</si>
  <si>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</si>
  <si>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</si>
  <si>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</si>
  <si>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</si>
  <si>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</si>
  <si>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</si>
  <si>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</si>
  <si>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</si>
  <si>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</si>
  <si>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</si>
  <si>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</si>
  <si>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</si>
  <si>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</si>
  <si>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Gobierno Regional de Arequipa </t>
  </si>
  <si>
    <r>
      <t xml:space="preserve">II. Gobiernos Locales   </t>
    </r>
    <r>
      <rPr>
        <b/>
        <sz val="8"/>
        <rFont val="Arial"/>
        <family val="2"/>
      </rPr>
      <t>1/</t>
    </r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</si>
  <si>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</si>
  <si>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</si>
  <si>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</si>
  <si>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   Cooperativa</t>
  </si>
  <si>
    <t>G.R</t>
  </si>
  <si>
    <t xml:space="preserve">I. Gobiernos Regionales   </t>
  </si>
  <si>
    <t>Gobierno Regional de Moquegua</t>
  </si>
  <si>
    <t>Plazo / Sector Institucional</t>
  </si>
  <si>
    <t>POR TIPO DE DEUDA Y SECTOR INSTITUCIONAL</t>
  </si>
  <si>
    <t>SERVICIO PROYECTADO POR TIPO DE DEUDA</t>
  </si>
  <si>
    <t xml:space="preserve">       Cooperativa Santo Cristo de Bagazán</t>
  </si>
  <si>
    <t>Dirección de Programación, Presupuesto y Contabilidad -  Equipo de Trabajo de Estadística</t>
  </si>
  <si>
    <t xml:space="preserve">       BBVA Banco Continental</t>
  </si>
  <si>
    <t>Considera deuda de corto plazo y deuda de mediano y largo plazo</t>
  </si>
  <si>
    <t>Tipo de Deuda /                           Sector Institucional</t>
  </si>
  <si>
    <t>Tipo de Instrumento /         Sector Institucional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</si>
  <si>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</si>
  <si>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</si>
  <si>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</si>
  <si>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</si>
  <si>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</si>
  <si>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</si>
  <si>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Tipo de cambio venta bancario al final del mes de diciembre, según la Superintendencia de Banca y Seguros- SBS</t>
  </si>
  <si>
    <r>
      <t xml:space="preserve"> DEUDA EXTERNA   </t>
    </r>
    <r>
      <rPr>
        <b/>
        <sz val="8"/>
        <rFont val="Arial"/>
        <family val="2"/>
      </rPr>
      <t>1/</t>
    </r>
  </si>
  <si>
    <t xml:space="preserve"> 1/  Deuda directa de la Municipalidad Metropolitana de Lima, con la garantía del Gobierno Nacional </t>
  </si>
  <si>
    <t xml:space="preserve"> 2/  Incluye deuda externa contratada por el Gobierno Nacional y trasladada a los Gobiernos Regionales </t>
  </si>
  <si>
    <t xml:space="preserve">      y Gobiernos Locales con Convenios de Traspasos de Recursos.</t>
  </si>
  <si>
    <t xml:space="preserve"> 1/  Incluye deuda externa contratada por el Gobierno Nacional y trasladada a los Gobiernos </t>
  </si>
  <si>
    <t xml:space="preserve">      Regionales y Gobiernos Locales con Convenios Traspasos de Recursos.</t>
  </si>
  <si>
    <t xml:space="preserve"> 1/  Incluye deuda con Convenios de Traspasos de Recursos.</t>
  </si>
  <si>
    <t xml:space="preserve"> 2/  Deuda con Convenios de Traspasos de Recursos.</t>
  </si>
  <si>
    <t xml:space="preserve">MEF   </t>
  </si>
  <si>
    <r>
      <t xml:space="preserve">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</si>
  <si>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r>
      <t xml:space="preserve">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</si>
  <si>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t>Banca Comercial</t>
  </si>
  <si>
    <t>BID</t>
  </si>
  <si>
    <t>BIRF</t>
  </si>
  <si>
    <t>Banco Wiese Sudameris</t>
  </si>
  <si>
    <t>Banco Financiero</t>
  </si>
  <si>
    <t>Banca Estatal</t>
  </si>
  <si>
    <t>Banco de la Nación</t>
  </si>
  <si>
    <t>Banco Agropecuario</t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</si>
  <si>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</si>
  <si>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</si>
  <si>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 xml:space="preserve"> 1/  Comprende la deuda con Convenio de Traspasos de Recursos.</t>
  </si>
  <si>
    <t xml:space="preserve"> 2/  Deuda derivada de la entrega de Certificados de  Inversión Pública Regional y Local (CIPRL).</t>
  </si>
  <si>
    <r>
      <t xml:space="preserve">MEF   </t>
    </r>
    <r>
      <rPr>
        <b/>
        <sz val="8"/>
        <rFont val="Arial"/>
        <family val="2"/>
      </rPr>
      <t xml:space="preserve">1/  </t>
    </r>
  </si>
  <si>
    <r>
      <t xml:space="preserve">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</si>
  <si>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t>BBVA Banco Continental</t>
  </si>
  <si>
    <t>Banco de Comercio</t>
  </si>
  <si>
    <t>Otras Fuentes</t>
  </si>
  <si>
    <t xml:space="preserve"> 1/  Deuda entre sectores interinstitucionales.</t>
  </si>
  <si>
    <t xml:space="preserve"> 1/  Comprende, convenios de traspasos de recursos entre el MEF y cada Gobierno Regional. Además deuda derivada</t>
  </si>
  <si>
    <t xml:space="preserve">       de la entrega de Certificados de Inversión Pública Regional y Local (CIPRL).</t>
  </si>
  <si>
    <t xml:space="preserve"> 2/  Comprende deuda con garantía y sin garantía de Gobierno Nacional y Convenio de Traspaso de  Recursos. Además</t>
  </si>
  <si>
    <t xml:space="preserve">      deuda derivada de la entrega de Certificados de Inversión Pública Regional y Local (CIPRL). Los Gobiernos Locales</t>
  </si>
  <si>
    <t xml:space="preserve"> 1/  Incluye deuda derivada de la entrega de Certificados de  Inversión Pública Regional y Local (CIPRL).</t>
  </si>
  <si>
    <t>PROYECCIÓN DEL SERVICIO ANUAL - POR TIPO DE DEUDA</t>
  </si>
  <si>
    <r>
      <t xml:space="preserve">MEF </t>
    </r>
    <r>
      <rPr>
        <sz val="8"/>
        <rFont val="Arial"/>
        <family val="2"/>
      </rPr>
      <t xml:space="preserve"> 1/</t>
    </r>
  </si>
  <si>
    <t>Banco Interamericano de Desarrollo (BID)</t>
  </si>
  <si>
    <t xml:space="preserve"> 1/ Comprende: Convenios de Traspasos de Recursos, Certificado de  Inversión Pública Regional y Local  </t>
  </si>
  <si>
    <t xml:space="preserve">     (CIPRL) y deuda a FONAVI (PRINCIPAL).</t>
  </si>
  <si>
    <t>Banco Internacional de Reconstrucción y Fomento (BIRF)</t>
  </si>
  <si>
    <t xml:space="preserve"> 1/ Incluye Traspaso de Recursos, FONAVI, CIPRL</t>
  </si>
  <si>
    <t>Municipalidad Provincial de Lima</t>
  </si>
  <si>
    <t>Municipalidad Provincial de Andahuaylas</t>
  </si>
  <si>
    <t>Municipalidad Distrital de Haquira</t>
  </si>
  <si>
    <t>Municipalidad Provincial de Canchis - Sicuani</t>
  </si>
  <si>
    <t>Municipalidad Provincial de Chincha - Chincha Alta</t>
  </si>
  <si>
    <t>Municipalidad Provincial de Quispicanchis - Urcos</t>
  </si>
  <si>
    <t>Municipalidad Distrital de Cotabambas</t>
  </si>
  <si>
    <t>Municipalidad Distrital de Acora</t>
  </si>
  <si>
    <t>Municipalidad Distrital de San Luis</t>
  </si>
  <si>
    <t>Municipalidad Distrital de Pampa Hermoza</t>
  </si>
  <si>
    <t>Municipalidad Distrital de Acraquia</t>
  </si>
  <si>
    <t>Municipalidad Distrital de Caynarachi</t>
  </si>
  <si>
    <t>Municipalidad Distrital de Lince</t>
  </si>
  <si>
    <t>Municipalidad Provincial del Callao</t>
  </si>
  <si>
    <t>Municipalidad Distrital de La Perla</t>
  </si>
  <si>
    <t>Municipalidad Distrital de Chupa</t>
  </si>
  <si>
    <t>Gobierno Regional de Ica</t>
  </si>
  <si>
    <t>CUADROS RESUMEN</t>
  </si>
  <si>
    <t>RESUMEN GRÁFICOS</t>
  </si>
  <si>
    <t>Dólar Estadounidense (US$)</t>
  </si>
  <si>
    <t>Unión Económica y Monetaria Europea (EURO)</t>
  </si>
  <si>
    <t xml:space="preserve">           Tipo de Moneda /</t>
  </si>
  <si>
    <t xml:space="preserve">                       Sector Institucional</t>
  </si>
  <si>
    <t>Municipalidad Distrital de Independencia</t>
  </si>
  <si>
    <t>Municipalidad Distrital de Chincha Baja</t>
  </si>
  <si>
    <t>Municipalidad Provincial de Jorge Basadre - Locumba</t>
  </si>
  <si>
    <t>Banco de Credito del Perú</t>
  </si>
  <si>
    <t>Municipalidad Provincial de Coronel Portillo</t>
  </si>
  <si>
    <t>Municipalidad Distrital de Chungui</t>
  </si>
  <si>
    <t>Municipalidad Provincial del Alto Amazonas - Yurimaguas</t>
  </si>
  <si>
    <t>Municipalidad Provincial de Lampa</t>
  </si>
  <si>
    <t>Municipalidad Distrital de El Porvenir</t>
  </si>
  <si>
    <t>Municipalidad Provincial de Huaraz</t>
  </si>
  <si>
    <t>Municipalidad Distrital de Parcona</t>
  </si>
  <si>
    <t>Municipalidad Distrital de Paucara</t>
  </si>
  <si>
    <t>Municipalidad Provincial de Huaral</t>
  </si>
  <si>
    <t>Municipalidad Distrital de Vichayal</t>
  </si>
  <si>
    <t>Municipalidad Distrital de Cura Mori</t>
  </si>
  <si>
    <t>Municipalidad Distrital de Magdalena</t>
  </si>
  <si>
    <t>Municipalidad Provincial de Urubamba</t>
  </si>
  <si>
    <t>Municipalidad Distrital de Cayma</t>
  </si>
  <si>
    <t>Municipalidad Distrital de Ite</t>
  </si>
  <si>
    <t>Municipalidad Distrital de Belen</t>
  </si>
  <si>
    <t>Municipalidad Provincial de Cajabamba</t>
  </si>
  <si>
    <t>Municipalidad Distrital de Chillia</t>
  </si>
  <si>
    <t>Municipalidad Provincial de Caylloma - Chivay</t>
  </si>
  <si>
    <t>Municipalidad Provincial de Sandia</t>
  </si>
  <si>
    <t>Municipalidad Distrital de Sarin</t>
  </si>
  <si>
    <t>Municipalidad Distrital de Huancarani</t>
  </si>
  <si>
    <t>Municipalidad Distrital de Ancahuasi</t>
  </si>
  <si>
    <t>Municipalidad Distrital de Huatasani</t>
  </si>
  <si>
    <t>Municipalidad Distrital de Huayopata</t>
  </si>
  <si>
    <t>Municipalidad Provincial de Celendin</t>
  </si>
  <si>
    <t>Municipalidad Distrital de Sitabamba</t>
  </si>
  <si>
    <t>Municipalidad Distrital de Bernal</t>
  </si>
  <si>
    <t>Municipalidad Provincial de Paucartambo</t>
  </si>
  <si>
    <t>Banco Internacional del Perú</t>
  </si>
  <si>
    <t>Scotiabank Perú</t>
  </si>
  <si>
    <t>Gobierno Regional de La Libertad</t>
  </si>
  <si>
    <t>Municipalidad Distrital de Santiago</t>
  </si>
  <si>
    <t>Municipalidad Distrital de Pomacanchi</t>
  </si>
  <si>
    <t>Municipalidad Distrital de Ichuña</t>
  </si>
  <si>
    <t>Municipalidad Distrital de Ilabaya</t>
  </si>
  <si>
    <t>Municipalidad Provincial de Chota</t>
  </si>
  <si>
    <t>Municipalidad Distrital de Challabamba</t>
  </si>
  <si>
    <t>Municipalidad Distrital de Ocobamba</t>
  </si>
  <si>
    <t>Municipalidad Distrital de Zepita</t>
  </si>
  <si>
    <t>Municipalidad Distrital de Suyo</t>
  </si>
  <si>
    <t>Municipalidad Distrital de Quiquijana</t>
  </si>
  <si>
    <t>Scotiabank Perú S.A.A.</t>
  </si>
  <si>
    <t>Gobierno Regional de Junin</t>
  </si>
  <si>
    <t>Municipalidad Provincial de Padre Abad - Aguaitia</t>
  </si>
  <si>
    <t>Municipalidad Provincial de Ambo</t>
  </si>
  <si>
    <t>Municipalidad Distrital de Pacanga</t>
  </si>
  <si>
    <t>Municipalidad Distrital de Polvora</t>
  </si>
  <si>
    <t>Municipalidad Distrital de Jesus Maria</t>
  </si>
  <si>
    <t>Municipalidad Distrital de Trompeteros</t>
  </si>
  <si>
    <t>Municipalidad Provincial de Pachitea - Panao</t>
  </si>
  <si>
    <t>Municipalidad Distrital de El Cenepa</t>
  </si>
  <si>
    <t>Municipalidad Distrital de Marcabal</t>
  </si>
  <si>
    <t>Municipalidad Provincial de Daniel Carrion - Yanahuanca</t>
  </si>
  <si>
    <t>Municipalidad Distrital de Poroy</t>
  </si>
  <si>
    <t>Municipalidad Distrital de Aramango</t>
  </si>
  <si>
    <t>Municipalidad Distrital de Anta</t>
  </si>
  <si>
    <t>Municipalidad Distrital de Querocotillo</t>
  </si>
  <si>
    <t>Municipalidad Distrital de Ninabamba</t>
  </si>
  <si>
    <t>Municipalidad Provincial de Huacaybamba</t>
  </si>
  <si>
    <t>Municipalidad Distrital de Chala</t>
  </si>
  <si>
    <t>Municipalidad Distrital de Paimas</t>
  </si>
  <si>
    <t>Municipalidad Distrital de Jesus</t>
  </si>
  <si>
    <t>Municipalidad Distrital de Cerro Colorado</t>
  </si>
  <si>
    <t>Municipalidad Distrital de Alto Selva Alegre</t>
  </si>
  <si>
    <t>a/</t>
  </si>
  <si>
    <t>AL 28 DE FEBRERO DE 2018</t>
  </si>
  <si>
    <t>Al 28 de febrero de 2018</t>
  </si>
  <si>
    <t xml:space="preserve"> 3/  Deuda entre sectores interinstitucionales.</t>
  </si>
  <si>
    <r>
      <t xml:space="preserve">MEF  </t>
    </r>
    <r>
      <rPr>
        <b/>
        <sz val="8"/>
        <rFont val="Arial"/>
        <family val="2"/>
      </rPr>
      <t xml:space="preserve"> 3/   </t>
    </r>
  </si>
  <si>
    <t>Municipalidad Provincial de Lauricocha - Jesus</t>
  </si>
  <si>
    <t>Municipalidad Distrital de San Jeronimo</t>
  </si>
  <si>
    <t>Municipalidad Distrital de Cajaruro</t>
  </si>
  <si>
    <t>Municipalidad Distrital de Llumpa</t>
  </si>
  <si>
    <t>Municipalidad Distrital de Cortegana</t>
  </si>
  <si>
    <t xml:space="preserve">      con deuda menor a US$ 103 mil, se agrupan en "Otros" e incluye a 45 entidades.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</si>
  <si>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US$ 104 mil, se agrupa en "Otros" e incluye a 32 entidades.</t>
    </r>
  </si>
  <si>
    <t>SERVICIO ANUAL - POR TIPO DE DEUDA - PERÍODO: DE MARZO 2018 AL 2044</t>
  </si>
  <si>
    <t>Período: De marzo 2018 al 2044</t>
  </si>
  <si>
    <t xml:space="preserve">          - Tipo de Cambio del 28 de febrero de 2018. </t>
  </si>
  <si>
    <t xml:space="preserve"> a/  Servicio proyectado a partir del mes de marzo de 2018.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</si>
</sst>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##,###,###,###"/>
    <numFmt numFmtId="173" formatCode="###,###,###"/>
    <numFmt numFmtId="174" formatCode="_ * #,##0.0_ ;_ * \-#,##0.0_ ;_ * &quot;-&quot;??_ ;_ @_ "/>
    <numFmt numFmtId="175" formatCode="0.0%"/>
    <numFmt numFmtId="176" formatCode="_ * #,##0_ ;_ * \-#,##0_ ;_ * &quot;-&quot;??_ ;_ @_ "/>
    <numFmt numFmtId="177" formatCode="_ * #,##0_ ;_ * \-#,##0_ ;_ * &quot;0&quot;??_ ;_ @_ "/>
    <numFmt numFmtId="178" formatCode="_([$€]\ * #,##0.00_);_([$€]\ * \(#,##0.00\);_([$€]\ * &quot;-&quot;??_);_(@_)"/>
    <numFmt numFmtId="179" formatCode="[$-280A]d&quot; de &quot;mmmm&quot; de &quot;yyyy;@"/>
    <numFmt numFmtId="180" formatCode="0.0000"/>
    <numFmt numFmtId="181" formatCode="0.000"/>
    <numFmt numFmtId="182" formatCode="0.0"/>
    <numFmt numFmtId="183" formatCode="#,##0.0;[Red]\-#,##0.0"/>
    <numFmt numFmtId="184" formatCode="0.00000000"/>
    <numFmt numFmtId="185" formatCode="0.0000000000"/>
    <numFmt numFmtId="186" formatCode="0.000000"/>
    <numFmt numFmtId="187" formatCode="0.00000"/>
    <numFmt numFmtId="188" formatCode="###,###,###,###.00000"/>
    <numFmt numFmtId="189" formatCode="###,###,###,###.000000"/>
    <numFmt numFmtId="190" formatCode="#,##0.000000000;[Red]\-#,##0.000000000"/>
    <numFmt numFmtId="191" formatCode="#,##0.000000000000000;[Red]\-#,##0.000000000000000"/>
    <numFmt numFmtId="192" formatCode="0.0000000"/>
    <numFmt numFmtId="193" formatCode="0.000000000"/>
    <numFmt numFmtId="194" formatCode="0.00000000000"/>
    <numFmt numFmtId="195" formatCode="0.000000000000"/>
    <numFmt numFmtId="196" formatCode="###,###,###,###.000"/>
    <numFmt numFmtId="197" formatCode="#,##0.00000;[Red]\-#,##0.00000"/>
    <numFmt numFmtId="198" formatCode="#,##0.00000000;[Red]\-#,##0.00000000"/>
    <numFmt numFmtId="199" formatCode="#,##0.0000000000;[Red]\-#,##0.0000000000"/>
    <numFmt numFmtId="200" formatCode="0.00000000000000"/>
    <numFmt numFmtId="201" formatCode="\-"/>
    <numFmt numFmtId="202" formatCode="###,###,###,###.0"/>
    <numFmt numFmtId="203" formatCode="#,##0.0000000;[Red]\-#,##0.0000000"/>
    <numFmt numFmtId="204" formatCode="###,###,###,###.0000000"/>
    <numFmt numFmtId="205" formatCode="_ * #,##0.0000000000_ ;_ * \-#,##0.0000000000_ ;_ * &quot;-&quot;??????????_ ;_ @_ "/>
    <numFmt numFmtId="206" formatCode="0.0000000000000"/>
    <numFmt numFmtId="207" formatCode="###,###,###,###.00000000"/>
    <numFmt numFmtId="208" formatCode="###,###,###,###.000000000"/>
    <numFmt numFmtId="209" formatCode="#,##0.000000;[Red]\-#,##0.000000"/>
    <numFmt numFmtId="210" formatCode="#,##0.00000000000;[Red]\-#,##0.00000000000"/>
    <numFmt numFmtId="211" formatCode="#,##0.000000000000;[Red]\-#,##0.000000000000"/>
    <numFmt numFmtId="212" formatCode="###,###,###,###.00000000000000"/>
    <numFmt numFmtId="213" formatCode="#,##0.00000000000000;[Red]\-#,##0.00000000000000"/>
    <numFmt numFmtId="214" formatCode="#,##0.0"/>
    <numFmt numFmtId="215" formatCode="0\.0%"/>
    <numFmt numFmtId="216" formatCode="###,###,###,###.00"/>
    <numFmt numFmtId="217" formatCode="###,###,###,###.0000"/>
    <numFmt numFmtId="218" formatCode="mmm\-yyyy"/>
    <numFmt numFmtId="219" formatCode="#,##0.00000"/>
    <numFmt numFmtId="220" formatCode="#,##0.0000"/>
    <numFmt numFmtId="221" formatCode="#,##0.000"/>
    <numFmt numFmtId="222" formatCode="#,##0.000000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3.05"/>
      <color indexed="8"/>
      <name val="Arial"/>
      <family val="2"/>
    </font>
    <font>
      <b/>
      <sz val="3.6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sz val="11"/>
      <color theme="0" tint="-0.24997000396251678"/>
      <name val="Arial"/>
      <family val="2"/>
    </font>
    <font>
      <sz val="11"/>
      <color theme="0" tint="-0.1499900072813034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4" fillId="28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8" fillId="30" borderId="0" applyNumberFormat="0" applyBorder="0" applyAlignment="0" applyProtection="0"/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9" fillId="20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73" fillId="0" borderId="8" applyNumberFormat="0" applyFill="0" applyAlignment="0" applyProtection="0"/>
    <xf numFmtId="0" fontId="84" fillId="0" borderId="9" applyNumberFormat="0" applyFill="0" applyAlignment="0" applyProtection="0"/>
  </cellStyleXfs>
  <cellXfs count="57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19" fillId="32" borderId="0" xfId="0" applyFont="1" applyFill="1" applyAlignment="1">
      <alignment/>
    </xf>
    <xf numFmtId="0" fontId="10" fillId="32" borderId="0" xfId="0" applyFont="1" applyFill="1" applyAlignment="1">
      <alignment vertical="center"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0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left" vertical="center" indent="2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171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3" fillId="32" borderId="12" xfId="0" applyFont="1" applyFill="1" applyBorder="1" applyAlignment="1">
      <alignment horizontal="left" vertical="center" wrapText="1" readingOrder="1"/>
    </xf>
    <xf numFmtId="0" fontId="12" fillId="32" borderId="12" xfId="0" applyFont="1" applyFill="1" applyBorder="1" applyAlignment="1">
      <alignment horizontal="left" vertical="center" wrapText="1" readingOrder="1"/>
    </xf>
    <xf numFmtId="0" fontId="8" fillId="32" borderId="12" xfId="0" applyFont="1" applyFill="1" applyBorder="1" applyAlignment="1">
      <alignment horizontal="left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0" fillId="32" borderId="0" xfId="0" applyFont="1" applyFill="1" applyBorder="1" applyAlignment="1">
      <alignment horizontal="left" vertical="center" wrapText="1" readingOrder="1"/>
    </xf>
    <xf numFmtId="0" fontId="11" fillId="32" borderId="13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72" fontId="12" fillId="32" borderId="14" xfId="0" applyNumberFormat="1" applyFont="1" applyFill="1" applyBorder="1" applyAlignment="1">
      <alignment horizontal="right" textRotation="255" readingOrder="1"/>
    </xf>
    <xf numFmtId="0" fontId="11" fillId="32" borderId="14" xfId="0" applyFont="1" applyFill="1" applyBorder="1" applyAlignment="1">
      <alignment horizontal="left" vertical="center" wrapText="1" indent="5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0" fontId="11" fillId="32" borderId="14" xfId="0" applyFont="1" applyFill="1" applyBorder="1" applyAlignment="1">
      <alignment horizontal="left" vertical="center" wrapText="1" indent="3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12" fillId="32" borderId="14" xfId="0" applyFont="1" applyFill="1" applyBorder="1" applyAlignment="1">
      <alignment horizontal="left" vertical="center" wrapText="1" indent="3" readingOrder="1"/>
    </xf>
    <xf numFmtId="0" fontId="24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7" xfId="0" applyNumberFormat="1" applyFont="1" applyFill="1" applyBorder="1" applyAlignment="1" applyProtection="1">
      <alignment horizontal="center" vertical="center" wrapText="1"/>
      <protection/>
    </xf>
    <xf numFmtId="171" fontId="2" fillId="32" borderId="0" xfId="49" applyFont="1" applyFill="1" applyAlignment="1">
      <alignment vertical="center"/>
    </xf>
    <xf numFmtId="0" fontId="21" fillId="32" borderId="0" xfId="0" applyFont="1" applyFill="1" applyBorder="1" applyAlignment="1">
      <alignment vertical="center"/>
    </xf>
    <xf numFmtId="171" fontId="21" fillId="32" borderId="0" xfId="49" applyFont="1" applyFill="1" applyBorder="1" applyAlignment="1">
      <alignment vertical="center"/>
    </xf>
    <xf numFmtId="171" fontId="22" fillId="32" borderId="0" xfId="49" applyFont="1" applyFill="1" applyBorder="1" applyAlignment="1">
      <alignment vertical="center"/>
    </xf>
    <xf numFmtId="0" fontId="22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5" fillId="32" borderId="0" xfId="0" applyFont="1" applyFill="1" applyAlignment="1">
      <alignment/>
    </xf>
    <xf numFmtId="0" fontId="13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172" fontId="5" fillId="33" borderId="14" xfId="0" applyNumberFormat="1" applyFont="1" applyFill="1" applyBorder="1" applyAlignment="1">
      <alignment horizontal="right" vertical="center" indent="3" readingOrder="1"/>
    </xf>
    <xf numFmtId="172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4" xfId="0" applyFont="1" applyFill="1" applyBorder="1" applyAlignment="1">
      <alignment horizontal="left" vertical="center" wrapText="1" indent="2" readingOrder="1"/>
    </xf>
    <xf numFmtId="172" fontId="10" fillId="33" borderId="14" xfId="0" applyNumberFormat="1" applyFont="1" applyFill="1" applyBorder="1" applyAlignment="1">
      <alignment horizontal="right" vertical="center" indent="3" readingOrder="1"/>
    </xf>
    <xf numFmtId="172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4" xfId="0" applyFont="1" applyFill="1" applyBorder="1" applyAlignment="1">
      <alignment horizontal="left" vertical="center" wrapText="1" indent="2" readingOrder="1"/>
    </xf>
    <xf numFmtId="172" fontId="11" fillId="33" borderId="14" xfId="0" applyNumberFormat="1" applyFont="1" applyFill="1" applyBorder="1" applyAlignment="1">
      <alignment horizontal="right" vertical="center" indent="3" readingOrder="1"/>
    </xf>
    <xf numFmtId="172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4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 horizontal="left" indent="3"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4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4" xfId="0" applyFont="1" applyFill="1" applyBorder="1" applyAlignment="1">
      <alignment textRotation="255" readingOrder="1"/>
    </xf>
    <xf numFmtId="0" fontId="2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6" xfId="0" applyFont="1" applyFill="1" applyBorder="1" applyAlignment="1">
      <alignment horizontal="center" vertical="center" wrapText="1" readingOrder="1"/>
    </xf>
    <xf numFmtId="172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72" fontId="17" fillId="33" borderId="0" xfId="0" applyNumberFormat="1" applyFont="1" applyFill="1" applyAlignment="1">
      <alignment/>
    </xf>
    <xf numFmtId="192" fontId="22" fillId="32" borderId="0" xfId="49" applyNumberFormat="1" applyFont="1" applyFill="1" applyBorder="1" applyAlignment="1">
      <alignment vertical="center"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vertical="center"/>
    </xf>
    <xf numFmtId="38" fontId="5" fillId="33" borderId="17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0" fontId="10" fillId="33" borderId="12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>
      <alignment horizontal="left" vertical="center" wrapText="1" readingOrder="1"/>
    </xf>
    <xf numFmtId="171" fontId="17" fillId="33" borderId="0" xfId="0" applyNumberFormat="1" applyFont="1" applyFill="1" applyAlignment="1">
      <alignment/>
    </xf>
    <xf numFmtId="186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indent="1"/>
    </xf>
    <xf numFmtId="175" fontId="2" fillId="33" borderId="0" xfId="59" applyNumberFormat="1" applyFont="1" applyFill="1" applyBorder="1" applyAlignment="1">
      <alignment horizontal="left" vertical="center" indent="4"/>
    </xf>
    <xf numFmtId="0" fontId="6" fillId="33" borderId="19" xfId="0" applyFont="1" applyFill="1" applyBorder="1" applyAlignment="1">
      <alignment horizontal="center" vertical="center"/>
    </xf>
    <xf numFmtId="175" fontId="6" fillId="33" borderId="0" xfId="59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171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4" xfId="0" applyFont="1" applyFill="1" applyBorder="1" applyAlignment="1">
      <alignment horizontal="left" vertical="center" wrapText="1" indent="1" readingOrder="1"/>
    </xf>
    <xf numFmtId="0" fontId="2" fillId="33" borderId="0" xfId="56" applyFont="1" applyFill="1" applyAlignment="1">
      <alignment vertical="center"/>
      <protection/>
    </xf>
    <xf numFmtId="172" fontId="12" fillId="33" borderId="0" xfId="0" applyNumberFormat="1" applyFont="1" applyFill="1" applyAlignment="1">
      <alignment/>
    </xf>
    <xf numFmtId="0" fontId="26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172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72" fontId="12" fillId="33" borderId="0" xfId="0" applyNumberFormat="1" applyFont="1" applyFill="1" applyAlignment="1">
      <alignment horizontal="right" indent="4"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72" fontId="11" fillId="33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/>
      <protection/>
    </xf>
    <xf numFmtId="172" fontId="11" fillId="33" borderId="0" xfId="0" applyNumberFormat="1" applyFont="1" applyFill="1" applyAlignment="1">
      <alignment horizontal="center"/>
    </xf>
    <xf numFmtId="172" fontId="11" fillId="33" borderId="0" xfId="0" applyNumberFormat="1" applyFont="1" applyFill="1" applyAlignment="1">
      <alignment horizontal="right" indent="4"/>
    </xf>
    <xf numFmtId="172" fontId="12" fillId="33" borderId="0" xfId="0" applyNumberFormat="1" applyFont="1" applyFill="1" applyAlignment="1">
      <alignment vertical="center"/>
    </xf>
    <xf numFmtId="172" fontId="13" fillId="33" borderId="20" xfId="49" applyNumberFormat="1" applyFont="1" applyFill="1" applyBorder="1" applyAlignment="1">
      <alignment horizontal="right" indent="1"/>
    </xf>
    <xf numFmtId="172" fontId="13" fillId="33" borderId="21" xfId="49" applyNumberFormat="1" applyFont="1" applyFill="1" applyBorder="1" applyAlignment="1">
      <alignment horizontal="right" indent="1"/>
    </xf>
    <xf numFmtId="172" fontId="13" fillId="33" borderId="15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/>
    </xf>
    <xf numFmtId="172" fontId="5" fillId="33" borderId="14" xfId="49" applyNumberFormat="1" applyFont="1" applyFill="1" applyBorder="1" applyAlignment="1">
      <alignment horizontal="center"/>
    </xf>
    <xf numFmtId="172" fontId="5" fillId="33" borderId="17" xfId="49" applyNumberFormat="1" applyFont="1" applyFill="1" applyBorder="1" applyAlignment="1">
      <alignment horizontal="center"/>
    </xf>
    <xf numFmtId="181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72" fontId="12" fillId="33" borderId="15" xfId="0" applyNumberFormat="1" applyFont="1" applyFill="1" applyBorder="1" applyAlignment="1">
      <alignment/>
    </xf>
    <xf numFmtId="172" fontId="12" fillId="33" borderId="21" xfId="0" applyNumberFormat="1" applyFont="1" applyFill="1" applyBorder="1" applyAlignment="1">
      <alignment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8" fontId="11" fillId="33" borderId="0" xfId="0" applyNumberFormat="1" applyFont="1" applyFill="1" applyAlignment="1">
      <alignment horizontal="center"/>
    </xf>
    <xf numFmtId="188" fontId="11" fillId="33" borderId="0" xfId="0" applyNumberFormat="1" applyFont="1" applyFill="1" applyAlignment="1">
      <alignment horizontal="right" indent="4"/>
    </xf>
    <xf numFmtId="186" fontId="12" fillId="33" borderId="0" xfId="0" applyNumberFormat="1" applyFont="1" applyFill="1" applyAlignment="1">
      <alignment horizontal="center"/>
    </xf>
    <xf numFmtId="180" fontId="12" fillId="33" borderId="0" xfId="0" applyNumberFormat="1" applyFont="1" applyFill="1" applyAlignment="1">
      <alignment horizont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172" fontId="5" fillId="33" borderId="0" xfId="49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/>
    </xf>
    <xf numFmtId="208" fontId="11" fillId="33" borderId="0" xfId="0" applyNumberFormat="1" applyFont="1" applyFill="1" applyAlignment="1">
      <alignment horizontal="center"/>
    </xf>
    <xf numFmtId="195" fontId="2" fillId="33" borderId="0" xfId="0" applyNumberFormat="1" applyFont="1" applyFill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indent="1"/>
    </xf>
    <xf numFmtId="0" fontId="17" fillId="33" borderId="0" xfId="0" applyFont="1" applyFill="1" applyBorder="1" applyAlignment="1">
      <alignment horizontal="left"/>
    </xf>
    <xf numFmtId="0" fontId="24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84" fontId="17" fillId="32" borderId="0" xfId="0" applyNumberFormat="1" applyFont="1" applyFill="1" applyAlignment="1">
      <alignment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171" fontId="85" fillId="33" borderId="0" xfId="49" applyFont="1" applyFill="1" applyAlignment="1">
      <alignment horizontal="center"/>
    </xf>
    <xf numFmtId="172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92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8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84" fontId="6" fillId="33" borderId="0" xfId="49" applyNumberFormat="1" applyFont="1" applyFill="1" applyBorder="1" applyAlignment="1">
      <alignment vertical="center"/>
    </xf>
    <xf numFmtId="194" fontId="2" fillId="33" borderId="0" xfId="49" applyNumberFormat="1" applyFont="1" applyFill="1" applyAlignment="1">
      <alignment vertical="center"/>
    </xf>
    <xf numFmtId="193" fontId="10" fillId="33" borderId="0" xfId="0" applyNumberFormat="1" applyFont="1" applyFill="1" applyBorder="1" applyAlignment="1">
      <alignment horizontal="right" vertical="center" indent="1" readingOrder="1"/>
    </xf>
    <xf numFmtId="184" fontId="11" fillId="33" borderId="0" xfId="0" applyNumberFormat="1" applyFont="1" applyFill="1" applyAlignment="1">
      <alignment horizontal="center"/>
    </xf>
    <xf numFmtId="193" fontId="11" fillId="33" borderId="0" xfId="0" applyNumberFormat="1" applyFont="1" applyFill="1" applyAlignment="1">
      <alignment horizontal="center"/>
    </xf>
    <xf numFmtId="203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left" vertical="center"/>
    </xf>
    <xf numFmtId="199" fontId="11" fillId="33" borderId="0" xfId="0" applyNumberFormat="1" applyFont="1" applyFill="1" applyAlignment="1">
      <alignment horizontal="right" vertical="center"/>
    </xf>
    <xf numFmtId="210" fontId="11" fillId="33" borderId="0" xfId="0" applyNumberFormat="1" applyFont="1" applyFill="1" applyAlignment="1">
      <alignment horizontal="right" vertical="center"/>
    </xf>
    <xf numFmtId="197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92" fontId="17" fillId="33" borderId="0" xfId="0" applyNumberFormat="1" applyFont="1" applyFill="1" applyAlignment="1">
      <alignment/>
    </xf>
    <xf numFmtId="0" fontId="13" fillId="33" borderId="12" xfId="0" applyFont="1" applyFill="1" applyBorder="1" applyAlignment="1">
      <alignment horizontal="left" vertical="center" wrapText="1" readingOrder="1"/>
    </xf>
    <xf numFmtId="0" fontId="12" fillId="33" borderId="12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 readingOrder="1"/>
    </xf>
    <xf numFmtId="193" fontId="2" fillId="33" borderId="0" xfId="0" applyNumberFormat="1" applyFont="1" applyFill="1" applyAlignment="1">
      <alignment vertical="center"/>
    </xf>
    <xf numFmtId="181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195" fontId="17" fillId="33" borderId="0" xfId="0" applyNumberFormat="1" applyFont="1" applyFill="1" applyAlignment="1">
      <alignment/>
    </xf>
    <xf numFmtId="172" fontId="86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73" fontId="17" fillId="32" borderId="0" xfId="0" applyNumberFormat="1" applyFont="1" applyFill="1" applyAlignment="1">
      <alignment/>
    </xf>
    <xf numFmtId="173" fontId="17" fillId="32" borderId="0" xfId="0" applyNumberFormat="1" applyFont="1" applyFill="1" applyBorder="1" applyAlignment="1">
      <alignment/>
    </xf>
    <xf numFmtId="182" fontId="17" fillId="32" borderId="0" xfId="0" applyNumberFormat="1" applyFont="1" applyFill="1" applyBorder="1" applyAlignment="1">
      <alignment/>
    </xf>
    <xf numFmtId="194" fontId="12" fillId="33" borderId="0" xfId="0" applyNumberFormat="1" applyFont="1" applyFill="1" applyAlignment="1">
      <alignment/>
    </xf>
    <xf numFmtId="204" fontId="12" fillId="33" borderId="0" xfId="0" applyNumberFormat="1" applyFont="1" applyFill="1" applyAlignment="1">
      <alignment/>
    </xf>
    <xf numFmtId="192" fontId="12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6" fillId="33" borderId="0" xfId="0" applyFont="1" applyFill="1" applyBorder="1" applyAlignment="1">
      <alignment/>
    </xf>
    <xf numFmtId="0" fontId="86" fillId="33" borderId="0" xfId="0" applyFont="1" applyFill="1" applyBorder="1" applyAlignment="1">
      <alignment vertical="center"/>
    </xf>
    <xf numFmtId="0" fontId="67" fillId="33" borderId="0" xfId="0" applyFont="1" applyFill="1" applyBorder="1" applyAlignment="1">
      <alignment/>
    </xf>
    <xf numFmtId="0" fontId="86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71" fontId="2" fillId="32" borderId="0" xfId="49" applyFont="1" applyFill="1" applyBorder="1" applyAlignment="1">
      <alignment vertical="center"/>
    </xf>
    <xf numFmtId="193" fontId="2" fillId="32" borderId="0" xfId="49" applyNumberFormat="1" applyFont="1" applyFill="1" applyBorder="1" applyAlignment="1">
      <alignment vertical="center"/>
    </xf>
    <xf numFmtId="200" fontId="55" fillId="0" borderId="0" xfId="0" applyNumberFormat="1" applyFont="1" applyAlignment="1">
      <alignment/>
    </xf>
    <xf numFmtId="184" fontId="2" fillId="33" borderId="0" xfId="0" applyNumberFormat="1" applyFont="1" applyFill="1" applyBorder="1" applyAlignment="1">
      <alignment vertical="center"/>
    </xf>
    <xf numFmtId="205" fontId="2" fillId="33" borderId="0" xfId="0" applyNumberFormat="1" applyFont="1" applyFill="1" applyBorder="1" applyAlignment="1">
      <alignment vertical="center"/>
    </xf>
    <xf numFmtId="0" fontId="2" fillId="33" borderId="24" xfId="0" applyFont="1" applyFill="1" applyBorder="1" applyAlignment="1">
      <alignment vertical="center"/>
    </xf>
    <xf numFmtId="171" fontId="9" fillId="33" borderId="0" xfId="49" applyFont="1" applyFill="1" applyBorder="1" applyAlignment="1">
      <alignment vertical="center"/>
    </xf>
    <xf numFmtId="38" fontId="2" fillId="33" borderId="18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74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76" fontId="9" fillId="32" borderId="0" xfId="49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1" fontId="9" fillId="32" borderId="0" xfId="0" applyNumberFormat="1" applyFont="1" applyFill="1" applyBorder="1" applyAlignment="1">
      <alignment vertical="center"/>
    </xf>
    <xf numFmtId="186" fontId="9" fillId="32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indent="1"/>
    </xf>
    <xf numFmtId="0" fontId="2" fillId="33" borderId="18" xfId="0" applyFont="1" applyFill="1" applyBorder="1" applyAlignment="1">
      <alignment horizontal="center" vertical="center"/>
    </xf>
    <xf numFmtId="192" fontId="9" fillId="33" borderId="0" xfId="49" applyNumberFormat="1" applyFont="1" applyFill="1" applyBorder="1" applyAlignment="1">
      <alignment vertical="center"/>
    </xf>
    <xf numFmtId="193" fontId="2" fillId="32" borderId="0" xfId="0" applyNumberFormat="1" applyFont="1" applyFill="1" applyBorder="1" applyAlignment="1">
      <alignment vertical="center"/>
    </xf>
    <xf numFmtId="176" fontId="11" fillId="32" borderId="0" xfId="49" applyNumberFormat="1" applyFont="1" applyFill="1" applyBorder="1" applyAlignment="1">
      <alignment vertical="center"/>
    </xf>
    <xf numFmtId="175" fontId="2" fillId="33" borderId="0" xfId="59" applyNumberFormat="1" applyFont="1" applyFill="1" applyBorder="1" applyAlignment="1">
      <alignment horizontal="left" vertical="center" indent="5"/>
    </xf>
    <xf numFmtId="193" fontId="9" fillId="32" borderId="0" xfId="0" applyNumberFormat="1" applyFont="1" applyFill="1" applyBorder="1" applyAlignment="1">
      <alignment vertical="center"/>
    </xf>
    <xf numFmtId="177" fontId="2" fillId="32" borderId="0" xfId="49" applyNumberFormat="1" applyFont="1" applyFill="1" applyBorder="1" applyAlignment="1">
      <alignment horizontal="right" vertical="center"/>
    </xf>
    <xf numFmtId="177" fontId="2" fillId="32" borderId="0" xfId="49" applyNumberFormat="1" applyFont="1" applyFill="1" applyBorder="1" applyAlignment="1">
      <alignment horizontal="right" vertical="justify"/>
    </xf>
    <xf numFmtId="177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7" fillId="33" borderId="0" xfId="0" applyFont="1" applyFill="1" applyAlignment="1">
      <alignment/>
    </xf>
    <xf numFmtId="0" fontId="67" fillId="32" borderId="0" xfId="0" applyFont="1" applyFill="1" applyAlignment="1">
      <alignment/>
    </xf>
    <xf numFmtId="0" fontId="17" fillId="32" borderId="14" xfId="0" applyFont="1" applyFill="1" applyBorder="1" applyAlignment="1">
      <alignment horizontal="left" vertical="center" textRotation="255" readingOrder="1"/>
    </xf>
    <xf numFmtId="171" fontId="2" fillId="33" borderId="0" xfId="49" applyFont="1" applyFill="1" applyBorder="1" applyAlignment="1">
      <alignment vertical="center"/>
    </xf>
    <xf numFmtId="192" fontId="67" fillId="33" borderId="0" xfId="0" applyNumberFormat="1" applyFont="1" applyFill="1" applyAlignment="1">
      <alignment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4" xfId="0" applyFont="1" applyFill="1" applyBorder="1" applyAlignment="1">
      <alignment horizontal="center" vertical="center"/>
    </xf>
    <xf numFmtId="172" fontId="13" fillId="33" borderId="22" xfId="0" applyNumberFormat="1" applyFont="1" applyFill="1" applyBorder="1" applyAlignment="1">
      <alignment horizontal="center" vertical="center"/>
    </xf>
    <xf numFmtId="172" fontId="13" fillId="33" borderId="20" xfId="0" applyNumberFormat="1" applyFont="1" applyFill="1" applyBorder="1" applyAlignment="1">
      <alignment horizontal="center" vertical="center"/>
    </xf>
    <xf numFmtId="193" fontId="12" fillId="33" borderId="0" xfId="0" applyNumberFormat="1" applyFont="1" applyFill="1" applyAlignment="1">
      <alignment horizontal="center"/>
    </xf>
    <xf numFmtId="187" fontId="2" fillId="32" borderId="0" xfId="0" applyNumberFormat="1" applyFont="1" applyFill="1" applyBorder="1" applyAlignment="1">
      <alignment vertical="center"/>
    </xf>
    <xf numFmtId="0" fontId="17" fillId="32" borderId="0" xfId="0" applyFont="1" applyFill="1" applyAlignment="1">
      <alignment/>
    </xf>
    <xf numFmtId="0" fontId="24" fillId="33" borderId="0" xfId="0" applyFont="1" applyFill="1" applyAlignment="1">
      <alignment horizontal="left"/>
    </xf>
    <xf numFmtId="0" fontId="5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192" fontId="2" fillId="32" borderId="0" xfId="0" applyNumberFormat="1" applyFont="1" applyFill="1" applyBorder="1" applyAlignment="1">
      <alignment vertical="center"/>
    </xf>
    <xf numFmtId="198" fontId="17" fillId="33" borderId="0" xfId="0" applyNumberFormat="1" applyFont="1" applyFill="1" applyAlignment="1">
      <alignment/>
    </xf>
    <xf numFmtId="38" fontId="17" fillId="32" borderId="0" xfId="0" applyNumberFormat="1" applyFont="1" applyFill="1" applyAlignment="1">
      <alignment/>
    </xf>
    <xf numFmtId="190" fontId="17" fillId="32" borderId="0" xfId="0" applyNumberFormat="1" applyFont="1" applyFill="1" applyAlignment="1">
      <alignment/>
    </xf>
    <xf numFmtId="197" fontId="17" fillId="32" borderId="0" xfId="0" applyNumberFormat="1" applyFont="1" applyFill="1" applyAlignment="1">
      <alignment/>
    </xf>
    <xf numFmtId="199" fontId="17" fillId="32" borderId="0" xfId="0" applyNumberFormat="1" applyFont="1" applyFill="1" applyAlignment="1">
      <alignment/>
    </xf>
    <xf numFmtId="172" fontId="10" fillId="33" borderId="0" xfId="0" applyNumberFormat="1" applyFont="1" applyFill="1" applyBorder="1" applyAlignment="1">
      <alignment horizontal="center" vertical="center" readingOrder="1"/>
    </xf>
    <xf numFmtId="0" fontId="17" fillId="33" borderId="0" xfId="0" applyNumberFormat="1" applyFont="1" applyFill="1" applyAlignment="1">
      <alignment/>
    </xf>
    <xf numFmtId="193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0" fontId="87" fillId="33" borderId="23" xfId="0" applyFont="1" applyFill="1" applyBorder="1" applyAlignment="1">
      <alignment horizontal="left" vertical="center" indent="1"/>
    </xf>
    <xf numFmtId="192" fontId="88" fillId="33" borderId="0" xfId="49" applyNumberFormat="1" applyFont="1" applyFill="1" applyBorder="1" applyAlignment="1">
      <alignment vertical="center"/>
    </xf>
    <xf numFmtId="185" fontId="88" fillId="33" borderId="0" xfId="49" applyNumberFormat="1" applyFont="1" applyFill="1" applyBorder="1" applyAlignment="1">
      <alignment vertical="center"/>
    </xf>
    <xf numFmtId="187" fontId="88" fillId="33" borderId="0" xfId="49" applyNumberFormat="1" applyFont="1" applyFill="1" applyBorder="1" applyAlignment="1">
      <alignment vertical="center"/>
    </xf>
    <xf numFmtId="186" fontId="88" fillId="33" borderId="0" xfId="49" applyNumberFormat="1" applyFont="1" applyFill="1" applyBorder="1" applyAlignment="1">
      <alignment vertical="center"/>
    </xf>
    <xf numFmtId="175" fontId="88" fillId="33" borderId="0" xfId="59" applyNumberFormat="1" applyFont="1" applyFill="1" applyBorder="1" applyAlignment="1">
      <alignment horizontal="center" vertical="center"/>
    </xf>
    <xf numFmtId="186" fontId="87" fillId="33" borderId="0" xfId="0" applyNumberFormat="1" applyFont="1" applyFill="1" applyBorder="1" applyAlignment="1">
      <alignment vertical="center"/>
    </xf>
    <xf numFmtId="185" fontId="87" fillId="33" borderId="0" xfId="0" applyNumberFormat="1" applyFont="1" applyFill="1" applyBorder="1" applyAlignment="1">
      <alignment vertical="center"/>
    </xf>
    <xf numFmtId="193" fontId="87" fillId="33" borderId="0" xfId="0" applyNumberFormat="1" applyFont="1" applyFill="1" applyBorder="1" applyAlignment="1">
      <alignment vertical="center"/>
    </xf>
    <xf numFmtId="0" fontId="87" fillId="33" borderId="0" xfId="0" applyFont="1" applyFill="1" applyBorder="1" applyAlignment="1">
      <alignment vertical="center"/>
    </xf>
    <xf numFmtId="192" fontId="87" fillId="32" borderId="0" xfId="0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/>
    </xf>
    <xf numFmtId="183" fontId="67" fillId="33" borderId="0" xfId="0" applyNumberFormat="1" applyFont="1" applyFill="1" applyBorder="1" applyAlignment="1">
      <alignment horizontal="left"/>
    </xf>
    <xf numFmtId="209" fontId="67" fillId="33" borderId="0" xfId="0" applyNumberFormat="1" applyFont="1" applyFill="1" applyBorder="1" applyAlignment="1">
      <alignment horizontal="left"/>
    </xf>
    <xf numFmtId="38" fontId="86" fillId="33" borderId="0" xfId="49" applyNumberFormat="1" applyFont="1" applyFill="1" applyBorder="1" applyAlignment="1">
      <alignment vertical="center"/>
    </xf>
    <xf numFmtId="38" fontId="67" fillId="33" borderId="0" xfId="0" applyNumberFormat="1" applyFont="1" applyFill="1" applyBorder="1" applyAlignment="1">
      <alignment horizontal="center"/>
    </xf>
    <xf numFmtId="203" fontId="67" fillId="33" borderId="0" xfId="0" applyNumberFormat="1" applyFont="1" applyFill="1" applyBorder="1" applyAlignment="1">
      <alignment horizontal="left"/>
    </xf>
    <xf numFmtId="198" fontId="67" fillId="33" borderId="0" xfId="0" applyNumberFormat="1" applyFont="1" applyFill="1" applyAlignment="1">
      <alignment/>
    </xf>
    <xf numFmtId="0" fontId="67" fillId="32" borderId="0" xfId="0" applyFont="1" applyFill="1" applyAlignment="1">
      <alignment horizontal="left"/>
    </xf>
    <xf numFmtId="172" fontId="67" fillId="33" borderId="0" xfId="0" applyNumberFormat="1" applyFont="1" applyFill="1" applyAlignment="1">
      <alignment/>
    </xf>
    <xf numFmtId="187" fontId="67" fillId="33" borderId="0" xfId="0" applyNumberFormat="1" applyFont="1" applyFill="1" applyAlignment="1">
      <alignment/>
    </xf>
    <xf numFmtId="180" fontId="67" fillId="33" borderId="0" xfId="0" applyNumberFormat="1" applyFont="1" applyFill="1" applyAlignment="1">
      <alignment/>
    </xf>
    <xf numFmtId="171" fontId="67" fillId="33" borderId="0" xfId="49" applyFont="1" applyFill="1" applyAlignment="1">
      <alignment/>
    </xf>
    <xf numFmtId="0" fontId="86" fillId="33" borderId="0" xfId="0" applyNumberFormat="1" applyFont="1" applyFill="1" applyAlignment="1">
      <alignment horizontal="center"/>
    </xf>
    <xf numFmtId="0" fontId="89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171" fontId="0" fillId="33" borderId="0" xfId="49" applyFont="1" applyFill="1" applyAlignment="1">
      <alignment/>
    </xf>
    <xf numFmtId="0" fontId="13" fillId="33" borderId="12" xfId="0" applyFont="1" applyFill="1" applyBorder="1" applyAlignment="1">
      <alignment vertical="center"/>
    </xf>
    <xf numFmtId="181" fontId="90" fillId="33" borderId="0" xfId="0" applyNumberFormat="1" applyFont="1" applyFill="1" applyAlignment="1">
      <alignment horizontal="center" vertical="center"/>
    </xf>
    <xf numFmtId="181" fontId="91" fillId="33" borderId="0" xfId="0" applyNumberFormat="1" applyFont="1" applyFill="1" applyAlignment="1">
      <alignment horizontal="center" vertical="center"/>
    </xf>
    <xf numFmtId="38" fontId="13" fillId="33" borderId="17" xfId="49" applyNumberFormat="1" applyFont="1" applyFill="1" applyBorder="1" applyAlignment="1">
      <alignment horizontal="right" vertical="center" indent="2"/>
    </xf>
    <xf numFmtId="38" fontId="12" fillId="32" borderId="17" xfId="49" applyNumberFormat="1" applyFont="1" applyFill="1" applyBorder="1" applyAlignment="1">
      <alignment horizontal="right" vertical="center" indent="2"/>
    </xf>
    <xf numFmtId="38" fontId="10" fillId="32" borderId="17" xfId="49" applyNumberFormat="1" applyFont="1" applyFill="1" applyBorder="1" applyAlignment="1">
      <alignment horizontal="right" vertical="center" indent="2"/>
    </xf>
    <xf numFmtId="3" fontId="13" fillId="32" borderId="17" xfId="49" applyNumberFormat="1" applyFont="1" applyFill="1" applyBorder="1" applyAlignment="1">
      <alignment horizontal="right" vertical="center" indent="2"/>
    </xf>
    <xf numFmtId="3" fontId="10" fillId="32" borderId="17" xfId="49" applyNumberFormat="1" applyFont="1" applyFill="1" applyBorder="1" applyAlignment="1">
      <alignment horizontal="right" vertical="center" indent="2"/>
    </xf>
    <xf numFmtId="3" fontId="12" fillId="32" borderId="17" xfId="49" applyNumberFormat="1" applyFont="1" applyFill="1" applyBorder="1" applyAlignment="1">
      <alignment horizontal="right" vertical="center" indent="2"/>
    </xf>
    <xf numFmtId="0" fontId="28" fillId="33" borderId="0" xfId="46" applyFont="1" applyFill="1" applyAlignment="1" applyProtection="1">
      <alignment vertical="center"/>
      <protection/>
    </xf>
    <xf numFmtId="190" fontId="17" fillId="33" borderId="0" xfId="0" applyNumberFormat="1" applyFont="1" applyFill="1" applyAlignment="1">
      <alignment/>
    </xf>
    <xf numFmtId="172" fontId="13" fillId="33" borderId="12" xfId="0" applyNumberFormat="1" applyFont="1" applyFill="1" applyBorder="1" applyAlignment="1">
      <alignment horizontal="right" vertical="center" indent="2" readingOrder="1"/>
    </xf>
    <xf numFmtId="172" fontId="12" fillId="33" borderId="12" xfId="0" applyNumberFormat="1" applyFont="1" applyFill="1" applyBorder="1" applyAlignment="1">
      <alignment horizontal="right" vertical="center" indent="2" readingOrder="1"/>
    </xf>
    <xf numFmtId="172" fontId="10" fillId="33" borderId="13" xfId="0" applyNumberFormat="1" applyFont="1" applyFill="1" applyBorder="1" applyAlignment="1">
      <alignment horizontal="right" vertical="center" wrapText="1" indent="2" readingOrder="1"/>
    </xf>
    <xf numFmtId="172" fontId="11" fillId="33" borderId="12" xfId="0" applyNumberFormat="1" applyFont="1" applyFill="1" applyBorder="1" applyAlignment="1">
      <alignment horizontal="right" indent="2" readingOrder="1"/>
    </xf>
    <xf numFmtId="0" fontId="10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indent="2" readingOrder="1"/>
    </xf>
    <xf numFmtId="3" fontId="12" fillId="32" borderId="12" xfId="0" applyNumberFormat="1" applyFont="1" applyFill="1" applyBorder="1" applyAlignment="1">
      <alignment horizontal="right" vertical="center" indent="2" readingOrder="1"/>
    </xf>
    <xf numFmtId="3" fontId="11" fillId="32" borderId="12" xfId="0" applyNumberFormat="1" applyFont="1" applyFill="1" applyBorder="1" applyAlignment="1">
      <alignment horizontal="right" indent="2" readingOrder="1"/>
    </xf>
    <xf numFmtId="0" fontId="5" fillId="33" borderId="0" xfId="0" applyFont="1" applyFill="1" applyAlignment="1" applyProtection="1">
      <alignment vertical="center"/>
      <protection/>
    </xf>
    <xf numFmtId="3" fontId="13" fillId="33" borderId="12" xfId="0" applyNumberFormat="1" applyFont="1" applyFill="1" applyBorder="1" applyAlignment="1">
      <alignment horizontal="right" indent="2" readingOrder="1"/>
    </xf>
    <xf numFmtId="3" fontId="11" fillId="32" borderId="13" xfId="0" applyNumberFormat="1" applyFont="1" applyFill="1" applyBorder="1" applyAlignment="1">
      <alignment horizontal="right" indent="2" readingOrder="1"/>
    </xf>
    <xf numFmtId="3" fontId="11" fillId="32" borderId="17" xfId="0" applyNumberFormat="1" applyFont="1" applyFill="1" applyBorder="1" applyAlignment="1">
      <alignment horizontal="right" indent="2" readingOrder="1"/>
    </xf>
    <xf numFmtId="3" fontId="11" fillId="32" borderId="21" xfId="0" applyNumberFormat="1" applyFont="1" applyFill="1" applyBorder="1" applyAlignment="1">
      <alignment horizontal="right" indent="2" readingOrder="1"/>
    </xf>
    <xf numFmtId="0" fontId="12" fillId="33" borderId="14" xfId="0" applyFont="1" applyFill="1" applyBorder="1" applyAlignment="1">
      <alignment horizontal="left" vertical="center" wrapText="1" indent="4" readingOrder="1"/>
    </xf>
    <xf numFmtId="0" fontId="5" fillId="32" borderId="14" xfId="0" applyFont="1" applyFill="1" applyBorder="1" applyAlignment="1">
      <alignment horizontal="left" vertical="center" wrapText="1" indent="5" readingOrder="1"/>
    </xf>
    <xf numFmtId="3" fontId="11" fillId="33" borderId="12" xfId="0" applyNumberFormat="1" applyFont="1" applyFill="1" applyBorder="1" applyAlignment="1">
      <alignment horizontal="right" indent="2" readingOrder="1"/>
    </xf>
    <xf numFmtId="3" fontId="5" fillId="32" borderId="12" xfId="0" applyNumberFormat="1" applyFont="1" applyFill="1" applyBorder="1" applyAlignment="1">
      <alignment horizontal="right" indent="2" readingOrder="1"/>
    </xf>
    <xf numFmtId="3" fontId="5" fillId="33" borderId="14" xfId="0" applyNumberFormat="1" applyFont="1" applyFill="1" applyBorder="1" applyAlignment="1">
      <alignment horizontal="right" vertical="center" indent="2" readingOrder="1"/>
    </xf>
    <xf numFmtId="3" fontId="10" fillId="33" borderId="14" xfId="0" applyNumberFormat="1" applyFont="1" applyFill="1" applyBorder="1" applyAlignment="1">
      <alignment horizontal="right" vertical="center" indent="2" readingOrder="1"/>
    </xf>
    <xf numFmtId="3" fontId="11" fillId="33" borderId="14" xfId="0" applyNumberFormat="1" applyFont="1" applyFill="1" applyBorder="1" applyAlignment="1">
      <alignment horizontal="right" vertical="center" indent="2" readingOrder="1"/>
    </xf>
    <xf numFmtId="3" fontId="10" fillId="0" borderId="14" xfId="0" applyNumberFormat="1" applyFont="1" applyFill="1" applyBorder="1" applyAlignment="1">
      <alignment horizontal="right" vertical="center" indent="2" readingOrder="1"/>
    </xf>
    <xf numFmtId="3" fontId="12" fillId="33" borderId="14" xfId="0" applyNumberFormat="1" applyFont="1" applyFill="1" applyBorder="1" applyAlignment="1">
      <alignment horizontal="right" vertical="center" indent="2" readingOrder="1"/>
    </xf>
    <xf numFmtId="3" fontId="10" fillId="33" borderId="12" xfId="0" applyNumberFormat="1" applyFont="1" applyFill="1" applyBorder="1" applyAlignment="1">
      <alignment horizontal="right" vertical="center" indent="2" readingOrder="1"/>
    </xf>
    <xf numFmtId="3" fontId="11" fillId="33" borderId="12" xfId="0" applyNumberFormat="1" applyFont="1" applyFill="1" applyBorder="1" applyAlignment="1">
      <alignment horizontal="right" vertical="center" indent="2" readingOrder="1"/>
    </xf>
    <xf numFmtId="3" fontId="5" fillId="33" borderId="12" xfId="0" applyNumberFormat="1" applyFont="1" applyFill="1" applyBorder="1" applyAlignment="1">
      <alignment horizontal="right" vertical="center" indent="2" readingOrder="1"/>
    </xf>
    <xf numFmtId="3" fontId="10" fillId="0" borderId="12" xfId="0" applyNumberFormat="1" applyFont="1" applyFill="1" applyBorder="1" applyAlignment="1">
      <alignment horizontal="right" vertical="center" indent="2" readingOrder="1"/>
    </xf>
    <xf numFmtId="3" fontId="12" fillId="33" borderId="12" xfId="0" applyNumberFormat="1" applyFont="1" applyFill="1" applyBorder="1" applyAlignment="1">
      <alignment horizontal="right" vertical="center" indent="2" readingOrder="1"/>
    </xf>
    <xf numFmtId="3" fontId="11" fillId="33" borderId="13" xfId="0" applyNumberFormat="1" applyFont="1" applyFill="1" applyBorder="1" applyAlignment="1">
      <alignment horizontal="right" vertical="center" indent="2" readingOrder="1"/>
    </xf>
    <xf numFmtId="0" fontId="12" fillId="32" borderId="12" xfId="0" applyFont="1" applyFill="1" applyBorder="1" applyAlignment="1">
      <alignment horizontal="left" vertical="center" wrapText="1" indent="2" readingOrder="1"/>
    </xf>
    <xf numFmtId="0" fontId="11" fillId="33" borderId="14" xfId="0" applyFont="1" applyFill="1" applyBorder="1" applyAlignment="1">
      <alignment horizontal="left" vertical="center" indent="5" readingOrder="1"/>
    </xf>
    <xf numFmtId="0" fontId="10" fillId="33" borderId="14" xfId="0" applyFont="1" applyFill="1" applyBorder="1" applyAlignment="1">
      <alignment horizontal="left" vertical="center" indent="4" readingOrder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 applyProtection="1">
      <alignment horizontal="left"/>
      <protection/>
    </xf>
    <xf numFmtId="38" fontId="11" fillId="33" borderId="12" xfId="49" applyNumberFormat="1" applyFont="1" applyFill="1" applyBorder="1" applyAlignment="1">
      <alignment horizontal="right" vertical="center" indent="2"/>
    </xf>
    <xf numFmtId="38" fontId="12" fillId="33" borderId="12" xfId="49" applyNumberFormat="1" applyFont="1" applyFill="1" applyBorder="1" applyAlignment="1">
      <alignment horizontal="right" vertical="center" indent="2"/>
    </xf>
    <xf numFmtId="38" fontId="11" fillId="33" borderId="17" xfId="49" applyNumberFormat="1" applyFont="1" applyFill="1" applyBorder="1" applyAlignment="1">
      <alignment horizontal="right" vertical="center" indent="2"/>
    </xf>
    <xf numFmtId="38" fontId="12" fillId="33" borderId="17" xfId="49" applyNumberFormat="1" applyFont="1" applyFill="1" applyBorder="1" applyAlignment="1">
      <alignment horizontal="right" vertical="center" indent="2"/>
    </xf>
    <xf numFmtId="3" fontId="12" fillId="33" borderId="0" xfId="49" applyNumberFormat="1" applyFont="1" applyFill="1" applyBorder="1" applyAlignment="1">
      <alignment horizontal="right" indent="1"/>
    </xf>
    <xf numFmtId="3" fontId="12" fillId="33" borderId="17" xfId="49" applyNumberFormat="1" applyFont="1" applyFill="1" applyBorder="1" applyAlignment="1">
      <alignment horizontal="right" indent="1"/>
    </xf>
    <xf numFmtId="3" fontId="12" fillId="33" borderId="14" xfId="49" applyNumberFormat="1" applyFont="1" applyFill="1" applyBorder="1" applyAlignment="1">
      <alignment horizontal="right" indent="1"/>
    </xf>
    <xf numFmtId="0" fontId="13" fillId="33" borderId="16" xfId="0" applyFont="1" applyFill="1" applyBorder="1" applyAlignment="1" applyProtection="1">
      <alignment horizontal="right" indent="1"/>
      <protection/>
    </xf>
    <xf numFmtId="0" fontId="13" fillId="33" borderId="22" xfId="0" applyFont="1" applyFill="1" applyBorder="1" applyAlignment="1" applyProtection="1">
      <alignment horizontal="right" indent="1"/>
      <protection/>
    </xf>
    <xf numFmtId="1" fontId="13" fillId="33" borderId="11" xfId="0" applyNumberFormat="1" applyFont="1" applyFill="1" applyBorder="1" applyAlignment="1" applyProtection="1">
      <alignment horizontal="right" indent="1"/>
      <protection/>
    </xf>
    <xf numFmtId="3" fontId="12" fillId="33" borderId="15" xfId="0" applyNumberFormat="1" applyFont="1" applyFill="1" applyBorder="1" applyAlignment="1">
      <alignment horizontal="right" indent="1"/>
    </xf>
    <xf numFmtId="3" fontId="12" fillId="33" borderId="20" xfId="0" applyNumberFormat="1" applyFont="1" applyFill="1" applyBorder="1" applyAlignment="1">
      <alignment horizontal="right" indent="1"/>
    </xf>
    <xf numFmtId="3" fontId="12" fillId="33" borderId="21" xfId="0" applyNumberFormat="1" applyFont="1" applyFill="1" applyBorder="1" applyAlignment="1">
      <alignment horizontal="right" indent="1"/>
    </xf>
    <xf numFmtId="214" fontId="2" fillId="33" borderId="0" xfId="49" applyNumberFormat="1" applyFont="1" applyFill="1" applyBorder="1" applyAlignment="1">
      <alignment vertical="center"/>
    </xf>
    <xf numFmtId="214" fontId="6" fillId="33" borderId="25" xfId="49" applyNumberFormat="1" applyFont="1" applyFill="1" applyBorder="1" applyAlignment="1">
      <alignment vertical="center"/>
    </xf>
    <xf numFmtId="214" fontId="2" fillId="33" borderId="0" xfId="49" applyNumberFormat="1" applyFont="1" applyFill="1" applyBorder="1" applyAlignment="1">
      <alignment horizontal="right" vertical="center"/>
    </xf>
    <xf numFmtId="214" fontId="6" fillId="33" borderId="25" xfId="49" applyNumberFormat="1" applyFont="1" applyFill="1" applyBorder="1" applyAlignment="1">
      <alignment horizontal="right" vertical="center"/>
    </xf>
    <xf numFmtId="0" fontId="29" fillId="33" borderId="0" xfId="0" applyFont="1" applyFill="1" applyBorder="1" applyAlignment="1">
      <alignment horizontal="right" vertical="center"/>
    </xf>
    <xf numFmtId="0" fontId="5" fillId="33" borderId="0" xfId="56" applyFont="1" applyFill="1" applyAlignment="1">
      <alignment vertical="center"/>
      <protection/>
    </xf>
    <xf numFmtId="0" fontId="92" fillId="32" borderId="0" xfId="46" applyFont="1" applyFill="1" applyAlignment="1" applyProtection="1">
      <alignment/>
      <protection/>
    </xf>
    <xf numFmtId="0" fontId="29" fillId="33" borderId="26" xfId="0" applyFont="1" applyFill="1" applyBorder="1" applyAlignment="1">
      <alignment horizontal="right" vertical="center" indent="3"/>
    </xf>
    <xf numFmtId="214" fontId="2" fillId="33" borderId="0" xfId="0" applyNumberFormat="1" applyFont="1" applyFill="1" applyBorder="1" applyAlignment="1">
      <alignment vertical="center"/>
    </xf>
    <xf numFmtId="214" fontId="2" fillId="33" borderId="0" xfId="0" applyNumberFormat="1" applyFont="1" applyFill="1" applyBorder="1" applyAlignment="1">
      <alignment horizontal="right" vertical="center"/>
    </xf>
    <xf numFmtId="214" fontId="6" fillId="33" borderId="25" xfId="0" applyNumberFormat="1" applyFont="1" applyFill="1" applyBorder="1" applyAlignment="1">
      <alignment vertical="center"/>
    </xf>
    <xf numFmtId="0" fontId="29" fillId="33" borderId="27" xfId="0" applyFont="1" applyFill="1" applyBorder="1" applyAlignment="1">
      <alignment horizontal="right" vertical="center" indent="3"/>
    </xf>
    <xf numFmtId="0" fontId="5" fillId="33" borderId="14" xfId="0" applyFont="1" applyFill="1" applyBorder="1" applyAlignment="1">
      <alignment horizontal="left" vertical="center" indent="3" readingOrder="1"/>
    </xf>
    <xf numFmtId="0" fontId="5" fillId="33" borderId="14" xfId="0" applyFont="1" applyFill="1" applyBorder="1" applyAlignment="1">
      <alignment horizontal="left" vertical="center" readingOrder="1"/>
    </xf>
    <xf numFmtId="0" fontId="10" fillId="33" borderId="14" xfId="0" applyFont="1" applyFill="1" applyBorder="1" applyAlignment="1">
      <alignment horizontal="left" vertical="center" indent="2" readingOrder="1"/>
    </xf>
    <xf numFmtId="0" fontId="5" fillId="33" borderId="14" xfId="0" applyFont="1" applyFill="1" applyBorder="1" applyAlignment="1">
      <alignment horizontal="left" vertical="center" indent="2" readingOrder="1"/>
    </xf>
    <xf numFmtId="0" fontId="10" fillId="0" borderId="14" xfId="0" applyFont="1" applyFill="1" applyBorder="1" applyAlignment="1">
      <alignment horizontal="left" vertical="center" indent="4" readingOrder="1"/>
    </xf>
    <xf numFmtId="0" fontId="12" fillId="33" borderId="14" xfId="0" applyFont="1" applyFill="1" applyBorder="1" applyAlignment="1">
      <alignment horizontal="left" vertical="center" indent="2" readingOrder="1"/>
    </xf>
    <xf numFmtId="0" fontId="11" fillId="33" borderId="14" xfId="0" applyFont="1" applyFill="1" applyBorder="1" applyAlignment="1">
      <alignment horizontal="left" vertical="center" indent="2" readingOrder="1"/>
    </xf>
    <xf numFmtId="0" fontId="10" fillId="33" borderId="14" xfId="0" applyFont="1" applyFill="1" applyBorder="1" applyAlignment="1">
      <alignment horizontal="left" vertical="center" indent="3" readingOrder="1"/>
    </xf>
    <xf numFmtId="0" fontId="2" fillId="33" borderId="18" xfId="0" applyFont="1" applyFill="1" applyBorder="1" applyAlignment="1">
      <alignment horizontal="left" vertical="center" wrapText="1" indent="1"/>
    </xf>
    <xf numFmtId="0" fontId="29" fillId="33" borderId="18" xfId="0" applyFont="1" applyFill="1" applyBorder="1" applyAlignment="1">
      <alignment horizontal="center" vertical="center"/>
    </xf>
    <xf numFmtId="214" fontId="2" fillId="33" borderId="25" xfId="49" applyNumberFormat="1" applyFont="1" applyFill="1" applyBorder="1" applyAlignment="1">
      <alignment vertical="center"/>
    </xf>
    <xf numFmtId="0" fontId="29" fillId="33" borderId="26" xfId="0" applyFont="1" applyFill="1" applyBorder="1" applyAlignment="1">
      <alignment horizontal="right" vertical="center" indent="2"/>
    </xf>
    <xf numFmtId="214" fontId="6" fillId="33" borderId="26" xfId="49" applyNumberFormat="1" applyFont="1" applyFill="1" applyBorder="1" applyAlignment="1">
      <alignment horizontal="right" vertical="center" indent="2"/>
    </xf>
    <xf numFmtId="214" fontId="6" fillId="33" borderId="28" xfId="49" applyNumberFormat="1" applyFont="1" applyFill="1" applyBorder="1" applyAlignment="1">
      <alignment horizontal="right" vertical="center" indent="2"/>
    </xf>
    <xf numFmtId="0" fontId="11" fillId="33" borderId="14" xfId="0" applyFont="1" applyFill="1" applyBorder="1" applyAlignment="1">
      <alignment horizontal="left" indent="4"/>
    </xf>
    <xf numFmtId="0" fontId="93" fillId="32" borderId="0" xfId="0" applyFont="1" applyFill="1" applyAlignment="1">
      <alignment/>
    </xf>
    <xf numFmtId="194" fontId="80" fillId="33" borderId="0" xfId="0" applyNumberFormat="1" applyFont="1" applyFill="1" applyAlignment="1">
      <alignment/>
    </xf>
    <xf numFmtId="0" fontId="80" fillId="32" borderId="0" xfId="0" applyFont="1" applyFill="1" applyAlignment="1">
      <alignment/>
    </xf>
    <xf numFmtId="186" fontId="80" fillId="33" borderId="0" xfId="0" applyNumberFormat="1" applyFont="1" applyFill="1" applyAlignment="1">
      <alignment/>
    </xf>
    <xf numFmtId="185" fontId="80" fillId="33" borderId="0" xfId="0" applyNumberFormat="1" applyFont="1" applyFill="1" applyAlignment="1">
      <alignment/>
    </xf>
    <xf numFmtId="188" fontId="85" fillId="32" borderId="0" xfId="0" applyNumberFormat="1" applyFont="1" applyFill="1" applyBorder="1" applyAlignment="1">
      <alignment horizontal="right" indent="3" readingOrder="1"/>
    </xf>
    <xf numFmtId="0" fontId="93" fillId="32" borderId="0" xfId="0" applyFont="1" applyFill="1" applyBorder="1" applyAlignment="1">
      <alignment horizontal="left" vertical="center" wrapText="1" readingOrder="1"/>
    </xf>
    <xf numFmtId="173" fontId="93" fillId="32" borderId="0" xfId="0" applyNumberFormat="1" applyFont="1" applyFill="1" applyBorder="1" applyAlignment="1">
      <alignment horizontal="left" vertical="center" wrapText="1" readingOrder="1"/>
    </xf>
    <xf numFmtId="193" fontId="93" fillId="32" borderId="0" xfId="0" applyNumberFormat="1" applyFont="1" applyFill="1" applyBorder="1" applyAlignment="1">
      <alignment horizontal="left" vertical="center" wrapText="1" readingOrder="1"/>
    </xf>
    <xf numFmtId="193" fontId="80" fillId="32" borderId="0" xfId="0" applyNumberFormat="1" applyFont="1" applyFill="1" applyAlignment="1">
      <alignment/>
    </xf>
    <xf numFmtId="184" fontId="80" fillId="32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172" fontId="80" fillId="33" borderId="0" xfId="0" applyNumberFormat="1" applyFont="1" applyFill="1" applyAlignment="1">
      <alignment/>
    </xf>
    <xf numFmtId="188" fontId="80" fillId="33" borderId="0" xfId="0" applyNumberFormat="1" applyFont="1" applyFill="1" applyAlignment="1">
      <alignment/>
    </xf>
    <xf numFmtId="193" fontId="80" fillId="33" borderId="0" xfId="0" applyNumberFormat="1" applyFont="1" applyFill="1" applyAlignment="1">
      <alignment/>
    </xf>
    <xf numFmtId="206" fontId="80" fillId="33" borderId="0" xfId="0" applyNumberFormat="1" applyFont="1" applyFill="1" applyAlignment="1">
      <alignment/>
    </xf>
    <xf numFmtId="0" fontId="94" fillId="33" borderId="0" xfId="0" applyFont="1" applyFill="1" applyAlignment="1">
      <alignment vertical="center"/>
    </xf>
    <xf numFmtId="0" fontId="80" fillId="33" borderId="0" xfId="0" applyFont="1" applyFill="1" applyBorder="1" applyAlignment="1">
      <alignment/>
    </xf>
    <xf numFmtId="190" fontId="85" fillId="33" borderId="0" xfId="49" applyNumberFormat="1" applyFont="1" applyFill="1" applyBorder="1" applyAlignment="1">
      <alignment vertical="center"/>
    </xf>
    <xf numFmtId="0" fontId="95" fillId="33" borderId="0" xfId="0" applyFont="1" applyFill="1" applyAlignment="1">
      <alignment/>
    </xf>
    <xf numFmtId="0" fontId="85" fillId="33" borderId="0" xfId="0" applyFont="1" applyFill="1" applyAlignment="1">
      <alignment/>
    </xf>
    <xf numFmtId="190" fontId="85" fillId="33" borderId="0" xfId="0" applyNumberFormat="1" applyFont="1" applyFill="1" applyAlignment="1">
      <alignment/>
    </xf>
    <xf numFmtId="0" fontId="85" fillId="33" borderId="0" xfId="0" applyFont="1" applyFill="1" applyBorder="1" applyAlignment="1">
      <alignment/>
    </xf>
    <xf numFmtId="211" fontId="85" fillId="33" borderId="0" xfId="0" applyNumberFormat="1" applyFont="1" applyFill="1" applyAlignment="1">
      <alignment/>
    </xf>
    <xf numFmtId="198" fontId="85" fillId="33" borderId="0" xfId="0" applyNumberFormat="1" applyFont="1" applyFill="1" applyAlignment="1">
      <alignment/>
    </xf>
    <xf numFmtId="184" fontId="85" fillId="33" borderId="0" xfId="0" applyNumberFormat="1" applyFont="1" applyFill="1" applyAlignment="1">
      <alignment/>
    </xf>
    <xf numFmtId="199" fontId="85" fillId="33" borderId="0" xfId="0" applyNumberFormat="1" applyFont="1" applyFill="1" applyAlignment="1">
      <alignment/>
    </xf>
    <xf numFmtId="38" fontId="85" fillId="33" borderId="0" xfId="0" applyNumberFormat="1" applyFont="1" applyFill="1" applyAlignment="1">
      <alignment/>
    </xf>
    <xf numFmtId="191" fontId="85" fillId="33" borderId="0" xfId="0" applyNumberFormat="1" applyFont="1" applyFill="1" applyAlignment="1">
      <alignment/>
    </xf>
    <xf numFmtId="172" fontId="85" fillId="33" borderId="0" xfId="0" applyNumberFormat="1" applyFont="1" applyFill="1" applyAlignment="1">
      <alignment/>
    </xf>
    <xf numFmtId="172" fontId="96" fillId="33" borderId="0" xfId="0" applyNumberFormat="1" applyFont="1" applyFill="1" applyAlignment="1">
      <alignment/>
    </xf>
    <xf numFmtId="0" fontId="97" fillId="33" borderId="0" xfId="0" applyFont="1" applyFill="1" applyAlignment="1">
      <alignment vertical="center"/>
    </xf>
    <xf numFmtId="196" fontId="93" fillId="33" borderId="0" xfId="0" applyNumberFormat="1" applyFont="1" applyFill="1" applyAlignment="1">
      <alignment horizontal="center"/>
    </xf>
    <xf numFmtId="1" fontId="93" fillId="33" borderId="0" xfId="0" applyNumberFormat="1" applyFont="1" applyFill="1" applyAlignment="1">
      <alignment horizontal="center"/>
    </xf>
    <xf numFmtId="186" fontId="93" fillId="33" borderId="0" xfId="0" applyNumberFormat="1" applyFont="1" applyFill="1" applyAlignment="1">
      <alignment horizontal="center"/>
    </xf>
    <xf numFmtId="19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/>
    </xf>
    <xf numFmtId="185" fontId="93" fillId="33" borderId="0" xfId="0" applyNumberFormat="1" applyFont="1" applyFill="1" applyAlignment="1">
      <alignment horizontal="center"/>
    </xf>
    <xf numFmtId="188" fontId="93" fillId="33" borderId="0" xfId="0" applyNumberFormat="1" applyFont="1" applyFill="1" applyAlignment="1">
      <alignment horizontal="center"/>
    </xf>
    <xf numFmtId="0" fontId="85" fillId="33" borderId="0" xfId="0" applyNumberFormat="1" applyFont="1" applyFill="1" applyAlignment="1">
      <alignment horizontal="center"/>
    </xf>
    <xf numFmtId="172" fontId="93" fillId="33" borderId="0" xfId="0" applyNumberFormat="1" applyFont="1" applyFill="1" applyAlignment="1">
      <alignment horizontal="right" indent="4"/>
    </xf>
    <xf numFmtId="172" fontId="85" fillId="33" borderId="0" xfId="0" applyNumberFormat="1" applyFont="1" applyFill="1" applyAlignment="1">
      <alignment horizontal="center"/>
    </xf>
    <xf numFmtId="185" fontId="85" fillId="33" borderId="0" xfId="0" applyNumberFormat="1" applyFont="1" applyFill="1" applyAlignment="1">
      <alignment horizontal="center"/>
    </xf>
    <xf numFmtId="186" fontId="85" fillId="33" borderId="0" xfId="49" applyNumberFormat="1" applyFont="1" applyFill="1" applyAlignment="1">
      <alignment horizontal="center"/>
    </xf>
    <xf numFmtId="192" fontId="85" fillId="33" borderId="0" xfId="0" applyNumberFormat="1" applyFont="1" applyFill="1" applyAlignment="1">
      <alignment horizontal="center"/>
    </xf>
    <xf numFmtId="184" fontId="85" fillId="33" borderId="0" xfId="0" applyNumberFormat="1" applyFont="1" applyFill="1" applyAlignment="1">
      <alignment horizontal="center"/>
    </xf>
    <xf numFmtId="172" fontId="85" fillId="33" borderId="0" xfId="0" applyNumberFormat="1" applyFont="1" applyFill="1" applyAlignment="1">
      <alignment horizontal="right" indent="4"/>
    </xf>
    <xf numFmtId="190" fontId="80" fillId="33" borderId="0" xfId="0" applyNumberFormat="1" applyFont="1" applyFill="1" applyAlignment="1">
      <alignment/>
    </xf>
    <xf numFmtId="0" fontId="10" fillId="32" borderId="14" xfId="0" applyFont="1" applyFill="1" applyBorder="1" applyAlignment="1">
      <alignment horizontal="left" vertical="center" indent="5" readingOrder="1"/>
    </xf>
    <xf numFmtId="15" fontId="13" fillId="33" borderId="10" xfId="0" applyNumberFormat="1" applyFont="1" applyFill="1" applyBorder="1" applyAlignment="1" applyProtection="1">
      <alignment vertical="center"/>
      <protection/>
    </xf>
    <xf numFmtId="197" fontId="80" fillId="33" borderId="0" xfId="0" applyNumberFormat="1" applyFont="1" applyFill="1" applyAlignment="1">
      <alignment/>
    </xf>
    <xf numFmtId="175" fontId="2" fillId="33" borderId="26" xfId="59" applyNumberFormat="1" applyFont="1" applyFill="1" applyBorder="1" applyAlignment="1">
      <alignment horizontal="right" vertical="center" indent="2"/>
    </xf>
    <xf numFmtId="175" fontId="6" fillId="33" borderId="28" xfId="59" applyNumberFormat="1" applyFont="1" applyFill="1" applyBorder="1" applyAlignment="1">
      <alignment horizontal="right" vertical="center" indent="2"/>
    </xf>
    <xf numFmtId="175" fontId="2" fillId="33" borderId="26" xfId="0" applyNumberFormat="1" applyFont="1" applyFill="1" applyBorder="1" applyAlignment="1">
      <alignment horizontal="right" vertical="center" indent="2"/>
    </xf>
    <xf numFmtId="175" fontId="6" fillId="33" borderId="28" xfId="0" applyNumberFormat="1" applyFont="1" applyFill="1" applyBorder="1" applyAlignment="1">
      <alignment horizontal="right" vertical="center" indent="2"/>
    </xf>
    <xf numFmtId="171" fontId="80" fillId="33" borderId="0" xfId="49" applyFont="1" applyFill="1" applyAlignment="1">
      <alignment/>
    </xf>
    <xf numFmtId="3" fontId="17" fillId="33" borderId="0" xfId="0" applyNumberFormat="1" applyFont="1" applyFill="1" applyAlignment="1">
      <alignment/>
    </xf>
    <xf numFmtId="219" fontId="17" fillId="32" borderId="0" xfId="0" applyNumberFormat="1" applyFont="1" applyFill="1" applyAlignment="1">
      <alignment/>
    </xf>
    <xf numFmtId="173" fontId="80" fillId="32" borderId="0" xfId="0" applyNumberFormat="1" applyFont="1" applyFill="1" applyAlignment="1">
      <alignment/>
    </xf>
    <xf numFmtId="0" fontId="30" fillId="33" borderId="0" xfId="46" applyFont="1" applyFill="1" applyAlignment="1" applyProtection="1">
      <alignment/>
      <protection/>
    </xf>
    <xf numFmtId="0" fontId="0" fillId="32" borderId="0" xfId="0" applyFont="1" applyFill="1" applyAlignment="1">
      <alignment/>
    </xf>
    <xf numFmtId="221" fontId="80" fillId="33" borderId="0" xfId="49" applyNumberFormat="1" applyFont="1" applyFill="1" applyAlignment="1">
      <alignment/>
    </xf>
    <xf numFmtId="221" fontId="80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 vertical="center"/>
    </xf>
    <xf numFmtId="172" fontId="10" fillId="33" borderId="0" xfId="49" applyNumberFormat="1" applyFont="1" applyFill="1" applyBorder="1" applyAlignment="1">
      <alignment horizontal="center"/>
    </xf>
    <xf numFmtId="218" fontId="2" fillId="33" borderId="19" xfId="0" applyNumberFormat="1" applyFont="1" applyFill="1" applyBorder="1" applyAlignment="1">
      <alignment horizontal="left" vertical="center" indent="8"/>
    </xf>
    <xf numFmtId="0" fontId="11" fillId="33" borderId="0" xfId="0" applyFont="1" applyFill="1" applyBorder="1" applyAlignment="1">
      <alignment horizontal="left" vertical="center" indent="5" readingOrder="1"/>
    </xf>
    <xf numFmtId="0" fontId="17" fillId="33" borderId="0" xfId="0" applyFont="1" applyFill="1" applyBorder="1" applyAlignment="1">
      <alignment/>
    </xf>
    <xf numFmtId="0" fontId="98" fillId="33" borderId="0" xfId="46" applyFont="1" applyFill="1" applyAlignment="1" applyProtection="1">
      <alignment horizontal="left" vertical="center"/>
      <protection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4" fontId="98" fillId="32" borderId="0" xfId="46" applyNumberFormat="1" applyFont="1" applyFill="1" applyAlignment="1" applyProtection="1">
      <alignment horizontal="left" vertical="center"/>
      <protection/>
    </xf>
    <xf numFmtId="0" fontId="98" fillId="32" borderId="0" xfId="46" applyFont="1" applyFill="1" applyAlignment="1" applyProtection="1">
      <alignment horizontal="left" vertical="center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13" fillId="33" borderId="0" xfId="56" applyFont="1" applyFill="1" applyAlignment="1">
      <alignment horizontal="center" vertical="center" wrapText="1"/>
      <protection/>
    </xf>
    <xf numFmtId="0" fontId="2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9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3" borderId="0" xfId="56" applyFont="1" applyFill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2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3" xfId="0" applyFont="1" applyFill="1" applyBorder="1" applyAlignment="1">
      <alignment horizontal="left" vertical="center" indent="1"/>
    </xf>
    <xf numFmtId="3" fontId="13" fillId="32" borderId="11" xfId="49" applyNumberFormat="1" applyFont="1" applyFill="1" applyBorder="1" applyAlignment="1">
      <alignment horizontal="right" vertical="center" indent="2"/>
    </xf>
    <xf numFmtId="3" fontId="13" fillId="32" borderId="21" xfId="49" applyNumberFormat="1" applyFont="1" applyFill="1" applyBorder="1" applyAlignment="1">
      <alignment horizontal="right" vertical="center" indent="2"/>
    </xf>
    <xf numFmtId="38" fontId="13" fillId="32" borderId="11" xfId="49" applyNumberFormat="1" applyFont="1" applyFill="1" applyBorder="1" applyAlignment="1">
      <alignment horizontal="right" vertical="center" indent="2"/>
    </xf>
    <xf numFmtId="38" fontId="13" fillId="32" borderId="21" xfId="49" applyNumberFormat="1" applyFont="1" applyFill="1" applyBorder="1" applyAlignment="1">
      <alignment horizontal="right" vertical="center" indent="2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72" fontId="13" fillId="33" borderId="10" xfId="0" applyNumberFormat="1" applyFont="1" applyFill="1" applyBorder="1" applyAlignment="1">
      <alignment horizontal="right" vertical="center" indent="2" readingOrder="1"/>
    </xf>
    <xf numFmtId="172" fontId="13" fillId="33" borderId="13" xfId="0" applyNumberFormat="1" applyFont="1" applyFill="1" applyBorder="1" applyAlignment="1">
      <alignment horizontal="right" vertical="center" indent="2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2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3" xfId="0" applyFont="1" applyFill="1" applyBorder="1" applyAlignment="1">
      <alignment horizontal="left" vertical="center" wrapText="1" indent="1" readingOrder="1"/>
    </xf>
    <xf numFmtId="0" fontId="99" fillId="32" borderId="0" xfId="0" applyFont="1" applyFill="1" applyBorder="1" applyAlignment="1">
      <alignment horizontal="center" wrapText="1" readingOrder="1"/>
    </xf>
    <xf numFmtId="3" fontId="13" fillId="33" borderId="10" xfId="0" applyNumberFormat="1" applyFont="1" applyFill="1" applyBorder="1" applyAlignment="1">
      <alignment horizontal="right" vertical="center" indent="2" readingOrder="1"/>
    </xf>
    <xf numFmtId="3" fontId="13" fillId="33" borderId="13" xfId="0" applyNumberFormat="1" applyFont="1" applyFill="1" applyBorder="1" applyAlignment="1">
      <alignment horizontal="right" vertical="center" indent="2" readingOrder="1"/>
    </xf>
    <xf numFmtId="0" fontId="3" fillId="32" borderId="0" xfId="0" applyFont="1" applyFill="1" applyBorder="1" applyAlignment="1">
      <alignment horizontal="center" wrapText="1" readingOrder="1"/>
    </xf>
    <xf numFmtId="15" fontId="13" fillId="33" borderId="12" xfId="0" applyNumberFormat="1" applyFont="1" applyFill="1" applyBorder="1" applyAlignment="1" applyProtection="1">
      <alignment horizontal="left" vertical="center"/>
      <protection/>
    </xf>
    <xf numFmtId="15" fontId="13" fillId="33" borderId="13" xfId="0" applyNumberFormat="1" applyFont="1" applyFill="1" applyBorder="1" applyAlignment="1" applyProtection="1">
      <alignment horizontal="left" vertical="center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3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0" fontId="13" fillId="33" borderId="15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3" borderId="21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2"/>
    </xf>
    <xf numFmtId="38" fontId="13" fillId="33" borderId="13" xfId="49" applyNumberFormat="1" applyFont="1" applyFill="1" applyBorder="1" applyAlignment="1">
      <alignment horizontal="right" vertical="center" indent="2"/>
    </xf>
    <xf numFmtId="0" fontId="5" fillId="33" borderId="10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2"/>
    </xf>
    <xf numFmtId="38" fontId="5" fillId="33" borderId="13" xfId="49" applyNumberFormat="1" applyFont="1" applyFill="1" applyBorder="1" applyAlignment="1">
      <alignment horizontal="right" vertical="center" indent="2"/>
    </xf>
    <xf numFmtId="0" fontId="11" fillId="0" borderId="0" xfId="0" applyFont="1" applyFill="1" applyAlignment="1">
      <alignment horizontal="left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3" fontId="13" fillId="33" borderId="11" xfId="0" applyNumberFormat="1" applyFont="1" applyFill="1" applyBorder="1" applyAlignment="1">
      <alignment horizontal="right" vertical="center" indent="1"/>
    </xf>
    <xf numFmtId="3" fontId="13" fillId="33" borderId="21" xfId="0" applyNumberFormat="1" applyFont="1" applyFill="1" applyBorder="1" applyAlignment="1">
      <alignment horizontal="right" vertical="center" indent="1"/>
    </xf>
    <xf numFmtId="172" fontId="13" fillId="33" borderId="32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34" xfId="0" applyNumberFormat="1" applyFont="1" applyFill="1" applyBorder="1" applyAlignment="1">
      <alignment horizontal="center" vertical="center"/>
    </xf>
    <xf numFmtId="172" fontId="13" fillId="33" borderId="16" xfId="0" applyNumberFormat="1" applyFont="1" applyFill="1" applyBorder="1" applyAlignment="1">
      <alignment horizontal="center" vertical="center"/>
    </xf>
    <xf numFmtId="172" fontId="13" fillId="33" borderId="11" xfId="0" applyNumberFormat="1" applyFont="1" applyFill="1" applyBorder="1" applyAlignment="1">
      <alignment horizontal="center" vertical="center"/>
    </xf>
    <xf numFmtId="172" fontId="13" fillId="33" borderId="15" xfId="0" applyNumberFormat="1" applyFont="1" applyFill="1" applyBorder="1" applyAlignment="1">
      <alignment horizontal="center" vertical="center"/>
    </xf>
    <xf numFmtId="172" fontId="13" fillId="33" borderId="21" xfId="0" applyNumberFormat="1" applyFont="1" applyFill="1" applyBorder="1" applyAlignment="1">
      <alignment horizontal="center" vertical="center"/>
    </xf>
    <xf numFmtId="3" fontId="13" fillId="33" borderId="16" xfId="0" applyNumberFormat="1" applyFont="1" applyFill="1" applyBorder="1" applyAlignment="1">
      <alignment horizontal="right" vertical="center" indent="1"/>
    </xf>
    <xf numFmtId="3" fontId="13" fillId="33" borderId="15" xfId="0" applyNumberFormat="1" applyFont="1" applyFill="1" applyBorder="1" applyAlignment="1">
      <alignment horizontal="right" vertical="center" indent="1"/>
    </xf>
    <xf numFmtId="3" fontId="13" fillId="33" borderId="22" xfId="0" applyNumberFormat="1" applyFont="1" applyFill="1" applyBorder="1" applyAlignment="1">
      <alignment horizontal="right" vertical="center" indent="1"/>
    </xf>
    <xf numFmtId="3" fontId="13" fillId="33" borderId="20" xfId="0" applyNumberFormat="1" applyFont="1" applyFill="1" applyBorder="1" applyAlignment="1">
      <alignment horizontal="right" vertical="center" indent="1"/>
    </xf>
    <xf numFmtId="0" fontId="26" fillId="33" borderId="0" xfId="0" applyFont="1" applyFill="1" applyBorder="1" applyAlignment="1" applyProtection="1">
      <alignment horizontal="left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Resumen!$B$11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Resumen!$E$13:$E$14</c:f>
              <c:numCache>
                <c:ptCount val="2"/>
                <c:pt idx="0">
                  <c:v>0.9544151941358975</c:v>
                </c:pt>
                <c:pt idx="1">
                  <c:v>0.04558480586410259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5"/>
          <c:y val="0.137"/>
          <c:w val="0.6235"/>
          <c:h val="0.84925"/>
        </c:manualLayout>
      </c:layout>
      <c:pieChart>
        <c:varyColors val="1"/>
        <c:ser>
          <c:idx val="0"/>
          <c:order val="0"/>
          <c:tx>
            <c:strRef>
              <c:f>'Resumen-Gráficos'!$E$10:$G$10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Resumen!$J$13:$J$14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375"/>
          <c:h val="0.8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Resumen!$G$18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Resumen!$G$20:$G$29</c:f>
              <c:strCache>
                <c:ptCount val="10"/>
                <c:pt idx="0">
                  <c:v>MEF  1/</c:v>
                </c:pt>
                <c:pt idx="1">
                  <c:v>BBVA Banco Continental</c:v>
                </c:pt>
                <c:pt idx="2">
                  <c:v>Banco Internacional del Perú</c:v>
                </c:pt>
                <c:pt idx="3">
                  <c:v>Banco Interamericano de Desarrollo (BID)</c:v>
                </c:pt>
                <c:pt idx="4">
                  <c:v>Banco de la Nación</c:v>
                </c:pt>
                <c:pt idx="5">
                  <c:v>Banco Internacional de Reconstrucción y Fomento (BIRF)</c:v>
                </c:pt>
                <c:pt idx="6">
                  <c:v>Banco de Comercio</c:v>
                </c:pt>
                <c:pt idx="7">
                  <c:v>Scotiabank Perú</c:v>
                </c:pt>
                <c:pt idx="8">
                  <c:v>Banco Wiese Sudameris</c:v>
                </c:pt>
                <c:pt idx="9">
                  <c:v>Banco Financiero</c:v>
                </c:pt>
              </c:strCache>
            </c:strRef>
          </c:cat>
          <c:val>
            <c:numRef>
              <c:f>Resumen!$J$20:$J$29</c:f>
              <c:numCache>
                <c:ptCount val="10"/>
                <c:pt idx="0">
                  <c:v>0.717045433229364</c:v>
                </c:pt>
                <c:pt idx="1">
                  <c:v>0.10548418372114877</c:v>
                </c:pt>
                <c:pt idx="2">
                  <c:v>0.0948850857701379</c:v>
                </c:pt>
                <c:pt idx="3">
                  <c:v>0.03446092397779505</c:v>
                </c:pt>
                <c:pt idx="4">
                  <c:v>0.02966327496160301</c:v>
                </c:pt>
                <c:pt idx="5">
                  <c:v>0.011123881886113308</c:v>
                </c:pt>
                <c:pt idx="6">
                  <c:v>0.005977522859627677</c:v>
                </c:pt>
                <c:pt idx="7">
                  <c:v>0.0011294272061707614</c:v>
                </c:pt>
                <c:pt idx="8">
                  <c:v>0.0001804647282772817</c:v>
                </c:pt>
                <c:pt idx="9">
                  <c:v>4.980165976211267E-05</c:v>
                </c:pt>
              </c:numCache>
            </c:numRef>
          </c:val>
        </c:ser>
        <c:gapWidth val="100"/>
        <c:axId val="43274838"/>
        <c:axId val="53929223"/>
      </c:barChart>
      <c:catAx>
        <c:axId val="432748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29223"/>
        <c:crosses val="autoZero"/>
        <c:auto val="1"/>
        <c:lblOffset val="100"/>
        <c:tickLblSkip val="1"/>
        <c:noMultiLvlLbl val="0"/>
      </c:catAx>
      <c:valAx>
        <c:axId val="53929223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3274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Resumen!$B$18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Resumen!$B$20:$B$21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Resumen!$E$20:$E$21</c:f>
              <c:numCache>
                <c:ptCount val="2"/>
                <c:pt idx="0">
                  <c:v>0.6460125671574023</c:v>
                </c:pt>
                <c:pt idx="1">
                  <c:v>0.35398743284259776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687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Resumen!$B$33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Resumen!$B$35:$B$38</c:f>
              <c:strCache>
                <c:ptCount val="4"/>
                <c:pt idx="0">
                  <c:v>Soles</c:v>
                </c:pt>
                <c:pt idx="1">
                  <c:v>US Dólares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Resumen!$E$35:$E$38</c:f>
              <c:numCache>
                <c:ptCount val="4"/>
                <c:pt idx="0">
                  <c:v>0.6142036000094122</c:v>
                </c:pt>
                <c:pt idx="1">
                  <c:v>0.2259833103849203</c:v>
                </c:pt>
                <c:pt idx="2">
                  <c:v>0.1411728259460242</c:v>
                </c:pt>
                <c:pt idx="3">
                  <c:v>0.018640263659643285</c:v>
                </c:pt>
              </c:numCache>
            </c:numRef>
          </c:val>
        </c:ser>
        <c:firstSliceAng val="12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75"/>
          <c:y val="0.09825"/>
          <c:w val="0.4785"/>
          <c:h val="0.7995"/>
        </c:manualLayout>
      </c:layout>
      <c:pieChart>
        <c:varyColors val="1"/>
        <c:ser>
          <c:idx val="0"/>
          <c:order val="0"/>
          <c:tx>
            <c:strRef>
              <c:f>Resumen!$B$45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Resumen!$E$47:$E$48</c:f>
              <c:numCache>
                <c:ptCount val="2"/>
                <c:pt idx="0">
                  <c:v>0.9760639936659343</c:v>
                </c:pt>
                <c:pt idx="1">
                  <c:v>0.02393600633406571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Resumen!$E$26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Resumen!$B$27:$B$29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Resumen!$E$27:$E$29</c:f>
              <c:numCache>
                <c:ptCount val="3"/>
                <c:pt idx="0">
                  <c:v>0.7170454332320167</c:v>
                </c:pt>
                <c:pt idx="1">
                  <c:v>0.23736976090372572</c:v>
                </c:pt>
                <c:pt idx="2">
                  <c:v>0.04558480586425762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3"/>
          <c:w val="0.765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Resumen!$H$40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Resumen!$G$41:$G$50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43132</c:v>
                </c:pt>
              </c:strCache>
            </c:strRef>
          </c:cat>
          <c:val>
            <c:numRef>
              <c:f>Resumen!$H$41:$H$50</c:f>
              <c:numCache>
                <c:ptCount val="10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38.965713019999995</c:v>
                </c:pt>
                <c:pt idx="8">
                  <c:v>33.93910748</c:v>
                </c:pt>
                <c:pt idx="9">
                  <c:v>32.811619809999996</c:v>
                </c:pt>
              </c:numCache>
            </c:numRef>
          </c:val>
        </c:ser>
        <c:ser>
          <c:idx val="1"/>
          <c:order val="1"/>
          <c:tx>
            <c:strRef>
              <c:f>Resumen!$I$40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Resumen!$G$41:$G$50</c:f>
              <c:strCach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43132</c:v>
                </c:pt>
              </c:strCache>
            </c:strRef>
          </c:cat>
          <c:val>
            <c:numRef>
              <c:f>Resumen!$I$41:$I$50</c:f>
              <c:numCache>
                <c:ptCount val="10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1125.5192306200001</c:v>
                </c:pt>
                <c:pt idx="8">
                  <c:v>695.27858884</c:v>
                </c:pt>
                <c:pt idx="9">
                  <c:v>686.9812845999999</c:v>
                </c:pt>
              </c:numCache>
            </c:numRef>
          </c:val>
        </c:ser>
        <c:overlap val="-25"/>
        <c:axId val="15600960"/>
        <c:axId val="6190913"/>
      </c:barChart>
      <c:catAx>
        <c:axId val="15600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0913"/>
        <c:crosses val="autoZero"/>
        <c:auto val="1"/>
        <c:lblOffset val="100"/>
        <c:tickLblSkip val="2"/>
        <c:noMultiLvlLbl val="0"/>
      </c:catAx>
      <c:valAx>
        <c:axId val="6190913"/>
        <c:scaling>
          <c:orientation val="minMax"/>
        </c:scaling>
        <c:axPos val="l"/>
        <c:delete val="1"/>
        <c:majorTickMark val="out"/>
        <c:minorTickMark val="none"/>
        <c:tickLblPos val="nextTo"/>
        <c:crossAx val="156009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89"/>
          <c:w val="0.192"/>
          <c:h val="0.2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5"/>
          <c:y val="0.028"/>
          <c:w val="0.8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'DGRGL-C7'!$H$12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'DGRGL-C7'!$B$15:$C$44</c:f>
              <c:multiLvlStrCache/>
            </c:multiLvlStrRef>
          </c:cat>
          <c:val>
            <c:numRef>
              <c:f>'DGRGL-C7'!$J$15:$J$41</c:f>
              <c:numCache/>
            </c:numRef>
          </c:val>
          <c:smooth val="0"/>
        </c:ser>
        <c:ser>
          <c:idx val="1"/>
          <c:order val="1"/>
          <c:tx>
            <c:strRef>
              <c:f>'DGRGL-C7'!$K$12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'DGRGL-C7'!$B$15:$B$41</c:f>
              <c:numCache/>
            </c:numRef>
          </c:cat>
          <c:val>
            <c:numRef>
              <c:f>'DGRGL-C7'!$M$15:$M$41</c:f>
              <c:numCache/>
            </c:numRef>
          </c:val>
          <c:smooth val="0"/>
        </c:ser>
        <c:ser>
          <c:idx val="2"/>
          <c:order val="2"/>
          <c:tx>
            <c:strRef>
              <c:f>'DGRGL-C7'!$E$12:$G$12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'DGRGL-C7'!$B$15:$B$41</c:f>
              <c:numCache/>
            </c:numRef>
          </c:cat>
          <c:val>
            <c:numRef>
              <c:f>'DGRGL-C7'!$G$15:$G$41</c:f>
              <c:numCache/>
            </c:numRef>
          </c:val>
          <c:smooth val="0"/>
        </c:ser>
        <c:marker val="1"/>
        <c:axId val="55718218"/>
        <c:axId val="31701915"/>
      </c:lineChart>
      <c:catAx>
        <c:axId val="55718218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701915"/>
        <c:crosses val="autoZero"/>
        <c:auto val="1"/>
        <c:lblOffset val="100"/>
        <c:tickLblSkip val="2"/>
        <c:tickMarkSkip val="2"/>
        <c:noMultiLvlLbl val="0"/>
      </c:catAx>
      <c:valAx>
        <c:axId val="31701915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18218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775"/>
          <c:w val="0.20375"/>
          <c:h val="0.240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2.jpeg" /><Relationship Id="rId4" Type="http://schemas.openxmlformats.org/officeDocument/2006/relationships/hyperlink" Target="#Reporte_Deuda_GRGL_28022018.xls#Indice!B6" /><Relationship Id="rId5" Type="http://schemas.openxmlformats.org/officeDocument/2006/relationships/hyperlink" Target="#Reporte_Deuda_GRGL_28022018.xls#Indice!B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image" Target="../media/image2.jpeg" /><Relationship Id="rId11" Type="http://schemas.openxmlformats.org/officeDocument/2006/relationships/hyperlink" Target="#Reporte_Deuda_GRGL_28022018.xls#Indice!B6" /><Relationship Id="rId12" Type="http://schemas.openxmlformats.org/officeDocument/2006/relationships/hyperlink" Target="#Reporte_Deuda_GRGL_28022018.xls#Indice!B6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Reporte_Deuda_GRGL_28022018.xls#Indice!B6" /><Relationship Id="rId5" Type="http://schemas.openxmlformats.org/officeDocument/2006/relationships/hyperlink" Target="#Reporte_Deuda_GRGL_28022018.xls#Indice!B6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Reporte_Deuda_GRGL_28022018.xls#Indice!B6" /><Relationship Id="rId4" Type="http://schemas.openxmlformats.org/officeDocument/2006/relationships/hyperlink" Target="#Reporte_Deuda_GRGL_28022018.xls#Indice!B6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733425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0</xdr:rowOff>
    </xdr:from>
    <xdr:to>
      <xdr:col>2</xdr:col>
      <xdr:colOff>476250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20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0</xdr:row>
      <xdr:rowOff>66675</xdr:rowOff>
    </xdr:from>
    <xdr:to>
      <xdr:col>2</xdr:col>
      <xdr:colOff>1028700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666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219075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6096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22</xdr:col>
      <xdr:colOff>28575</xdr:colOff>
      <xdr:row>31</xdr:row>
      <xdr:rowOff>47625</xdr:rowOff>
    </xdr:to>
    <xdr:graphicFrame>
      <xdr:nvGraphicFramePr>
        <xdr:cNvPr id="2" name="4 Gráfico"/>
        <xdr:cNvGraphicFramePr/>
      </xdr:nvGraphicFramePr>
      <xdr:xfrm>
        <a:off x="10325100" y="2219325"/>
        <a:ext cx="66770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428625</xdr:colOff>
      <xdr:row>0</xdr:row>
      <xdr:rowOff>123825</xdr:rowOff>
    </xdr:from>
    <xdr:to>
      <xdr:col>9</xdr:col>
      <xdr:colOff>819150</xdr:colOff>
      <xdr:row>2</xdr:row>
      <xdr:rowOff>76200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00825" y="1238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5</xdr:col>
      <xdr:colOff>1314450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400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0</xdr:row>
      <xdr:rowOff>104775</xdr:rowOff>
    </xdr:from>
    <xdr:to>
      <xdr:col>6</xdr:col>
      <xdr:colOff>542925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5</xdr:col>
      <xdr:colOff>123825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191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0</xdr:row>
      <xdr:rowOff>85725</xdr:rowOff>
    </xdr:from>
    <xdr:to>
      <xdr:col>6</xdr:col>
      <xdr:colOff>276225</xdr:colOff>
      <xdr:row>1</xdr:row>
      <xdr:rowOff>171450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85725"/>
          <a:ext cx="3143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914400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37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190750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38375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24</xdr:row>
      <xdr:rowOff>66675</xdr:rowOff>
    </xdr:from>
    <xdr:to>
      <xdr:col>15</xdr:col>
      <xdr:colOff>57150</xdr:colOff>
      <xdr:row>36</xdr:row>
      <xdr:rowOff>200025</xdr:rowOff>
    </xdr:to>
    <xdr:graphicFrame>
      <xdr:nvGraphicFramePr>
        <xdr:cNvPr id="4" name="8 Gráfico"/>
        <xdr:cNvGraphicFramePr/>
      </xdr:nvGraphicFramePr>
      <xdr:xfrm>
        <a:off x="7143750" y="5715000"/>
        <a:ext cx="74866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24100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772150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657225</xdr:colOff>
      <xdr:row>39</xdr:row>
      <xdr:rowOff>95250</xdr:rowOff>
    </xdr:from>
    <xdr:to>
      <xdr:col>12</xdr:col>
      <xdr:colOff>657225</xdr:colOff>
      <xdr:row>50</xdr:row>
      <xdr:rowOff>161925</xdr:rowOff>
    </xdr:to>
    <xdr:graphicFrame>
      <xdr:nvGraphicFramePr>
        <xdr:cNvPr id="7" name="10 Gráfico"/>
        <xdr:cNvGraphicFramePr/>
      </xdr:nvGraphicFramePr>
      <xdr:xfrm>
        <a:off x="7467600" y="9458325"/>
        <a:ext cx="4619625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8" name="11 Gráfico"/>
        <xdr:cNvGraphicFramePr/>
      </xdr:nvGraphicFramePr>
      <xdr:xfrm>
        <a:off x="3552825" y="5762625"/>
        <a:ext cx="325755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6</xdr:col>
      <xdr:colOff>466725</xdr:colOff>
      <xdr:row>53</xdr:row>
      <xdr:rowOff>57150</xdr:rowOff>
    </xdr:to>
    <xdr:graphicFrame>
      <xdr:nvGraphicFramePr>
        <xdr:cNvPr id="9" name="11 Gráfico"/>
        <xdr:cNvGraphicFramePr/>
      </xdr:nvGraphicFramePr>
      <xdr:xfrm>
        <a:off x="371475" y="9715500"/>
        <a:ext cx="579120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oneCell">
    <xdr:from>
      <xdr:col>5</xdr:col>
      <xdr:colOff>1057275</xdr:colOff>
      <xdr:row>0</xdr:row>
      <xdr:rowOff>95250</xdr:rowOff>
    </xdr:from>
    <xdr:to>
      <xdr:col>6</xdr:col>
      <xdr:colOff>266700</xdr:colOff>
      <xdr:row>2</xdr:row>
      <xdr:rowOff>47625</xdr:rowOff>
    </xdr:to>
    <xdr:pic>
      <xdr:nvPicPr>
        <xdr:cNvPr id="10" name="Picture 2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9525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228600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667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38850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438150</xdr:colOff>
      <xdr:row>0</xdr:row>
      <xdr:rowOff>104775</xdr:rowOff>
    </xdr:from>
    <xdr:to>
      <xdr:col>3</xdr:col>
      <xdr:colOff>819150</xdr:colOff>
      <xdr:row>2</xdr:row>
      <xdr:rowOff>57150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104775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800100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9625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0</xdr:row>
      <xdr:rowOff>95250</xdr:rowOff>
    </xdr:from>
    <xdr:to>
      <xdr:col>4</xdr:col>
      <xdr:colOff>57150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9525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390525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552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76200</xdr:rowOff>
    </xdr:from>
    <xdr:to>
      <xdr:col>3</xdr:col>
      <xdr:colOff>1019175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7620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704850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74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809625</xdr:colOff>
      <xdr:row>0</xdr:row>
      <xdr:rowOff>85725</xdr:rowOff>
    </xdr:from>
    <xdr:to>
      <xdr:col>3</xdr:col>
      <xdr:colOff>1200150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85725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295275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5286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447675</xdr:colOff>
      <xdr:row>0</xdr:row>
      <xdr:rowOff>95250</xdr:rowOff>
    </xdr:from>
    <xdr:to>
      <xdr:col>3</xdr:col>
      <xdr:colOff>838200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95250"/>
          <a:ext cx="390525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19"/>
  <sheetViews>
    <sheetView showGridLines="0" tabSelected="1" zoomScale="80" zoomScaleNormal="80" zoomScalePageLayoutView="0" workbookViewId="0" topLeftCell="A1">
      <selection activeCell="B6" sqref="B6:J6"/>
    </sheetView>
  </sheetViews>
  <sheetFormatPr defaultColWidth="11.421875" defaultRowHeight="15"/>
  <cols>
    <col min="1" max="1" width="4.2812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2" ht="24.75" customHeight="1">
      <c r="B6" s="479" t="s">
        <v>12</v>
      </c>
      <c r="C6" s="479"/>
      <c r="D6" s="479"/>
      <c r="E6" s="479"/>
      <c r="F6" s="479"/>
      <c r="G6" s="479"/>
      <c r="H6" s="479"/>
      <c r="I6" s="479"/>
      <c r="J6" s="479"/>
      <c r="K6" s="117"/>
      <c r="L6" s="117"/>
    </row>
    <row r="7" spans="2:12" ht="24.75" customHeight="1">
      <c r="B7" s="480" t="s">
        <v>289</v>
      </c>
      <c r="C7" s="480"/>
      <c r="D7" s="480"/>
      <c r="E7" s="480"/>
      <c r="F7" s="480"/>
      <c r="G7" s="480"/>
      <c r="H7" s="480"/>
      <c r="I7" s="480"/>
      <c r="J7" s="480"/>
      <c r="K7" s="117"/>
      <c r="L7" s="117"/>
    </row>
    <row r="8" spans="2:12" ht="19.5" customHeight="1">
      <c r="B8" s="213"/>
      <c r="C8" s="213"/>
      <c r="D8" s="76"/>
      <c r="E8" s="214"/>
      <c r="F8" s="214"/>
      <c r="G8" s="215"/>
      <c r="H8" s="215"/>
      <c r="I8" s="117"/>
      <c r="J8" s="117"/>
      <c r="K8" s="117"/>
      <c r="L8" s="117"/>
    </row>
    <row r="9" spans="2:12" ht="19.5" customHeight="1">
      <c r="B9" s="80"/>
      <c r="C9" s="80"/>
      <c r="D9" s="478" t="s">
        <v>53</v>
      </c>
      <c r="E9" s="478"/>
      <c r="F9" s="478"/>
      <c r="G9" s="478"/>
      <c r="H9" s="478"/>
      <c r="I9" s="478"/>
      <c r="J9" s="478"/>
      <c r="K9" s="117"/>
      <c r="L9" s="117"/>
    </row>
    <row r="10" spans="2:12" ht="19.5" customHeight="1">
      <c r="B10" s="117"/>
      <c r="C10" s="80"/>
      <c r="D10" s="478" t="s">
        <v>213</v>
      </c>
      <c r="E10" s="478"/>
      <c r="F10" s="478"/>
      <c r="G10" s="478"/>
      <c r="H10" s="478"/>
      <c r="I10" s="478"/>
      <c r="J10" s="478"/>
      <c r="K10" s="117"/>
      <c r="L10" s="117"/>
    </row>
    <row r="11" spans="2:10" ht="19.5" customHeight="1">
      <c r="B11" s="117"/>
      <c r="C11" s="80"/>
      <c r="D11" s="478" t="s">
        <v>214</v>
      </c>
      <c r="E11" s="478"/>
      <c r="F11" s="478"/>
      <c r="G11" s="478"/>
      <c r="H11" s="478"/>
      <c r="I11" s="478"/>
      <c r="J11" s="478"/>
    </row>
    <row r="12" spans="2:10" ht="9.75" customHeight="1">
      <c r="B12" s="117"/>
      <c r="C12" s="80"/>
      <c r="D12" s="332"/>
      <c r="E12" s="214"/>
      <c r="F12" s="214"/>
      <c r="G12" s="215"/>
      <c r="H12" s="215"/>
      <c r="I12" s="117"/>
      <c r="J12" s="117"/>
    </row>
    <row r="13" spans="2:11" ht="19.5" customHeight="1">
      <c r="B13" s="3" t="s">
        <v>18</v>
      </c>
      <c r="C13" s="3" t="s">
        <v>1</v>
      </c>
      <c r="D13" s="482" t="s">
        <v>140</v>
      </c>
      <c r="E13" s="482"/>
      <c r="F13" s="482"/>
      <c r="G13" s="482"/>
      <c r="H13" s="482"/>
      <c r="I13" s="482"/>
      <c r="J13" s="482"/>
      <c r="K13" s="470"/>
    </row>
    <row r="14" spans="2:11" ht="19.5" customHeight="1">
      <c r="B14" s="3" t="s">
        <v>19</v>
      </c>
      <c r="C14" s="3" t="s">
        <v>1</v>
      </c>
      <c r="D14" s="478" t="s">
        <v>85</v>
      </c>
      <c r="E14" s="478"/>
      <c r="F14" s="478"/>
      <c r="G14" s="478"/>
      <c r="H14" s="478"/>
      <c r="I14" s="478"/>
      <c r="J14" s="478"/>
      <c r="K14" s="470"/>
    </row>
    <row r="15" spans="2:11" ht="19.5" customHeight="1">
      <c r="B15" s="3" t="s">
        <v>20</v>
      </c>
      <c r="C15" s="3" t="s">
        <v>1</v>
      </c>
      <c r="D15" s="481" t="s">
        <v>55</v>
      </c>
      <c r="E15" s="481"/>
      <c r="F15" s="481"/>
      <c r="G15" s="481"/>
      <c r="H15" s="481"/>
      <c r="I15" s="481"/>
      <c r="J15" s="481"/>
      <c r="K15" s="470"/>
    </row>
    <row r="16" spans="2:11" ht="19.5" customHeight="1">
      <c r="B16" s="3" t="s">
        <v>21</v>
      </c>
      <c r="C16" s="3" t="s">
        <v>1</v>
      </c>
      <c r="D16" s="478" t="s">
        <v>113</v>
      </c>
      <c r="E16" s="478"/>
      <c r="F16" s="478"/>
      <c r="G16" s="478"/>
      <c r="H16" s="478"/>
      <c r="I16" s="478"/>
      <c r="J16" s="478"/>
      <c r="K16" s="470"/>
    </row>
    <row r="17" spans="2:11" ht="19.5" customHeight="1">
      <c r="B17" s="3" t="s">
        <v>22</v>
      </c>
      <c r="C17" s="3" t="s">
        <v>1</v>
      </c>
      <c r="D17" s="478" t="s">
        <v>91</v>
      </c>
      <c r="E17" s="478"/>
      <c r="F17" s="478"/>
      <c r="G17" s="478"/>
      <c r="H17" s="478"/>
      <c r="I17" s="478"/>
      <c r="J17" s="478"/>
      <c r="K17" s="470"/>
    </row>
    <row r="18" spans="2:11" ht="19.5" customHeight="1">
      <c r="B18" s="3" t="s">
        <v>23</v>
      </c>
      <c r="C18" s="3" t="s">
        <v>1</v>
      </c>
      <c r="D18" s="478" t="s">
        <v>112</v>
      </c>
      <c r="E18" s="478"/>
      <c r="F18" s="478"/>
      <c r="G18" s="478"/>
      <c r="H18" s="478"/>
      <c r="I18" s="478"/>
      <c r="J18" s="478"/>
      <c r="K18" s="470"/>
    </row>
    <row r="19" spans="2:11" ht="19.5" customHeight="1">
      <c r="B19" s="3" t="s">
        <v>111</v>
      </c>
      <c r="C19" s="3" t="s">
        <v>1</v>
      </c>
      <c r="D19" s="478" t="s">
        <v>300</v>
      </c>
      <c r="E19" s="478"/>
      <c r="F19" s="478"/>
      <c r="G19" s="478"/>
      <c r="H19" s="478"/>
      <c r="I19" s="478"/>
      <c r="J19" s="478"/>
      <c r="K19" s="478"/>
    </row>
  </sheetData>
  <sheetProtection/>
  <mergeCells count="12">
    <mergeCell ref="D10:J10"/>
    <mergeCell ref="D9:J9"/>
    <mergeCell ref="D19:K19"/>
    <mergeCell ref="D18:J18"/>
    <mergeCell ref="D17:J17"/>
    <mergeCell ref="D16:J16"/>
    <mergeCell ref="B6:J6"/>
    <mergeCell ref="B7:J7"/>
    <mergeCell ref="D15:J15"/>
    <mergeCell ref="D14:J14"/>
    <mergeCell ref="D13:J13"/>
    <mergeCell ref="D11:J11"/>
  </mergeCells>
  <hyperlinks>
    <hyperlink ref="D13" location="ENERO 2017.xls#'GR-GL-C1'!B5" display="POR TIPO DE DEUDA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Reporte_Deuda_GRGL_31012017.xls#'DGRGL-C2'!B5" display="POR PLAZO Y SECTOR INSTITUCIONAL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  <hyperlink ref="D13:I13" location="Reporte_Deuda_GRGL_28022017.xls#'DGRGL-C1'!B5" display="POR TIPO DE DEUDA Y SECTOR INSTITUCIONAL"/>
    <hyperlink ref="D15:I15" location="Reporte_Deuda_GRGL_28022017.xls#'DGRGL-C3'!B5" display="POR TIPO DE INSTRUMENTO Y SECTOR INSTITUCIONAL"/>
    <hyperlink ref="D16:I16" location="Reporte_Deuda_GRGL_28022017.xls#'DGRGL-C4'!B5" display="POR TIPO DE MONEDA Y SECTOR INSTITUCIONAL"/>
    <hyperlink ref="D17:I17" location="Reporte_Deuda_GRGL_28022017.xls#'DGRGL-C5'!B5" display="POR SECTOR INSTITUCIONAL Y ACREEDOR"/>
    <hyperlink ref="D18:I18" location="Reporte_Deuda_GRGL_28022017.xls#'DGRGL-C6'!B5" display="POR SECTOR INSTITUCIONAL Y DEUDOR"/>
    <hyperlink ref="D19:I19" location="Reporte_Deuda_GRGL_28022017.xls#'DGRGL-C7'!B5" display="SERVICIO PROYECTADO POR TIPO DE DEUDA"/>
    <hyperlink ref="D10:I10" location="Reporte_Deuda_GRGL_28022017.xls#Resumen!B5" display="RESUMEN"/>
    <hyperlink ref="D9:I9" location="Reporte_Deuda_GRGL_28022017.xls#Portada!B6" display="PORTADA"/>
    <hyperlink ref="D11:I11" location="Reporte_Deuda_GRGL_28022017.xls#'Resumen-Gráficos'!B5" display="RESUMEN DE GRÁFICOS"/>
    <hyperlink ref="D14:I14" location="Reporte_Deuda_GRGL_28022017.xls#'DGRGL-C2'!B5" display="POR PLAZO Y SECTOR INSTITUCIONAL"/>
    <hyperlink ref="D9:J9" location="Reporte_Deuda_GRGL_28022018.xls#Portada!B6" display="PORTADA"/>
    <hyperlink ref="D10:J10" location="Reporte_Deuda_GRGL_28022018.xls#Resumen!B5" display="CUADROS RESUMEN"/>
    <hyperlink ref="D11:J11" location="Reporte_Deuda_GRGL_28022018.xls#'Resumen-Gráficos'!B5" display="RESUMEN GRÁFICOS"/>
    <hyperlink ref="D13:J13" location="Reporte_Deuda_GRGL_28022018.xls#'DGRGL-C1'!B5" display="POR TIPO DE DEUDA Y SECTOR INSTITUCIONAL"/>
    <hyperlink ref="D14:J14" location="Reporte_Deuda_GRGL_28022018.xls#'DGRGL-C2'!B5" display="POR PLAZO Y SECTOR INSTITUCIONAL"/>
    <hyperlink ref="D15:J15" location="Reporte_Deuda_GRGL_28022018.xls#'DGRGL-C3'!B5" display="POR TIPO DE INSTRUMENTO Y SECTOR INSTITUCIONAL"/>
    <hyperlink ref="D16:J16" location="Reporte_Deuda_GRGL_28022018.xls#'DGRGL-C4'!B5" display="POR TIPO DE MONEDA Y SECTOR INSTITUCIONAL"/>
    <hyperlink ref="D17:J17" location="Reporte_Deuda_GRGL_28022018.xls#'DGRGL-C5'!B5" display="POR SECTOR INSTITUCIONAL Y ACREEDOR"/>
    <hyperlink ref="D18:J18" location="Reporte_Deuda_GRGL_28022018.xls#'DGRGL-C6'!B5" display="POR SECTOR INSTITUCIONAL Y DEUDOR"/>
    <hyperlink ref="D19:K19" location="Reporte_Deuda_GRGL_28022018.xls#'DGRGL-C7'!B5" display="SERVICIO ANUAL - POR TIPO DE DEUDA - PERÍODO: DE FEBRERO 2018 AL 2044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163"/>
  <sheetViews>
    <sheetView showGridLines="0" zoomScale="80" zoomScaleNormal="80" zoomScaleSheetLayoutView="50" zoomScalePageLayoutView="0" workbookViewId="0" topLeftCell="A1">
      <selection activeCell="B5" sqref="B5"/>
    </sheetView>
  </sheetViews>
  <sheetFormatPr defaultColWidth="11.421875" defaultRowHeight="15"/>
  <cols>
    <col min="1" max="1" width="4.28125" style="75" customWidth="1"/>
    <col min="2" max="2" width="70.7109375" style="75" customWidth="1"/>
    <col min="3" max="4" width="19.7109375" style="75" customWidth="1"/>
    <col min="5" max="16384" width="11.421875" style="75" customWidth="1"/>
  </cols>
  <sheetData>
    <row r="1" ht="15"/>
    <row r="2" ht="15"/>
    <row r="3" ht="15"/>
    <row r="5" spans="2:3" ht="18" customHeight="1">
      <c r="B5" s="86" t="s">
        <v>23</v>
      </c>
      <c r="C5" s="86"/>
    </row>
    <row r="6" spans="2:4" ht="15.75" customHeight="1">
      <c r="B6" s="140" t="s">
        <v>110</v>
      </c>
      <c r="C6" s="140"/>
      <c r="D6" s="140"/>
    </row>
    <row r="7" spans="2:4" ht="15.75" customHeight="1">
      <c r="B7" s="138" t="s">
        <v>67</v>
      </c>
      <c r="C7" s="138"/>
      <c r="D7" s="138"/>
    </row>
    <row r="8" spans="2:4" ht="15.75" customHeight="1">
      <c r="B8" s="138" t="s">
        <v>112</v>
      </c>
      <c r="C8" s="138"/>
      <c r="D8" s="138"/>
    </row>
    <row r="9" spans="2:5" ht="15" customHeight="1">
      <c r="B9" s="339" t="str">
        <f>+'DGRGL-C1'!B9</f>
        <v>Al 28 de febrero de 2018</v>
      </c>
      <c r="C9" s="339"/>
      <c r="D9" s="283"/>
      <c r="E9" s="325">
        <f>+Portada!I34</f>
        <v>3.261</v>
      </c>
    </row>
    <row r="10" spans="2:4" ht="7.5" customHeight="1">
      <c r="B10" s="284"/>
      <c r="C10" s="284"/>
      <c r="D10" s="284"/>
    </row>
    <row r="11" spans="2:4" ht="12" customHeight="1">
      <c r="B11" s="540" t="s">
        <v>104</v>
      </c>
      <c r="C11" s="543" t="s">
        <v>54</v>
      </c>
      <c r="D11" s="546" t="s">
        <v>151</v>
      </c>
    </row>
    <row r="12" spans="2:4" ht="12" customHeight="1">
      <c r="B12" s="541"/>
      <c r="C12" s="544"/>
      <c r="D12" s="547"/>
    </row>
    <row r="13" spans="2:4" ht="12" customHeight="1">
      <c r="B13" s="542"/>
      <c r="C13" s="545"/>
      <c r="D13" s="548"/>
    </row>
    <row r="14" spans="2:4" ht="9.75" customHeight="1">
      <c r="B14" s="98"/>
      <c r="C14" s="92"/>
      <c r="D14" s="99"/>
    </row>
    <row r="15" spans="2:4" ht="20.25" customHeight="1">
      <c r="B15" s="100" t="s">
        <v>126</v>
      </c>
      <c r="C15" s="95">
        <f>SUM(C17:C26)</f>
        <v>464995.26</v>
      </c>
      <c r="D15" s="104">
        <f>SUM(D17:D26)</f>
        <v>1516349.54286</v>
      </c>
    </row>
    <row r="16" spans="2:4" ht="7.5" customHeight="1">
      <c r="B16" s="101"/>
      <c r="C16" s="95"/>
      <c r="D16" s="104"/>
    </row>
    <row r="17" spans="2:4" ht="15.75" customHeight="1">
      <c r="B17" s="408" t="s">
        <v>130</v>
      </c>
      <c r="C17" s="369">
        <v>121673.78</v>
      </c>
      <c r="D17" s="371">
        <f aca="true" t="shared" si="0" ref="D17:D26">ROUND(+C17*$E$9,5)</f>
        <v>396778.19658</v>
      </c>
    </row>
    <row r="18" spans="2:4" ht="15.75" customHeight="1">
      <c r="B18" s="408" t="s">
        <v>105</v>
      </c>
      <c r="C18" s="369">
        <v>81900.57</v>
      </c>
      <c r="D18" s="371">
        <f t="shared" si="0"/>
        <v>267077.75877</v>
      </c>
    </row>
    <row r="19" spans="2:4" ht="15.75" customHeight="1">
      <c r="B19" s="408" t="s">
        <v>108</v>
      </c>
      <c r="C19" s="369">
        <v>64888.92</v>
      </c>
      <c r="D19" s="371">
        <f t="shared" si="0"/>
        <v>211602.76812</v>
      </c>
    </row>
    <row r="20" spans="2:4" ht="15.75" customHeight="1">
      <c r="B20" s="408" t="s">
        <v>107</v>
      </c>
      <c r="C20" s="369">
        <v>58928.85</v>
      </c>
      <c r="D20" s="371">
        <f t="shared" si="0"/>
        <v>192166.97985</v>
      </c>
    </row>
    <row r="21" spans="2:4" ht="15.75" customHeight="1">
      <c r="B21" s="408" t="s">
        <v>106</v>
      </c>
      <c r="C21" s="369">
        <v>44552.06</v>
      </c>
      <c r="D21" s="371">
        <f t="shared" si="0"/>
        <v>145284.26766</v>
      </c>
    </row>
    <row r="22" spans="2:4" ht="15.75" customHeight="1">
      <c r="B22" s="408" t="s">
        <v>254</v>
      </c>
      <c r="C22" s="369">
        <v>45410.67</v>
      </c>
      <c r="D22" s="371">
        <f t="shared" si="0"/>
        <v>148084.19487</v>
      </c>
    </row>
    <row r="23" spans="2:4" ht="15.75" customHeight="1">
      <c r="B23" s="408" t="s">
        <v>115</v>
      </c>
      <c r="C23" s="369">
        <v>30999.37</v>
      </c>
      <c r="D23" s="371">
        <f t="shared" si="0"/>
        <v>101088.94557</v>
      </c>
    </row>
    <row r="24" spans="2:4" ht="15.75" customHeight="1">
      <c r="B24" s="408" t="s">
        <v>138</v>
      </c>
      <c r="C24" s="369">
        <v>7738.51</v>
      </c>
      <c r="D24" s="371">
        <f t="shared" si="0"/>
        <v>25235.28111</v>
      </c>
    </row>
    <row r="25" spans="2:4" ht="15.75" customHeight="1">
      <c r="B25" s="408" t="s">
        <v>212</v>
      </c>
      <c r="C25" s="369">
        <v>7415.2</v>
      </c>
      <c r="D25" s="371">
        <f t="shared" si="0"/>
        <v>24180.9672</v>
      </c>
    </row>
    <row r="26" spans="2:4" ht="15.75" customHeight="1">
      <c r="B26" s="408" t="s">
        <v>266</v>
      </c>
      <c r="C26" s="369">
        <v>1487.33</v>
      </c>
      <c r="D26" s="371">
        <f t="shared" si="0"/>
        <v>4850.18313</v>
      </c>
    </row>
    <row r="27" spans="2:4" ht="15" customHeight="1">
      <c r="B27" s="78"/>
      <c r="C27" s="370"/>
      <c r="D27" s="372"/>
    </row>
    <row r="28" spans="2:6" ht="20.25" customHeight="1">
      <c r="B28" s="102" t="s">
        <v>127</v>
      </c>
      <c r="C28" s="95">
        <f>SUM(C30:C77)</f>
        <v>237568.67999999993</v>
      </c>
      <c r="D28" s="95">
        <f>SUM(D30:D77)</f>
        <v>774711.4654799999</v>
      </c>
      <c r="F28" s="230"/>
    </row>
    <row r="29" spans="2:6" ht="7.5" customHeight="1">
      <c r="B29" s="103"/>
      <c r="C29" s="95"/>
      <c r="D29" s="104"/>
      <c r="F29" s="230"/>
    </row>
    <row r="30" spans="2:6" ht="15.75" customHeight="1">
      <c r="B30" s="408" t="s">
        <v>196</v>
      </c>
      <c r="C30" s="369">
        <v>173846.62</v>
      </c>
      <c r="D30" s="371">
        <f aca="true" t="shared" si="1" ref="D30:D61">ROUND(+C30*$E$9,5)</f>
        <v>566913.82782</v>
      </c>
      <c r="F30" s="230"/>
    </row>
    <row r="31" spans="2:9" s="186" customFormat="1" ht="15.75" customHeight="1">
      <c r="B31" s="408" t="s">
        <v>197</v>
      </c>
      <c r="C31" s="369">
        <v>14976.8</v>
      </c>
      <c r="D31" s="371">
        <f t="shared" si="1"/>
        <v>48839.3448</v>
      </c>
      <c r="E31" s="75"/>
      <c r="F31" s="230"/>
      <c r="G31" s="75"/>
      <c r="H31" s="75"/>
      <c r="I31" s="75"/>
    </row>
    <row r="32" spans="2:9" s="186" customFormat="1" ht="15.75" customHeight="1">
      <c r="B32" s="408" t="s">
        <v>198</v>
      </c>
      <c r="C32" s="369">
        <v>8300.88</v>
      </c>
      <c r="D32" s="371">
        <f t="shared" si="1"/>
        <v>27069.16968</v>
      </c>
      <c r="E32" s="75"/>
      <c r="F32" s="230"/>
      <c r="G32" s="75"/>
      <c r="H32" s="75"/>
      <c r="I32" s="75"/>
    </row>
    <row r="33" spans="2:9" s="186" customFormat="1" ht="15.75" customHeight="1">
      <c r="B33" s="408" t="s">
        <v>221</v>
      </c>
      <c r="C33" s="369">
        <v>7249.19</v>
      </c>
      <c r="D33" s="371">
        <f t="shared" si="1"/>
        <v>23639.60859</v>
      </c>
      <c r="E33" s="75"/>
      <c r="F33" s="230"/>
      <c r="G33" s="75"/>
      <c r="H33" s="75"/>
      <c r="I33" s="75"/>
    </row>
    <row r="34" spans="2:9" s="186" customFormat="1" ht="15.75" customHeight="1">
      <c r="B34" s="408" t="s">
        <v>219</v>
      </c>
      <c r="C34" s="369">
        <v>3303.93</v>
      </c>
      <c r="D34" s="371">
        <f t="shared" si="1"/>
        <v>10774.11573</v>
      </c>
      <c r="E34" s="75"/>
      <c r="F34" s="230"/>
      <c r="G34" s="75"/>
      <c r="H34" s="75"/>
      <c r="I34" s="75"/>
    </row>
    <row r="35" spans="2:9" s="186" customFormat="1" ht="15.75" customHeight="1">
      <c r="B35" s="408" t="s">
        <v>228</v>
      </c>
      <c r="C35" s="369">
        <v>3103.63</v>
      </c>
      <c r="D35" s="371">
        <f t="shared" si="1"/>
        <v>10120.93743</v>
      </c>
      <c r="E35" s="75"/>
      <c r="F35" s="230"/>
      <c r="G35" s="75"/>
      <c r="H35" s="75"/>
      <c r="I35" s="75"/>
    </row>
    <row r="36" spans="2:9" s="186" customFormat="1" ht="15.75" customHeight="1">
      <c r="B36" s="408" t="s">
        <v>229</v>
      </c>
      <c r="C36" s="369">
        <v>2647.61</v>
      </c>
      <c r="D36" s="371">
        <f t="shared" si="1"/>
        <v>8633.85621</v>
      </c>
      <c r="E36" s="75"/>
      <c r="F36" s="230"/>
      <c r="G36" s="75"/>
      <c r="H36" s="75"/>
      <c r="I36" s="75"/>
    </row>
    <row r="37" spans="2:9" s="186" customFormat="1" ht="15.75" customHeight="1">
      <c r="B37" s="408" t="s">
        <v>235</v>
      </c>
      <c r="C37" s="369">
        <v>2303.52</v>
      </c>
      <c r="D37" s="371">
        <f t="shared" si="1"/>
        <v>7511.77872</v>
      </c>
      <c r="E37" s="75"/>
      <c r="F37" s="230"/>
      <c r="G37" s="75"/>
      <c r="H37" s="75"/>
      <c r="I37" s="75"/>
    </row>
    <row r="38" spans="2:9" s="186" customFormat="1" ht="15.75" customHeight="1">
      <c r="B38" s="408" t="s">
        <v>223</v>
      </c>
      <c r="C38" s="369">
        <v>2156.27</v>
      </c>
      <c r="D38" s="371">
        <f t="shared" si="1"/>
        <v>7031.59647</v>
      </c>
      <c r="E38" s="75"/>
      <c r="F38" s="230"/>
      <c r="G38" s="75"/>
      <c r="H38" s="75"/>
      <c r="I38" s="75"/>
    </row>
    <row r="39" spans="2:9" s="186" customFormat="1" ht="15.75" customHeight="1">
      <c r="B39" s="408" t="s">
        <v>255</v>
      </c>
      <c r="C39" s="369">
        <v>1973.05</v>
      </c>
      <c r="D39" s="371">
        <f t="shared" si="1"/>
        <v>6434.11605</v>
      </c>
      <c r="E39" s="75"/>
      <c r="F39" s="230"/>
      <c r="G39" s="75"/>
      <c r="H39" s="75"/>
      <c r="I39" s="75"/>
    </row>
    <row r="40" spans="2:9" s="186" customFormat="1" ht="15.75" customHeight="1">
      <c r="B40" s="408" t="s">
        <v>286</v>
      </c>
      <c r="C40" s="369">
        <v>1835.28</v>
      </c>
      <c r="D40" s="371">
        <f t="shared" si="1"/>
        <v>5984.84808</v>
      </c>
      <c r="E40" s="75"/>
      <c r="F40" s="230"/>
      <c r="G40" s="75"/>
      <c r="H40" s="75"/>
      <c r="I40" s="75"/>
    </row>
    <row r="41" spans="2:9" s="186" customFormat="1" ht="15.75" customHeight="1">
      <c r="B41" s="408" t="s">
        <v>200</v>
      </c>
      <c r="C41" s="369">
        <v>1473.8</v>
      </c>
      <c r="D41" s="371">
        <f t="shared" si="1"/>
        <v>4806.0618</v>
      </c>
      <c r="E41" s="75"/>
      <c r="F41" s="230"/>
      <c r="G41" s="75"/>
      <c r="H41" s="75"/>
      <c r="I41" s="75"/>
    </row>
    <row r="42" spans="2:9" s="186" customFormat="1" ht="15.75" customHeight="1">
      <c r="B42" s="408" t="s">
        <v>227</v>
      </c>
      <c r="C42" s="369">
        <v>1119.08</v>
      </c>
      <c r="D42" s="371">
        <f t="shared" si="1"/>
        <v>3649.31988</v>
      </c>
      <c r="E42" s="75"/>
      <c r="F42" s="230"/>
      <c r="G42" s="75"/>
      <c r="H42" s="75"/>
      <c r="I42" s="75"/>
    </row>
    <row r="43" spans="2:9" s="186" customFormat="1" ht="15.75" customHeight="1">
      <c r="B43" s="408" t="s">
        <v>202</v>
      </c>
      <c r="C43" s="369">
        <v>829.68</v>
      </c>
      <c r="D43" s="371">
        <f t="shared" si="1"/>
        <v>2705.58648</v>
      </c>
      <c r="E43" s="75"/>
      <c r="F43" s="230"/>
      <c r="G43" s="75"/>
      <c r="H43" s="75"/>
      <c r="I43" s="75"/>
    </row>
    <row r="44" spans="2:9" s="186" customFormat="1" ht="15.75" customHeight="1">
      <c r="B44" s="408" t="s">
        <v>231</v>
      </c>
      <c r="C44" s="369">
        <v>672.07</v>
      </c>
      <c r="D44" s="371">
        <f t="shared" si="1"/>
        <v>2191.62027</v>
      </c>
      <c r="E44" s="75"/>
      <c r="F44" s="230"/>
      <c r="G44" s="75"/>
      <c r="H44" s="75"/>
      <c r="I44" s="75"/>
    </row>
    <row r="45" spans="2:9" s="186" customFormat="1" ht="15.75" customHeight="1">
      <c r="B45" s="408" t="s">
        <v>199</v>
      </c>
      <c r="C45" s="369">
        <v>646.37</v>
      </c>
      <c r="D45" s="371">
        <f t="shared" si="1"/>
        <v>2107.81257</v>
      </c>
      <c r="E45" s="75"/>
      <c r="F45" s="230"/>
      <c r="G45" s="75"/>
      <c r="H45" s="75"/>
      <c r="I45" s="75"/>
    </row>
    <row r="46" spans="2:9" s="186" customFormat="1" ht="15.75" customHeight="1">
      <c r="B46" s="408" t="s">
        <v>237</v>
      </c>
      <c r="C46" s="369">
        <v>643.97</v>
      </c>
      <c r="D46" s="371">
        <f t="shared" si="1"/>
        <v>2099.98617</v>
      </c>
      <c r="E46" s="75"/>
      <c r="F46" s="230"/>
      <c r="G46" s="75"/>
      <c r="H46" s="75"/>
      <c r="I46" s="75"/>
    </row>
    <row r="47" spans="2:9" s="186" customFormat="1" ht="15.75" customHeight="1">
      <c r="B47" s="408" t="s">
        <v>204</v>
      </c>
      <c r="C47" s="369">
        <v>603.26</v>
      </c>
      <c r="D47" s="371">
        <f t="shared" si="1"/>
        <v>1967.23086</v>
      </c>
      <c r="E47" s="75"/>
      <c r="F47" s="230"/>
      <c r="G47" s="75"/>
      <c r="H47" s="75"/>
      <c r="I47" s="75"/>
    </row>
    <row r="48" spans="2:9" s="186" customFormat="1" ht="15.75" customHeight="1">
      <c r="B48" s="408" t="s">
        <v>230</v>
      </c>
      <c r="C48" s="369">
        <v>548.38</v>
      </c>
      <c r="D48" s="371">
        <f t="shared" si="1"/>
        <v>1788.26718</v>
      </c>
      <c r="E48" s="75"/>
      <c r="F48" s="230"/>
      <c r="G48" s="75"/>
      <c r="H48" s="75"/>
      <c r="I48" s="75"/>
    </row>
    <row r="49" spans="2:9" s="186" customFormat="1" ht="15.75" customHeight="1">
      <c r="B49" s="408" t="s">
        <v>287</v>
      </c>
      <c r="C49" s="369">
        <v>537.28</v>
      </c>
      <c r="D49" s="371">
        <f t="shared" si="1"/>
        <v>1752.07008</v>
      </c>
      <c r="E49" s="75"/>
      <c r="F49" s="230"/>
      <c r="G49" s="75"/>
      <c r="H49" s="75"/>
      <c r="I49" s="75"/>
    </row>
    <row r="50" spans="2:9" s="186" customFormat="1" ht="15.75" customHeight="1">
      <c r="B50" s="408" t="s">
        <v>220</v>
      </c>
      <c r="C50" s="369">
        <v>526.18</v>
      </c>
      <c r="D50" s="371">
        <f t="shared" si="1"/>
        <v>1715.87298</v>
      </c>
      <c r="E50" s="75"/>
      <c r="F50" s="230"/>
      <c r="G50" s="75"/>
      <c r="H50" s="75"/>
      <c r="I50" s="75"/>
    </row>
    <row r="51" spans="2:9" s="186" customFormat="1" ht="15.75" customHeight="1">
      <c r="B51" s="408" t="s">
        <v>201</v>
      </c>
      <c r="C51" s="369">
        <v>428.83</v>
      </c>
      <c r="D51" s="371">
        <f t="shared" si="1"/>
        <v>1398.41463</v>
      </c>
      <c r="E51" s="75"/>
      <c r="F51" s="230"/>
      <c r="G51" s="75"/>
      <c r="H51" s="75"/>
      <c r="I51" s="75"/>
    </row>
    <row r="52" spans="2:9" s="186" customFormat="1" ht="15.75" customHeight="1">
      <c r="B52" s="408" t="s">
        <v>240</v>
      </c>
      <c r="C52" s="369">
        <v>424.72</v>
      </c>
      <c r="D52" s="371">
        <f t="shared" si="1"/>
        <v>1385.01192</v>
      </c>
      <c r="E52" s="75"/>
      <c r="F52" s="230"/>
      <c r="G52" s="75"/>
      <c r="H52" s="75"/>
      <c r="I52" s="75"/>
    </row>
    <row r="53" spans="2:9" s="186" customFormat="1" ht="15.75" customHeight="1">
      <c r="B53" s="408" t="s">
        <v>293</v>
      </c>
      <c r="C53" s="369">
        <v>414.87</v>
      </c>
      <c r="D53" s="371">
        <f t="shared" si="1"/>
        <v>1352.89107</v>
      </c>
      <c r="E53" s="75"/>
      <c r="F53" s="230"/>
      <c r="G53" s="75"/>
      <c r="H53" s="75"/>
      <c r="I53" s="75"/>
    </row>
    <row r="54" spans="2:9" s="186" customFormat="1" ht="15.75" customHeight="1">
      <c r="B54" s="408" t="s">
        <v>238</v>
      </c>
      <c r="C54" s="369">
        <v>334.68</v>
      </c>
      <c r="D54" s="371">
        <f t="shared" si="1"/>
        <v>1091.39148</v>
      </c>
      <c r="E54" s="75"/>
      <c r="F54" s="230"/>
      <c r="G54" s="75"/>
      <c r="H54" s="75"/>
      <c r="I54" s="75"/>
    </row>
    <row r="55" spans="2:9" s="186" customFormat="1" ht="15.75" customHeight="1">
      <c r="B55" s="408" t="s">
        <v>239</v>
      </c>
      <c r="C55" s="369">
        <v>321.77</v>
      </c>
      <c r="D55" s="371">
        <f t="shared" si="1"/>
        <v>1049.29197</v>
      </c>
      <c r="E55" s="75"/>
      <c r="F55" s="230"/>
      <c r="G55" s="75"/>
      <c r="H55" s="75"/>
      <c r="I55" s="75"/>
    </row>
    <row r="56" spans="2:9" s="186" customFormat="1" ht="15.75" customHeight="1">
      <c r="B56" s="408" t="s">
        <v>294</v>
      </c>
      <c r="C56" s="369">
        <v>310.42</v>
      </c>
      <c r="D56" s="371">
        <f t="shared" si="1"/>
        <v>1012.27962</v>
      </c>
      <c r="E56" s="75"/>
      <c r="F56" s="230"/>
      <c r="G56" s="75"/>
      <c r="H56" s="75"/>
      <c r="I56" s="75"/>
    </row>
    <row r="57" spans="2:9" s="186" customFormat="1" ht="15.75" customHeight="1">
      <c r="B57" s="408" t="s">
        <v>203</v>
      </c>
      <c r="C57" s="369">
        <v>287.18</v>
      </c>
      <c r="D57" s="371">
        <f t="shared" si="1"/>
        <v>936.49398</v>
      </c>
      <c r="E57" s="75"/>
      <c r="F57" s="230"/>
      <c r="G57" s="75"/>
      <c r="H57" s="75"/>
      <c r="I57" s="75"/>
    </row>
    <row r="58" spans="2:9" s="186" customFormat="1" ht="15.75" customHeight="1">
      <c r="B58" s="408" t="s">
        <v>241</v>
      </c>
      <c r="C58" s="369">
        <v>267.18</v>
      </c>
      <c r="D58" s="371">
        <f t="shared" si="1"/>
        <v>871.27398</v>
      </c>
      <c r="E58" s="75"/>
      <c r="F58" s="230"/>
      <c r="G58" s="75"/>
      <c r="H58" s="75"/>
      <c r="I58" s="75"/>
    </row>
    <row r="59" spans="2:9" s="186" customFormat="1" ht="15.75" customHeight="1">
      <c r="B59" s="408" t="s">
        <v>295</v>
      </c>
      <c r="C59" s="369">
        <v>267.17</v>
      </c>
      <c r="D59" s="371">
        <f t="shared" si="1"/>
        <v>871.24137</v>
      </c>
      <c r="E59" s="75"/>
      <c r="F59" s="230"/>
      <c r="G59" s="75"/>
      <c r="H59" s="75"/>
      <c r="I59" s="75"/>
    </row>
    <row r="60" spans="2:9" s="186" customFormat="1" ht="15.75" customHeight="1">
      <c r="B60" s="408" t="s">
        <v>232</v>
      </c>
      <c r="C60" s="369">
        <v>247.15</v>
      </c>
      <c r="D60" s="371">
        <f t="shared" si="1"/>
        <v>805.95615</v>
      </c>
      <c r="E60" s="75"/>
      <c r="F60" s="230"/>
      <c r="G60" s="75"/>
      <c r="H60" s="75"/>
      <c r="I60" s="75"/>
    </row>
    <row r="61" spans="2:9" s="186" customFormat="1" ht="15.75" customHeight="1">
      <c r="B61" s="408" t="s">
        <v>296</v>
      </c>
      <c r="C61" s="369">
        <v>223.22</v>
      </c>
      <c r="D61" s="371">
        <f t="shared" si="1"/>
        <v>727.92042</v>
      </c>
      <c r="E61" s="75"/>
      <c r="F61" s="230"/>
      <c r="G61" s="75"/>
      <c r="H61" s="75"/>
      <c r="I61" s="75"/>
    </row>
    <row r="62" spans="2:9" s="186" customFormat="1" ht="15.75" customHeight="1">
      <c r="B62" s="408" t="s">
        <v>242</v>
      </c>
      <c r="C62" s="369">
        <v>218.07</v>
      </c>
      <c r="D62" s="371">
        <f aca="true" t="shared" si="2" ref="D62:D77">ROUND(+C62*$E$9,5)</f>
        <v>711.12627</v>
      </c>
      <c r="E62" s="75"/>
      <c r="F62" s="230"/>
      <c r="G62" s="75"/>
      <c r="H62" s="75"/>
      <c r="I62" s="75"/>
    </row>
    <row r="63" spans="2:9" s="186" customFormat="1" ht="15.75" customHeight="1">
      <c r="B63" s="408" t="s">
        <v>243</v>
      </c>
      <c r="C63" s="369">
        <v>217.48</v>
      </c>
      <c r="D63" s="371">
        <f t="shared" si="2"/>
        <v>709.20228</v>
      </c>
      <c r="E63" s="75"/>
      <c r="F63" s="230"/>
      <c r="G63" s="75"/>
      <c r="H63" s="75"/>
      <c r="I63" s="75"/>
    </row>
    <row r="64" spans="2:9" s="186" customFormat="1" ht="15.75" customHeight="1">
      <c r="B64" s="408" t="s">
        <v>206</v>
      </c>
      <c r="C64" s="369">
        <v>211.13</v>
      </c>
      <c r="D64" s="371">
        <f t="shared" si="2"/>
        <v>688.49493</v>
      </c>
      <c r="E64" s="75"/>
      <c r="F64" s="230"/>
      <c r="G64" s="75"/>
      <c r="H64" s="75"/>
      <c r="I64" s="75"/>
    </row>
    <row r="65" spans="2:9" s="186" customFormat="1" ht="15.75" customHeight="1">
      <c r="B65" s="408" t="s">
        <v>256</v>
      </c>
      <c r="C65" s="369">
        <v>204.95</v>
      </c>
      <c r="D65" s="371">
        <f t="shared" si="2"/>
        <v>668.34195</v>
      </c>
      <c r="E65" s="75"/>
      <c r="F65" s="230"/>
      <c r="G65" s="75"/>
      <c r="H65" s="75"/>
      <c r="I65" s="75"/>
    </row>
    <row r="66" spans="2:9" s="186" customFormat="1" ht="15.75" customHeight="1">
      <c r="B66" s="408" t="s">
        <v>233</v>
      </c>
      <c r="C66" s="369">
        <v>186.8</v>
      </c>
      <c r="D66" s="371">
        <f t="shared" si="2"/>
        <v>609.1548</v>
      </c>
      <c r="E66" s="75"/>
      <c r="F66" s="230"/>
      <c r="G66" s="75"/>
      <c r="H66" s="75"/>
      <c r="I66" s="75"/>
    </row>
    <row r="67" spans="2:9" s="186" customFormat="1" ht="15.75" customHeight="1">
      <c r="B67" s="408" t="s">
        <v>207</v>
      </c>
      <c r="C67" s="369">
        <v>185.17</v>
      </c>
      <c r="D67" s="371">
        <f t="shared" si="2"/>
        <v>603.83937</v>
      </c>
      <c r="E67" s="75"/>
      <c r="F67" s="230"/>
      <c r="G67" s="75"/>
      <c r="H67" s="75"/>
      <c r="I67" s="75"/>
    </row>
    <row r="68" spans="1:9" s="229" customFormat="1" ht="15.75" customHeight="1">
      <c r="A68" s="78"/>
      <c r="B68" s="408" t="s">
        <v>244</v>
      </c>
      <c r="C68" s="369">
        <v>182.88</v>
      </c>
      <c r="D68" s="371">
        <f t="shared" si="2"/>
        <v>596.37168</v>
      </c>
      <c r="E68" s="75"/>
      <c r="F68" s="230"/>
      <c r="G68" s="75"/>
      <c r="H68" s="75"/>
      <c r="I68" s="75"/>
    </row>
    <row r="69" spans="1:9" s="229" customFormat="1" ht="15.75" customHeight="1">
      <c r="A69" s="78"/>
      <c r="B69" s="408" t="s">
        <v>205</v>
      </c>
      <c r="C69" s="369">
        <v>161.03</v>
      </c>
      <c r="D69" s="371">
        <f t="shared" si="2"/>
        <v>525.11883</v>
      </c>
      <c r="E69" s="75"/>
      <c r="F69" s="230"/>
      <c r="G69" s="75"/>
      <c r="H69" s="75"/>
      <c r="I69" s="75"/>
    </row>
    <row r="70" spans="1:9" s="229" customFormat="1" ht="15.75" customHeight="1">
      <c r="A70" s="78"/>
      <c r="B70" s="408" t="s">
        <v>246</v>
      </c>
      <c r="C70" s="369">
        <v>145.43</v>
      </c>
      <c r="D70" s="371">
        <f t="shared" si="2"/>
        <v>474.24723</v>
      </c>
      <c r="E70" s="75"/>
      <c r="F70" s="230"/>
      <c r="G70" s="75"/>
      <c r="H70" s="75"/>
      <c r="I70" s="75"/>
    </row>
    <row r="71" spans="1:9" s="229" customFormat="1" ht="15.75" customHeight="1">
      <c r="A71" s="78"/>
      <c r="B71" s="408" t="s">
        <v>224</v>
      </c>
      <c r="C71" s="369">
        <v>130.99</v>
      </c>
      <c r="D71" s="371">
        <f t="shared" si="2"/>
        <v>427.15839</v>
      </c>
      <c r="E71" s="75"/>
      <c r="F71" s="230"/>
      <c r="G71" s="75"/>
      <c r="H71" s="75"/>
      <c r="I71" s="75"/>
    </row>
    <row r="72" spans="1:9" s="229" customFormat="1" ht="15.75" customHeight="1">
      <c r="A72" s="78"/>
      <c r="B72" s="408" t="s">
        <v>208</v>
      </c>
      <c r="C72" s="369">
        <v>129.9</v>
      </c>
      <c r="D72" s="371">
        <f t="shared" si="2"/>
        <v>423.6039</v>
      </c>
      <c r="E72" s="75"/>
      <c r="F72" s="230"/>
      <c r="G72" s="75"/>
      <c r="H72" s="75"/>
      <c r="I72" s="75"/>
    </row>
    <row r="73" spans="1:9" s="229" customFormat="1" ht="15.75" customHeight="1">
      <c r="A73" s="78"/>
      <c r="B73" s="408" t="s">
        <v>234</v>
      </c>
      <c r="C73" s="369">
        <v>109.23</v>
      </c>
      <c r="D73" s="371">
        <f t="shared" si="2"/>
        <v>356.19903</v>
      </c>
      <c r="E73" s="75"/>
      <c r="F73" s="230"/>
      <c r="G73" s="75"/>
      <c r="H73" s="75"/>
      <c r="I73" s="75"/>
    </row>
    <row r="74" spans="1:9" s="229" customFormat="1" ht="15.75" customHeight="1">
      <c r="A74" s="78"/>
      <c r="B74" s="408" t="s">
        <v>248</v>
      </c>
      <c r="C74" s="369">
        <v>105.35</v>
      </c>
      <c r="D74" s="371">
        <f t="shared" si="2"/>
        <v>343.54635</v>
      </c>
      <c r="E74" s="75"/>
      <c r="F74" s="230"/>
      <c r="G74" s="75"/>
      <c r="H74" s="75"/>
      <c r="I74" s="75"/>
    </row>
    <row r="75" spans="1:9" s="229" customFormat="1" ht="15.75" customHeight="1">
      <c r="A75" s="78"/>
      <c r="B75" s="408" t="s">
        <v>297</v>
      </c>
      <c r="C75" s="369">
        <v>105.35</v>
      </c>
      <c r="D75" s="371">
        <f t="shared" si="2"/>
        <v>343.54635</v>
      </c>
      <c r="E75" s="75"/>
      <c r="F75" s="230"/>
      <c r="G75" s="75"/>
      <c r="H75" s="75"/>
      <c r="I75" s="75"/>
    </row>
    <row r="76" spans="1:9" s="229" customFormat="1" ht="15.75" customHeight="1">
      <c r="A76" s="78"/>
      <c r="B76" s="408" t="s">
        <v>247</v>
      </c>
      <c r="C76" s="369">
        <v>102.79</v>
      </c>
      <c r="D76" s="371">
        <f t="shared" si="2"/>
        <v>335.19819</v>
      </c>
      <c r="E76" s="75"/>
      <c r="F76" s="230"/>
      <c r="G76" s="75"/>
      <c r="H76" s="75"/>
      <c r="I76" s="75"/>
    </row>
    <row r="77" spans="1:9" s="229" customFormat="1" ht="15.75" customHeight="1">
      <c r="A77" s="78"/>
      <c r="B77" s="408" t="s">
        <v>103</v>
      </c>
      <c r="C77" s="369">
        <v>2348.09</v>
      </c>
      <c r="D77" s="371">
        <f t="shared" si="2"/>
        <v>7657.12149</v>
      </c>
      <c r="E77" s="75"/>
      <c r="F77" s="230"/>
      <c r="G77" s="75"/>
      <c r="H77" s="75"/>
      <c r="I77" s="75"/>
    </row>
    <row r="78" spans="1:8" s="229" customFormat="1" ht="16.5" customHeight="1">
      <c r="A78" s="78"/>
      <c r="B78" s="81"/>
      <c r="C78" s="370"/>
      <c r="D78" s="372"/>
      <c r="E78" s="75"/>
      <c r="F78" s="230"/>
      <c r="G78" s="75"/>
      <c r="H78" s="75"/>
    </row>
    <row r="79" spans="1:7" s="229" customFormat="1" ht="16.5" customHeight="1">
      <c r="A79" s="78"/>
      <c r="B79" s="551" t="s">
        <v>15</v>
      </c>
      <c r="C79" s="549">
        <f>+C28+C15</f>
        <v>702563.94</v>
      </c>
      <c r="D79" s="549">
        <f>+D28+D15</f>
        <v>2291061.0083399997</v>
      </c>
      <c r="E79" s="75"/>
      <c r="F79" s="230"/>
      <c r="G79" s="75"/>
    </row>
    <row r="80" spans="1:7" s="226" customFormat="1" ht="16.5" customHeight="1">
      <c r="A80" s="75"/>
      <c r="B80" s="552"/>
      <c r="C80" s="550"/>
      <c r="D80" s="550"/>
      <c r="E80" s="75"/>
      <c r="F80" s="230"/>
      <c r="G80" s="230"/>
    </row>
    <row r="81" spans="1:7" s="226" customFormat="1" ht="7.5" customHeight="1">
      <c r="A81" s="75"/>
      <c r="B81" s="82"/>
      <c r="C81" s="83"/>
      <c r="D81" s="83"/>
      <c r="F81" s="230"/>
      <c r="G81" s="230"/>
    </row>
    <row r="82" spans="1:7" s="226" customFormat="1" ht="15" customHeight="1">
      <c r="A82" s="75"/>
      <c r="B82" s="79" t="s">
        <v>184</v>
      </c>
      <c r="C82" s="199"/>
      <c r="D82" s="198"/>
      <c r="E82" s="230"/>
      <c r="F82" s="230"/>
      <c r="G82" s="230"/>
    </row>
    <row r="83" spans="1:7" s="227" customFormat="1" ht="15">
      <c r="A83" s="76"/>
      <c r="B83" s="79" t="s">
        <v>185</v>
      </c>
      <c r="C83" s="196"/>
      <c r="D83" s="197"/>
      <c r="E83" s="231"/>
      <c r="F83" s="230"/>
      <c r="G83" s="231"/>
    </row>
    <row r="84" spans="1:7" s="226" customFormat="1" ht="15">
      <c r="A84" s="75"/>
      <c r="B84" s="84" t="s">
        <v>186</v>
      </c>
      <c r="C84" s="183"/>
      <c r="D84" s="116"/>
      <c r="E84" s="230"/>
      <c r="F84" s="230"/>
      <c r="G84" s="230"/>
    </row>
    <row r="85" spans="1:7" s="228" customFormat="1" ht="15.75">
      <c r="A85" s="74"/>
      <c r="B85" s="84" t="s">
        <v>187</v>
      </c>
      <c r="C85" s="84"/>
      <c r="D85" s="84"/>
      <c r="E85" s="232"/>
      <c r="F85" s="230"/>
      <c r="G85" s="232"/>
    </row>
    <row r="86" spans="1:7" s="228" customFormat="1" ht="15" customHeight="1">
      <c r="A86" s="74"/>
      <c r="B86" s="555" t="s">
        <v>298</v>
      </c>
      <c r="C86" s="555"/>
      <c r="D86" s="555"/>
      <c r="E86" s="232"/>
      <c r="F86" s="230"/>
      <c r="G86" s="232"/>
    </row>
    <row r="87" spans="1:7" s="228" customFormat="1" ht="15" customHeight="1">
      <c r="A87" s="74"/>
      <c r="B87" s="559"/>
      <c r="C87" s="559"/>
      <c r="D87" s="559"/>
      <c r="E87" s="426"/>
      <c r="F87" s="230"/>
      <c r="G87" s="232"/>
    </row>
    <row r="88" spans="1:7" s="228" customFormat="1" ht="15" customHeight="1">
      <c r="A88" s="74"/>
      <c r="B88" s="425"/>
      <c r="C88" s="427"/>
      <c r="D88" s="427"/>
      <c r="E88" s="426"/>
      <c r="F88" s="230"/>
      <c r="G88" s="232"/>
    </row>
    <row r="89" spans="1:7" s="228" customFormat="1" ht="15.75">
      <c r="A89" s="74"/>
      <c r="B89" s="425"/>
      <c r="C89" s="428"/>
      <c r="D89" s="428"/>
      <c r="E89" s="426"/>
      <c r="F89" s="230"/>
      <c r="G89" s="232"/>
    </row>
    <row r="90" spans="1:7" s="226" customFormat="1" ht="15" customHeight="1">
      <c r="A90" s="75"/>
      <c r="B90" s="429"/>
      <c r="C90" s="430"/>
      <c r="D90" s="430"/>
      <c r="E90" s="431"/>
      <c r="F90" s="230"/>
      <c r="G90" s="230"/>
    </row>
    <row r="91" spans="1:7" s="226" customFormat="1" ht="15" customHeight="1">
      <c r="A91" s="75"/>
      <c r="B91" s="86" t="s">
        <v>120</v>
      </c>
      <c r="C91" s="93"/>
      <c r="D91" s="93"/>
      <c r="E91" s="230"/>
      <c r="F91" s="230"/>
      <c r="G91" s="230"/>
    </row>
    <row r="92" spans="1:7" s="226" customFormat="1" ht="15" customHeight="1">
      <c r="A92" s="75"/>
      <c r="B92" s="107" t="s">
        <v>110</v>
      </c>
      <c r="C92" s="94"/>
      <c r="D92" s="94"/>
      <c r="E92" s="230"/>
      <c r="F92" s="230"/>
      <c r="G92" s="230"/>
    </row>
    <row r="93" spans="1:7" s="226" customFormat="1" ht="15" customHeight="1">
      <c r="A93" s="75"/>
      <c r="B93" s="368" t="s">
        <v>71</v>
      </c>
      <c r="C93" s="94"/>
      <c r="D93" s="94"/>
      <c r="E93" s="230"/>
      <c r="F93" s="230"/>
      <c r="G93" s="230"/>
    </row>
    <row r="94" spans="1:7" s="226" customFormat="1" ht="15.75" customHeight="1">
      <c r="A94" s="75"/>
      <c r="B94" s="368" t="s">
        <v>112</v>
      </c>
      <c r="C94" s="94"/>
      <c r="D94" s="94"/>
      <c r="E94" s="230"/>
      <c r="F94" s="230"/>
      <c r="G94" s="230"/>
    </row>
    <row r="95" spans="1:7" s="226" customFormat="1" ht="15.75" customHeight="1">
      <c r="A95" s="75"/>
      <c r="B95" s="339" t="str">
        <f>+B9</f>
        <v>Al 28 de febrero de 2018</v>
      </c>
      <c r="C95" s="339"/>
      <c r="D95" s="93"/>
      <c r="E95" s="230"/>
      <c r="F95" s="230"/>
      <c r="G95" s="230"/>
    </row>
    <row r="96" spans="1:7" s="226" customFormat="1" ht="7.5" customHeight="1">
      <c r="A96" s="75"/>
      <c r="B96" s="268"/>
      <c r="C96" s="279"/>
      <c r="D96" s="279"/>
      <c r="E96" s="230"/>
      <c r="F96" s="230"/>
      <c r="G96" s="230"/>
    </row>
    <row r="97" spans="1:7" s="226" customFormat="1" ht="12" customHeight="1">
      <c r="A97" s="75"/>
      <c r="B97" s="556" t="s">
        <v>109</v>
      </c>
      <c r="C97" s="543" t="s">
        <v>54</v>
      </c>
      <c r="D97" s="546" t="s">
        <v>151</v>
      </c>
      <c r="E97" s="230"/>
      <c r="F97" s="230"/>
      <c r="G97" s="230"/>
    </row>
    <row r="98" spans="1:7" s="226" customFormat="1" ht="12" customHeight="1">
      <c r="A98" s="75"/>
      <c r="B98" s="557"/>
      <c r="C98" s="544"/>
      <c r="D98" s="547"/>
      <c r="E98" s="230"/>
      <c r="F98" s="230"/>
      <c r="G98" s="230"/>
    </row>
    <row r="99" spans="1:7" s="226" customFormat="1" ht="12" customHeight="1">
      <c r="A99" s="75"/>
      <c r="B99" s="558"/>
      <c r="C99" s="545"/>
      <c r="D99" s="548"/>
      <c r="E99" s="230"/>
      <c r="F99" s="230"/>
      <c r="G99" s="230"/>
    </row>
    <row r="100" spans="1:7" s="226" customFormat="1" ht="9.75" customHeight="1">
      <c r="A100" s="75"/>
      <c r="B100" s="269"/>
      <c r="C100" s="281"/>
      <c r="D100" s="282"/>
      <c r="E100" s="230"/>
      <c r="F100" s="230"/>
      <c r="G100" s="230"/>
    </row>
    <row r="101" spans="1:7" s="226" customFormat="1" ht="20.25" customHeight="1">
      <c r="A101" s="75"/>
      <c r="B101" s="100" t="s">
        <v>137</v>
      </c>
      <c r="C101" s="95">
        <v>0</v>
      </c>
      <c r="D101" s="104">
        <v>0</v>
      </c>
      <c r="E101" s="230"/>
      <c r="F101" s="230"/>
      <c r="G101" s="230"/>
    </row>
    <row r="102" spans="1:7" s="226" customFormat="1" ht="7.5" customHeight="1">
      <c r="A102" s="75"/>
      <c r="B102" s="78"/>
      <c r="C102" s="95"/>
      <c r="D102" s="104"/>
      <c r="E102" s="230"/>
      <c r="F102" s="230"/>
      <c r="G102" s="230"/>
    </row>
    <row r="103" spans="1:7" s="226" customFormat="1" ht="15" customHeight="1">
      <c r="A103" s="75"/>
      <c r="B103" s="78"/>
      <c r="C103" s="370"/>
      <c r="D103" s="372"/>
      <c r="E103" s="230"/>
      <c r="F103" s="230"/>
      <c r="G103" s="230"/>
    </row>
    <row r="104" spans="1:7" s="226" customFormat="1" ht="20.25" customHeight="1">
      <c r="A104" s="75"/>
      <c r="B104" s="102" t="s">
        <v>131</v>
      </c>
      <c r="C104" s="95">
        <f>SUM(C106:C143)</f>
        <v>17228.967520000002</v>
      </c>
      <c r="D104" s="104">
        <f>SUM(D106:D143)</f>
        <v>56183.6631</v>
      </c>
      <c r="E104" s="230"/>
      <c r="F104" s="230"/>
      <c r="G104" s="230"/>
    </row>
    <row r="105" spans="2:8" ht="7.5" customHeight="1">
      <c r="B105" s="103"/>
      <c r="C105" s="95"/>
      <c r="D105" s="372"/>
      <c r="E105" s="230"/>
      <c r="F105" s="230"/>
      <c r="G105" s="230"/>
      <c r="H105" s="226"/>
    </row>
    <row r="106" spans="2:8" ht="15.75" customHeight="1">
      <c r="B106" s="408" t="s">
        <v>209</v>
      </c>
      <c r="C106" s="369">
        <v>3469.74166</v>
      </c>
      <c r="D106" s="371">
        <f aca="true" t="shared" si="3" ref="D106:D143">ROUND(+C106*$E$9,5)</f>
        <v>11314.82755</v>
      </c>
      <c r="E106" s="230"/>
      <c r="F106" s="230"/>
      <c r="G106" s="230"/>
      <c r="H106" s="226"/>
    </row>
    <row r="107" spans="2:8" ht="15.75" customHeight="1">
      <c r="B107" s="408" t="s">
        <v>259</v>
      </c>
      <c r="C107" s="369">
        <v>1224.14638</v>
      </c>
      <c r="D107" s="371">
        <f t="shared" si="3"/>
        <v>3991.94135</v>
      </c>
      <c r="E107" s="230"/>
      <c r="F107" s="230"/>
      <c r="G107" s="230"/>
      <c r="H107" s="226"/>
    </row>
    <row r="108" spans="2:8" ht="15.75" customHeight="1">
      <c r="B108" s="408" t="s">
        <v>267</v>
      </c>
      <c r="C108" s="369">
        <v>1136.07237</v>
      </c>
      <c r="D108" s="371">
        <f t="shared" si="3"/>
        <v>3704.732</v>
      </c>
      <c r="E108" s="230"/>
      <c r="F108" s="230"/>
      <c r="G108" s="230"/>
      <c r="H108" s="226"/>
    </row>
    <row r="109" spans="2:8" ht="15.75" customHeight="1">
      <c r="B109" s="408" t="s">
        <v>268</v>
      </c>
      <c r="C109" s="369">
        <v>1025.46631</v>
      </c>
      <c r="D109" s="371">
        <f t="shared" si="3"/>
        <v>3344.04564</v>
      </c>
      <c r="E109" s="230"/>
      <c r="F109" s="230"/>
      <c r="G109" s="230"/>
      <c r="H109" s="226"/>
    </row>
    <row r="110" spans="2:8" ht="15.75" customHeight="1">
      <c r="B110" s="408" t="s">
        <v>271</v>
      </c>
      <c r="C110" s="369">
        <v>812.9536899999999</v>
      </c>
      <c r="D110" s="371">
        <f t="shared" si="3"/>
        <v>2651.04198</v>
      </c>
      <c r="E110" s="230"/>
      <c r="F110" s="230"/>
      <c r="G110" s="230"/>
      <c r="H110" s="226"/>
    </row>
    <row r="111" spans="2:8" ht="15.75" customHeight="1">
      <c r="B111" s="408" t="s">
        <v>236</v>
      </c>
      <c r="C111" s="369">
        <v>663.29347</v>
      </c>
      <c r="D111" s="371">
        <f t="shared" si="3"/>
        <v>2163.00001</v>
      </c>
      <c r="E111" s="230"/>
      <c r="F111" s="230"/>
      <c r="G111" s="230"/>
      <c r="H111" s="226"/>
    </row>
    <row r="112" spans="2:8" ht="15.75" customHeight="1">
      <c r="B112" s="408" t="s">
        <v>251</v>
      </c>
      <c r="C112" s="369">
        <v>642.18064</v>
      </c>
      <c r="D112" s="371">
        <f t="shared" si="3"/>
        <v>2094.15107</v>
      </c>
      <c r="E112" s="230"/>
      <c r="F112" s="230"/>
      <c r="G112" s="230"/>
      <c r="H112" s="226"/>
    </row>
    <row r="113" spans="2:8" ht="15.75" customHeight="1">
      <c r="B113" s="408" t="s">
        <v>276</v>
      </c>
      <c r="C113" s="369">
        <v>599.97073</v>
      </c>
      <c r="D113" s="371">
        <f t="shared" si="3"/>
        <v>1956.50455</v>
      </c>
      <c r="E113" s="230"/>
      <c r="F113" s="230"/>
      <c r="G113" s="230"/>
      <c r="H113" s="226"/>
    </row>
    <row r="114" spans="2:8" ht="15.75" customHeight="1">
      <c r="B114" s="408" t="s">
        <v>260</v>
      </c>
      <c r="C114" s="369">
        <v>392.02307</v>
      </c>
      <c r="D114" s="371">
        <f t="shared" si="3"/>
        <v>1278.38723</v>
      </c>
      <c r="E114" s="230"/>
      <c r="F114" s="230"/>
      <c r="G114" s="230"/>
      <c r="H114" s="226"/>
    </row>
    <row r="115" spans="2:8" ht="15.75" customHeight="1">
      <c r="B115" s="408" t="s">
        <v>270</v>
      </c>
      <c r="C115" s="369">
        <v>384.45783</v>
      </c>
      <c r="D115" s="371">
        <f t="shared" si="3"/>
        <v>1253.71698</v>
      </c>
      <c r="E115" s="230"/>
      <c r="F115" s="230"/>
      <c r="G115" s="230"/>
      <c r="H115" s="226"/>
    </row>
    <row r="116" spans="2:8" ht="15.75" customHeight="1">
      <c r="B116" s="408" t="s">
        <v>275</v>
      </c>
      <c r="C116" s="369">
        <v>329.65348</v>
      </c>
      <c r="D116" s="371">
        <f t="shared" si="3"/>
        <v>1075</v>
      </c>
      <c r="E116" s="230"/>
      <c r="F116" s="230"/>
      <c r="G116" s="230"/>
      <c r="H116" s="226"/>
    </row>
    <row r="117" spans="2:8" ht="15.75" customHeight="1">
      <c r="B117" s="408" t="s">
        <v>258</v>
      </c>
      <c r="C117" s="369">
        <v>306.6544</v>
      </c>
      <c r="D117" s="371">
        <f t="shared" si="3"/>
        <v>1000</v>
      </c>
      <c r="E117" s="230"/>
      <c r="F117" s="230"/>
      <c r="G117" s="230"/>
      <c r="H117" s="226"/>
    </row>
    <row r="118" spans="2:8" ht="15.75" customHeight="1">
      <c r="B118" s="408" t="s">
        <v>272</v>
      </c>
      <c r="C118" s="369">
        <v>305.38157</v>
      </c>
      <c r="D118" s="371">
        <f t="shared" si="3"/>
        <v>995.8493</v>
      </c>
      <c r="E118" s="230"/>
      <c r="F118" s="230"/>
      <c r="G118" s="230"/>
      <c r="H118" s="226"/>
    </row>
    <row r="119" spans="2:8" ht="15.75" customHeight="1">
      <c r="B119" s="408" t="s">
        <v>273</v>
      </c>
      <c r="C119" s="369">
        <v>303.34618</v>
      </c>
      <c r="D119" s="371">
        <f t="shared" si="3"/>
        <v>989.21189</v>
      </c>
      <c r="E119" s="230"/>
      <c r="F119" s="230"/>
      <c r="G119" s="230"/>
      <c r="H119" s="226"/>
    </row>
    <row r="120" spans="2:8" ht="15.75" customHeight="1">
      <c r="B120" s="408" t="s">
        <v>261</v>
      </c>
      <c r="C120" s="369">
        <v>290.57252</v>
      </c>
      <c r="D120" s="371">
        <f t="shared" si="3"/>
        <v>947.55699</v>
      </c>
      <c r="E120" s="230"/>
      <c r="F120" s="230"/>
      <c r="G120" s="230"/>
      <c r="H120" s="226"/>
    </row>
    <row r="121" spans="2:8" ht="15.75" customHeight="1">
      <c r="B121" s="408" t="s">
        <v>211</v>
      </c>
      <c r="C121" s="369">
        <v>282.96775</v>
      </c>
      <c r="D121" s="371">
        <f t="shared" si="3"/>
        <v>922.75783</v>
      </c>
      <c r="E121" s="230"/>
      <c r="F121" s="230"/>
      <c r="G121" s="230"/>
      <c r="H121" s="226"/>
    </row>
    <row r="122" spans="2:8" ht="15.75" customHeight="1">
      <c r="B122" s="408" t="s">
        <v>274</v>
      </c>
      <c r="C122" s="369">
        <v>281.93574</v>
      </c>
      <c r="D122" s="371">
        <f t="shared" si="3"/>
        <v>919.39245</v>
      </c>
      <c r="E122" s="230"/>
      <c r="F122" s="230"/>
      <c r="G122" s="230"/>
      <c r="H122" s="226"/>
    </row>
    <row r="123" spans="2:8" ht="15.75" customHeight="1">
      <c r="B123" s="408" t="s">
        <v>269</v>
      </c>
      <c r="C123" s="369">
        <v>279.20368</v>
      </c>
      <c r="D123" s="371">
        <f t="shared" si="3"/>
        <v>910.4832</v>
      </c>
      <c r="E123" s="230"/>
      <c r="F123" s="230"/>
      <c r="G123" s="230"/>
      <c r="H123" s="226"/>
    </row>
    <row r="124" spans="2:8" ht="15.75" customHeight="1">
      <c r="B124" s="408" t="s">
        <v>278</v>
      </c>
      <c r="C124" s="369">
        <v>256.38303</v>
      </c>
      <c r="D124" s="371">
        <f t="shared" si="3"/>
        <v>836.06506</v>
      </c>
      <c r="E124" s="230"/>
      <c r="F124" s="230"/>
      <c r="G124" s="230"/>
      <c r="H124" s="226"/>
    </row>
    <row r="125" spans="2:8" ht="15.75" customHeight="1">
      <c r="B125" s="408" t="s">
        <v>277</v>
      </c>
      <c r="C125" s="369">
        <v>237.92208</v>
      </c>
      <c r="D125" s="371">
        <f t="shared" si="3"/>
        <v>775.8639</v>
      </c>
      <c r="E125" s="230"/>
      <c r="F125" s="230"/>
      <c r="G125" s="230"/>
      <c r="H125" s="226"/>
    </row>
    <row r="126" spans="2:8" ht="15.75" customHeight="1">
      <c r="B126" s="408" t="s">
        <v>262</v>
      </c>
      <c r="C126" s="369">
        <v>231.98514</v>
      </c>
      <c r="D126" s="371">
        <f t="shared" si="3"/>
        <v>756.50354</v>
      </c>
      <c r="E126" s="230"/>
      <c r="F126" s="230"/>
      <c r="G126" s="230"/>
      <c r="H126" s="226"/>
    </row>
    <row r="127" spans="2:8" ht="15.75" customHeight="1">
      <c r="B127" s="408" t="s">
        <v>263</v>
      </c>
      <c r="C127" s="369">
        <v>209.19626</v>
      </c>
      <c r="D127" s="371">
        <f t="shared" si="3"/>
        <v>682.189</v>
      </c>
      <c r="E127" s="230"/>
      <c r="F127" s="230"/>
      <c r="G127" s="230"/>
      <c r="H127" s="226"/>
    </row>
    <row r="128" spans="2:8" ht="15.75" customHeight="1">
      <c r="B128" s="408" t="s">
        <v>210</v>
      </c>
      <c r="C128" s="369">
        <v>207.75611999999998</v>
      </c>
      <c r="D128" s="371">
        <f t="shared" si="3"/>
        <v>677.49271</v>
      </c>
      <c r="E128" s="230"/>
      <c r="F128" s="230"/>
      <c r="G128" s="230"/>
      <c r="H128" s="226"/>
    </row>
    <row r="129" spans="2:8" ht="15.75" customHeight="1">
      <c r="B129" s="408" t="s">
        <v>257</v>
      </c>
      <c r="C129" s="369">
        <v>200.09435000000002</v>
      </c>
      <c r="D129" s="371">
        <f t="shared" si="3"/>
        <v>652.50768</v>
      </c>
      <c r="E129" s="230"/>
      <c r="F129" s="230"/>
      <c r="G129" s="230"/>
      <c r="H129" s="226"/>
    </row>
    <row r="130" spans="2:8" ht="15.75" customHeight="1">
      <c r="B130" s="408" t="s">
        <v>279</v>
      </c>
      <c r="C130" s="369">
        <v>179.80102</v>
      </c>
      <c r="D130" s="371">
        <f t="shared" si="3"/>
        <v>586.33113</v>
      </c>
      <c r="E130" s="230"/>
      <c r="F130" s="230"/>
      <c r="G130" s="230"/>
      <c r="H130" s="226"/>
    </row>
    <row r="131" spans="2:8" ht="15.75" customHeight="1">
      <c r="B131" s="408" t="s">
        <v>280</v>
      </c>
      <c r="C131" s="369">
        <v>171.45097</v>
      </c>
      <c r="D131" s="371">
        <f t="shared" si="3"/>
        <v>559.10161</v>
      </c>
      <c r="E131" s="230"/>
      <c r="F131" s="230"/>
      <c r="G131" s="230"/>
      <c r="H131" s="226"/>
    </row>
    <row r="132" spans="2:8" ht="15.75" customHeight="1">
      <c r="B132" s="408" t="s">
        <v>245</v>
      </c>
      <c r="C132" s="369">
        <v>164.02395</v>
      </c>
      <c r="D132" s="371">
        <f t="shared" si="3"/>
        <v>534.8821</v>
      </c>
      <c r="E132" s="230"/>
      <c r="F132" s="230"/>
      <c r="G132" s="230"/>
      <c r="H132" s="226"/>
    </row>
    <row r="133" spans="2:8" ht="15.75" customHeight="1">
      <c r="B133" s="408" t="s">
        <v>281</v>
      </c>
      <c r="C133" s="369">
        <v>154.86047</v>
      </c>
      <c r="D133" s="371">
        <f t="shared" si="3"/>
        <v>504.99999</v>
      </c>
      <c r="E133" s="230"/>
      <c r="F133" s="230"/>
      <c r="G133" s="230"/>
      <c r="H133" s="226"/>
    </row>
    <row r="134" spans="2:8" ht="15.75" customHeight="1">
      <c r="B134" s="408" t="s">
        <v>249</v>
      </c>
      <c r="C134" s="369">
        <v>153.3272</v>
      </c>
      <c r="D134" s="371">
        <f t="shared" si="3"/>
        <v>500</v>
      </c>
      <c r="E134" s="230"/>
      <c r="F134" s="230"/>
      <c r="G134" s="230"/>
      <c r="H134" s="226"/>
    </row>
    <row r="135" spans="2:8" ht="15.75" customHeight="1">
      <c r="B135" s="408" t="s">
        <v>225</v>
      </c>
      <c r="C135" s="369">
        <v>149.15478</v>
      </c>
      <c r="D135" s="371">
        <f t="shared" si="3"/>
        <v>486.39374</v>
      </c>
      <c r="E135" s="230"/>
      <c r="F135" s="230"/>
      <c r="G135" s="230"/>
      <c r="H135" s="226"/>
    </row>
    <row r="136" spans="2:8" ht="15.75" customHeight="1">
      <c r="B136" s="408" t="s">
        <v>264</v>
      </c>
      <c r="C136" s="369">
        <v>147.8314</v>
      </c>
      <c r="D136" s="371">
        <f t="shared" si="3"/>
        <v>482.0782</v>
      </c>
      <c r="E136" s="230"/>
      <c r="F136" s="230"/>
      <c r="G136" s="230"/>
      <c r="H136" s="226"/>
    </row>
    <row r="137" spans="2:8" ht="15.75" customHeight="1">
      <c r="B137" s="408" t="s">
        <v>283</v>
      </c>
      <c r="C137" s="369">
        <v>137.99448</v>
      </c>
      <c r="D137" s="371">
        <f t="shared" si="3"/>
        <v>450</v>
      </c>
      <c r="E137" s="230"/>
      <c r="F137" s="230"/>
      <c r="G137" s="230"/>
      <c r="H137" s="226"/>
    </row>
    <row r="138" spans="2:8" ht="15.75" customHeight="1">
      <c r="B138" s="408" t="s">
        <v>226</v>
      </c>
      <c r="C138" s="369">
        <v>130.75029</v>
      </c>
      <c r="D138" s="371">
        <f t="shared" si="3"/>
        <v>426.3767</v>
      </c>
      <c r="E138" s="230"/>
      <c r="F138" s="230"/>
      <c r="G138" s="230"/>
      <c r="H138" s="226"/>
    </row>
    <row r="139" spans="2:8" ht="15.75" customHeight="1">
      <c r="B139" s="408" t="s">
        <v>282</v>
      </c>
      <c r="C139" s="369">
        <v>118.89647000000001</v>
      </c>
      <c r="D139" s="371">
        <f t="shared" si="3"/>
        <v>387.72139</v>
      </c>
      <c r="E139" s="230"/>
      <c r="F139" s="230"/>
      <c r="G139" s="230"/>
      <c r="H139" s="226"/>
    </row>
    <row r="140" spans="2:8" ht="15.75" customHeight="1">
      <c r="B140" s="408" t="s">
        <v>284</v>
      </c>
      <c r="C140" s="369">
        <v>107.76643</v>
      </c>
      <c r="D140" s="371">
        <f t="shared" si="3"/>
        <v>351.42633</v>
      </c>
      <c r="E140" s="230"/>
      <c r="F140" s="230"/>
      <c r="G140" s="230"/>
      <c r="H140" s="226"/>
    </row>
    <row r="141" spans="2:8" ht="15.75" customHeight="1">
      <c r="B141" s="408" t="s">
        <v>250</v>
      </c>
      <c r="C141" s="369">
        <v>104.36339</v>
      </c>
      <c r="D141" s="371">
        <f t="shared" si="3"/>
        <v>340.32901</v>
      </c>
      <c r="E141" s="230"/>
      <c r="F141" s="230"/>
      <c r="G141" s="230"/>
      <c r="H141" s="226"/>
    </row>
    <row r="142" spans="2:8" ht="15.75" customHeight="1">
      <c r="B142" s="408" t="s">
        <v>285</v>
      </c>
      <c r="C142" s="369">
        <v>103.63739</v>
      </c>
      <c r="D142" s="371">
        <f t="shared" si="3"/>
        <v>337.96153</v>
      </c>
      <c r="E142" s="230"/>
      <c r="F142" s="230"/>
      <c r="G142" s="230"/>
      <c r="H142" s="226"/>
    </row>
    <row r="143" spans="2:8" ht="15.75" customHeight="1">
      <c r="B143" s="408" t="s">
        <v>103</v>
      </c>
      <c r="C143" s="369">
        <v>1331.7508299999995</v>
      </c>
      <c r="D143" s="371">
        <f t="shared" si="3"/>
        <v>4342.83946</v>
      </c>
      <c r="E143" s="230"/>
      <c r="F143" s="230"/>
      <c r="G143" s="230"/>
      <c r="H143" s="226"/>
    </row>
    <row r="144" spans="2:6" ht="9.75" customHeight="1">
      <c r="B144" s="81"/>
      <c r="C144" s="370"/>
      <c r="D144" s="372"/>
      <c r="F144" s="230"/>
    </row>
    <row r="145" spans="2:4" ht="16.5" customHeight="1">
      <c r="B145" s="551" t="s">
        <v>15</v>
      </c>
      <c r="C145" s="553">
        <f>+C101+C104</f>
        <v>17228.967520000002</v>
      </c>
      <c r="D145" s="553">
        <f>+D101+D104</f>
        <v>56183.6631</v>
      </c>
    </row>
    <row r="146" spans="2:4" ht="16.5" customHeight="1">
      <c r="B146" s="552"/>
      <c r="C146" s="554"/>
      <c r="D146" s="554"/>
    </row>
    <row r="147" spans="2:4" ht="7.5" customHeight="1">
      <c r="B147" s="105"/>
      <c r="C147" s="83"/>
      <c r="D147" s="83"/>
    </row>
    <row r="148" spans="2:4" ht="15" customHeight="1">
      <c r="B148" s="84" t="s">
        <v>299</v>
      </c>
      <c r="C148" s="91"/>
      <c r="D148" s="91"/>
    </row>
    <row r="149" spans="2:4" s="77" customFormat="1" ht="3.75" customHeight="1">
      <c r="B149" s="106"/>
      <c r="C149" s="200"/>
      <c r="D149" s="200"/>
    </row>
    <row r="150" spans="2:4" s="77" customFormat="1" ht="18" customHeight="1">
      <c r="B150" s="84" t="s">
        <v>188</v>
      </c>
      <c r="C150" s="200"/>
      <c r="D150" s="200"/>
    </row>
    <row r="151" spans="2:5" s="74" customFormat="1" ht="15.75">
      <c r="B151" s="84"/>
      <c r="C151" s="432"/>
      <c r="D151" s="433"/>
      <c r="E151" s="63"/>
    </row>
    <row r="152" spans="2:4" ht="7.5" customHeight="1">
      <c r="B152" s="429"/>
      <c r="C152" s="434"/>
      <c r="D152" s="434"/>
    </row>
    <row r="153" spans="2:4" ht="12.75" customHeight="1">
      <c r="B153" s="429"/>
      <c r="C153" s="435"/>
      <c r="D153" s="435"/>
    </row>
    <row r="154" spans="2:4" ht="12.75" customHeight="1">
      <c r="B154" s="429"/>
      <c r="C154" s="433"/>
      <c r="D154" s="433"/>
    </row>
    <row r="155" spans="2:4" ht="15">
      <c r="B155" s="429"/>
      <c r="C155" s="436"/>
      <c r="D155" s="436"/>
    </row>
    <row r="156" spans="2:4" ht="15">
      <c r="B156" s="429"/>
      <c r="C156" s="429"/>
      <c r="D156" s="429"/>
    </row>
    <row r="157" spans="2:4" ht="15">
      <c r="B157" s="429"/>
      <c r="C157" s="429"/>
      <c r="D157" s="436"/>
    </row>
    <row r="158" spans="2:4" ht="15">
      <c r="B158" s="429"/>
      <c r="C158" s="437"/>
      <c r="D158" s="429"/>
    </row>
    <row r="159" spans="2:4" ht="15">
      <c r="B159" s="429"/>
      <c r="C159" s="429"/>
      <c r="D159" s="430"/>
    </row>
    <row r="160" spans="2:4" ht="15">
      <c r="B160" s="429"/>
      <c r="C160" s="429"/>
      <c r="D160" s="429"/>
    </row>
    <row r="161" spans="2:4" ht="15">
      <c r="B161" s="429"/>
      <c r="C161" s="429"/>
      <c r="D161" s="429"/>
    </row>
    <row r="162" spans="2:4" ht="15">
      <c r="B162" s="429"/>
      <c r="C162" s="429"/>
      <c r="D162" s="429"/>
    </row>
    <row r="163" spans="2:4" ht="15">
      <c r="B163" s="429"/>
      <c r="C163" s="429"/>
      <c r="D163" s="429"/>
    </row>
  </sheetData>
  <sheetProtection/>
  <mergeCells count="14">
    <mergeCell ref="B145:B146"/>
    <mergeCell ref="C145:C146"/>
    <mergeCell ref="D145:D146"/>
    <mergeCell ref="B86:D86"/>
    <mergeCell ref="B97:B99"/>
    <mergeCell ref="C97:C99"/>
    <mergeCell ref="D97:D99"/>
    <mergeCell ref="B87:D87"/>
    <mergeCell ref="B11:B13"/>
    <mergeCell ref="C11:C13"/>
    <mergeCell ref="D11:D13"/>
    <mergeCell ref="D79:D80"/>
    <mergeCell ref="B79:B80"/>
    <mergeCell ref="C79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2"/>
  <rowBreaks count="1" manualBreakCount="1">
    <brk id="89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X115"/>
  <sheetViews>
    <sheetView zoomScale="75" zoomScaleNormal="75" zoomScalePageLayoutView="0" workbookViewId="0" topLeftCell="A1">
      <selection activeCell="B5" sqref="B5:D5"/>
    </sheetView>
  </sheetViews>
  <sheetFormatPr defaultColWidth="10.8515625" defaultRowHeight="15"/>
  <cols>
    <col min="1" max="1" width="4.28125" style="134" customWidth="1"/>
    <col min="2" max="2" width="11.7109375" style="134" customWidth="1"/>
    <col min="3" max="3" width="2.7109375" style="134" hidden="1" customWidth="1"/>
    <col min="4" max="4" width="3.00390625" style="134" customWidth="1"/>
    <col min="5" max="5" width="14.7109375" style="137" customWidth="1"/>
    <col min="6" max="6" width="14.7109375" style="134" customWidth="1"/>
    <col min="7" max="8" width="14.7109375" style="137" customWidth="1"/>
    <col min="9" max="9" width="14.7109375" style="141" customWidth="1"/>
    <col min="10" max="13" width="14.7109375" style="137" customWidth="1"/>
    <col min="14" max="14" width="10.8515625" style="134" customWidth="1"/>
    <col min="15" max="15" width="15.57421875" style="134" customWidth="1"/>
    <col min="16" max="16" width="11.7109375" style="134" bestFit="1" customWidth="1"/>
    <col min="17" max="17" width="10.7109375" style="134" customWidth="1"/>
    <col min="18" max="23" width="10.8515625" style="134" customWidth="1"/>
    <col min="24" max="24" width="19.28125" style="134" customWidth="1"/>
    <col min="25" max="16384" width="10.8515625" style="134" customWidth="1"/>
  </cols>
  <sheetData>
    <row r="1" ht="15"/>
    <row r="2" ht="15"/>
    <row r="3" ht="15"/>
    <row r="4" spans="15:22" ht="15">
      <c r="O4" s="438"/>
      <c r="P4" s="438"/>
      <c r="Q4" s="438"/>
      <c r="R4" s="438"/>
      <c r="S4" s="438"/>
      <c r="T4" s="438"/>
      <c r="U4" s="438"/>
      <c r="V4" s="438"/>
    </row>
    <row r="5" spans="2:22" ht="18" customHeight="1">
      <c r="B5" s="577" t="s">
        <v>111</v>
      </c>
      <c r="C5" s="577"/>
      <c r="D5" s="577"/>
      <c r="I5" s="138"/>
      <c r="O5" s="438"/>
      <c r="P5" s="438"/>
      <c r="Q5" s="438"/>
      <c r="R5" s="438"/>
      <c r="S5" s="438"/>
      <c r="T5" s="438"/>
      <c r="U5" s="438"/>
      <c r="V5" s="438"/>
    </row>
    <row r="6" spans="2:22" ht="19.5">
      <c r="B6" s="139" t="s">
        <v>69</v>
      </c>
      <c r="C6" s="140"/>
      <c r="D6" s="140"/>
      <c r="M6" s="469" t="s">
        <v>153</v>
      </c>
      <c r="O6" s="438"/>
      <c r="P6" s="438"/>
      <c r="Q6" s="438"/>
      <c r="R6" s="438"/>
      <c r="S6" s="438"/>
      <c r="T6" s="438"/>
      <c r="U6" s="438"/>
      <c r="V6" s="438"/>
    </row>
    <row r="7" spans="2:22" ht="18">
      <c r="B7" s="140" t="s">
        <v>84</v>
      </c>
      <c r="C7" s="138"/>
      <c r="D7" s="138"/>
      <c r="O7" s="438"/>
      <c r="P7" s="438"/>
      <c r="Q7" s="438"/>
      <c r="R7" s="438"/>
      <c r="S7" s="438"/>
      <c r="T7" s="438"/>
      <c r="U7" s="438"/>
      <c r="V7" s="438"/>
    </row>
    <row r="8" spans="2:22" ht="16.5">
      <c r="B8" s="142" t="s">
        <v>189</v>
      </c>
      <c r="C8" s="138"/>
      <c r="D8" s="138"/>
      <c r="O8" s="438"/>
      <c r="P8" s="438"/>
      <c r="Q8" s="438"/>
      <c r="R8" s="438"/>
      <c r="S8" s="438"/>
      <c r="T8" s="438"/>
      <c r="U8" s="438"/>
      <c r="V8" s="438"/>
    </row>
    <row r="9" spans="2:22" ht="16.5">
      <c r="B9" s="138" t="s">
        <v>301</v>
      </c>
      <c r="C9" s="138"/>
      <c r="D9" s="138"/>
      <c r="F9" s="142"/>
      <c r="L9" s="143"/>
      <c r="O9" s="438"/>
      <c r="P9" s="438"/>
      <c r="Q9" s="438"/>
      <c r="R9" s="438"/>
      <c r="S9" s="438"/>
      <c r="T9" s="438"/>
      <c r="U9" s="438"/>
      <c r="V9" s="438"/>
    </row>
    <row r="10" spans="2:22" s="144" customFormat="1" ht="15">
      <c r="B10" s="145" t="s">
        <v>81</v>
      </c>
      <c r="C10" s="145"/>
      <c r="D10" s="145"/>
      <c r="E10" s="146"/>
      <c r="G10" s="146"/>
      <c r="H10" s="146"/>
      <c r="I10" s="147"/>
      <c r="J10" s="146"/>
      <c r="K10" s="146"/>
      <c r="L10" s="146"/>
      <c r="M10" s="146"/>
      <c r="O10" s="439"/>
      <c r="P10" s="439"/>
      <c r="Q10" s="439"/>
      <c r="R10" s="439"/>
      <c r="S10" s="439"/>
      <c r="T10" s="439"/>
      <c r="U10" s="439"/>
      <c r="V10" s="439"/>
    </row>
    <row r="11" ht="9.75" customHeight="1"/>
    <row r="12" spans="2:13" s="148" customFormat="1" ht="19.5" customHeight="1">
      <c r="B12" s="560" t="s">
        <v>102</v>
      </c>
      <c r="C12" s="561"/>
      <c r="D12" s="169"/>
      <c r="E12" s="566" t="s">
        <v>100</v>
      </c>
      <c r="F12" s="567"/>
      <c r="G12" s="568"/>
      <c r="H12" s="566" t="s">
        <v>101</v>
      </c>
      <c r="I12" s="567"/>
      <c r="J12" s="568"/>
      <c r="K12" s="566" t="s">
        <v>32</v>
      </c>
      <c r="L12" s="567"/>
      <c r="M12" s="568"/>
    </row>
    <row r="13" spans="2:13" ht="19.5" customHeight="1">
      <c r="B13" s="562"/>
      <c r="C13" s="563"/>
      <c r="D13" s="170"/>
      <c r="E13" s="151" t="s">
        <v>82</v>
      </c>
      <c r="F13" s="149" t="s">
        <v>83</v>
      </c>
      <c r="G13" s="150" t="s">
        <v>32</v>
      </c>
      <c r="H13" s="151" t="s">
        <v>82</v>
      </c>
      <c r="I13" s="149" t="s">
        <v>83</v>
      </c>
      <c r="J13" s="150" t="s">
        <v>32</v>
      </c>
      <c r="K13" s="151" t="s">
        <v>82</v>
      </c>
      <c r="L13" s="149" t="s">
        <v>83</v>
      </c>
      <c r="M13" s="150" t="s">
        <v>32</v>
      </c>
    </row>
    <row r="14" spans="2:13" ht="9.75" customHeight="1">
      <c r="B14" s="152"/>
      <c r="C14" s="153"/>
      <c r="D14" s="154"/>
      <c r="E14" s="376"/>
      <c r="F14" s="377"/>
      <c r="G14" s="378"/>
      <c r="H14" s="376"/>
      <c r="I14" s="377"/>
      <c r="J14" s="378"/>
      <c r="K14" s="376"/>
      <c r="L14" s="377"/>
      <c r="M14" s="378"/>
    </row>
    <row r="15" spans="2:24" ht="15" customHeight="1">
      <c r="B15" s="155">
        <v>2018</v>
      </c>
      <c r="C15" s="156"/>
      <c r="D15" s="474" t="s">
        <v>288</v>
      </c>
      <c r="E15" s="375">
        <v>3487.06756</v>
      </c>
      <c r="F15" s="373">
        <v>515.23893</v>
      </c>
      <c r="G15" s="374">
        <f aca="true" t="shared" si="0" ref="G15:G36">+F15+E15</f>
        <v>4002.30649</v>
      </c>
      <c r="H15" s="375">
        <v>130240.42713</v>
      </c>
      <c r="I15" s="373">
        <v>30213.30629</v>
      </c>
      <c r="J15" s="374">
        <f aca="true" t="shared" si="1" ref="J15:J36">+H15+I15</f>
        <v>160453.73342</v>
      </c>
      <c r="K15" s="375">
        <f aca="true" t="shared" si="2" ref="K15:K36">+E15+H15</f>
        <v>133727.49469</v>
      </c>
      <c r="L15" s="373">
        <f aca="true" t="shared" si="3" ref="L15:L36">+F15+I15</f>
        <v>30728.54522</v>
      </c>
      <c r="M15" s="374">
        <f aca="true" t="shared" si="4" ref="M15:M36">+K15+L15</f>
        <v>164456.03991</v>
      </c>
      <c r="P15" s="157"/>
      <c r="X15" s="158"/>
    </row>
    <row r="16" spans="2:24" ht="15" customHeight="1">
      <c r="B16" s="155">
        <v>2019</v>
      </c>
      <c r="C16" s="156"/>
      <c r="D16" s="171"/>
      <c r="E16" s="375">
        <v>4208.66847</v>
      </c>
      <c r="F16" s="373">
        <v>814.59513</v>
      </c>
      <c r="G16" s="374">
        <f t="shared" si="0"/>
        <v>5023.263599999999</v>
      </c>
      <c r="H16" s="375">
        <v>131855.54077</v>
      </c>
      <c r="I16" s="373">
        <v>34774.306730000004</v>
      </c>
      <c r="J16" s="374">
        <f t="shared" si="1"/>
        <v>166629.8475</v>
      </c>
      <c r="K16" s="375">
        <f t="shared" si="2"/>
        <v>136064.20924</v>
      </c>
      <c r="L16" s="373">
        <f t="shared" si="3"/>
        <v>35588.901860000005</v>
      </c>
      <c r="M16" s="374">
        <f t="shared" si="4"/>
        <v>171653.1111</v>
      </c>
      <c r="P16" s="157"/>
      <c r="X16" s="158"/>
    </row>
    <row r="17" spans="2:24" ht="15" customHeight="1">
      <c r="B17" s="155">
        <v>2020</v>
      </c>
      <c r="C17" s="156"/>
      <c r="D17" s="171"/>
      <c r="E17" s="375">
        <v>3793.49963</v>
      </c>
      <c r="F17" s="373">
        <v>754.62242</v>
      </c>
      <c r="G17" s="374">
        <f t="shared" si="0"/>
        <v>4548.12205</v>
      </c>
      <c r="H17" s="375">
        <v>120724.25855</v>
      </c>
      <c r="I17" s="373">
        <v>30882.10466</v>
      </c>
      <c r="J17" s="374">
        <f t="shared" si="1"/>
        <v>151606.36321</v>
      </c>
      <c r="K17" s="375">
        <f t="shared" si="2"/>
        <v>124517.75818</v>
      </c>
      <c r="L17" s="373">
        <f t="shared" si="3"/>
        <v>31636.72708</v>
      </c>
      <c r="M17" s="374">
        <f t="shared" si="4"/>
        <v>156154.48526000002</v>
      </c>
      <c r="P17" s="157"/>
      <c r="X17" s="158"/>
    </row>
    <row r="18" spans="2:24" ht="15" customHeight="1">
      <c r="B18" s="155">
        <v>2021</v>
      </c>
      <c r="C18" s="156"/>
      <c r="D18" s="171"/>
      <c r="E18" s="375">
        <v>3383.11283</v>
      </c>
      <c r="F18" s="373">
        <v>652.3553499999999</v>
      </c>
      <c r="G18" s="374">
        <f t="shared" si="0"/>
        <v>4035.46818</v>
      </c>
      <c r="H18" s="375">
        <v>129084.67664</v>
      </c>
      <c r="I18" s="373">
        <v>26534.29273</v>
      </c>
      <c r="J18" s="374">
        <f t="shared" si="1"/>
        <v>155618.96937</v>
      </c>
      <c r="K18" s="375">
        <f t="shared" si="2"/>
        <v>132467.78947000002</v>
      </c>
      <c r="L18" s="373">
        <f t="shared" si="3"/>
        <v>27186.648080000003</v>
      </c>
      <c r="M18" s="374">
        <f t="shared" si="4"/>
        <v>159654.43755000003</v>
      </c>
      <c r="P18" s="157"/>
      <c r="X18" s="158"/>
    </row>
    <row r="19" spans="2:24" ht="15" customHeight="1">
      <c r="B19" s="155">
        <v>2022</v>
      </c>
      <c r="C19" s="156"/>
      <c r="D19" s="171"/>
      <c r="E19" s="375">
        <v>2976.25322</v>
      </c>
      <c r="F19" s="373">
        <v>550.10351</v>
      </c>
      <c r="G19" s="374">
        <f t="shared" si="0"/>
        <v>3526.35673</v>
      </c>
      <c r="H19" s="375">
        <v>122190.59629</v>
      </c>
      <c r="I19" s="373">
        <v>21854.03942</v>
      </c>
      <c r="J19" s="374">
        <f t="shared" si="1"/>
        <v>144044.63571</v>
      </c>
      <c r="K19" s="375">
        <f t="shared" si="2"/>
        <v>125166.84951</v>
      </c>
      <c r="L19" s="373">
        <f t="shared" si="3"/>
        <v>22404.14293</v>
      </c>
      <c r="M19" s="374">
        <f t="shared" si="4"/>
        <v>147570.99244</v>
      </c>
      <c r="P19" s="157"/>
      <c r="X19" s="158"/>
    </row>
    <row r="20" spans="2:24" ht="15" customHeight="1">
      <c r="B20" s="155">
        <v>2023</v>
      </c>
      <c r="C20" s="156"/>
      <c r="D20" s="171"/>
      <c r="E20" s="375">
        <v>2560.65391</v>
      </c>
      <c r="F20" s="373">
        <v>459.64952</v>
      </c>
      <c r="G20" s="374">
        <f t="shared" si="0"/>
        <v>3020.30343</v>
      </c>
      <c r="H20" s="375">
        <v>116909.98185</v>
      </c>
      <c r="I20" s="373">
        <v>18347.08211</v>
      </c>
      <c r="J20" s="374">
        <f t="shared" si="1"/>
        <v>135257.06396</v>
      </c>
      <c r="K20" s="375">
        <f t="shared" si="2"/>
        <v>119470.63575999999</v>
      </c>
      <c r="L20" s="373">
        <f t="shared" si="3"/>
        <v>18806.73163</v>
      </c>
      <c r="M20" s="374">
        <f t="shared" si="4"/>
        <v>138277.36739</v>
      </c>
      <c r="P20" s="157"/>
      <c r="X20" s="158"/>
    </row>
    <row r="21" spans="2:24" ht="15" customHeight="1">
      <c r="B21" s="155">
        <v>2024</v>
      </c>
      <c r="C21" s="156"/>
      <c r="D21" s="171"/>
      <c r="E21" s="375">
        <v>2254.97534</v>
      </c>
      <c r="F21" s="373">
        <v>381.45134</v>
      </c>
      <c r="G21" s="374">
        <f t="shared" si="0"/>
        <v>2636.42668</v>
      </c>
      <c r="H21" s="375">
        <v>107282.21359999999</v>
      </c>
      <c r="I21" s="373">
        <v>14268.81067</v>
      </c>
      <c r="J21" s="374">
        <f t="shared" si="1"/>
        <v>121551.02427</v>
      </c>
      <c r="K21" s="375">
        <f t="shared" si="2"/>
        <v>109537.18894</v>
      </c>
      <c r="L21" s="373">
        <f t="shared" si="3"/>
        <v>14650.26201</v>
      </c>
      <c r="M21" s="374">
        <f t="shared" si="4"/>
        <v>124187.45095</v>
      </c>
      <c r="P21" s="157"/>
      <c r="X21" s="158"/>
    </row>
    <row r="22" spans="2:24" ht="15" customHeight="1">
      <c r="B22" s="155">
        <v>2025</v>
      </c>
      <c r="C22" s="156"/>
      <c r="D22" s="171"/>
      <c r="E22" s="375">
        <v>2254.97534</v>
      </c>
      <c r="F22" s="373">
        <v>308.23548999999997</v>
      </c>
      <c r="G22" s="374">
        <f t="shared" si="0"/>
        <v>2563.21083</v>
      </c>
      <c r="H22" s="375">
        <v>57403.68143</v>
      </c>
      <c r="I22" s="373">
        <v>10964.88498</v>
      </c>
      <c r="J22" s="374">
        <f t="shared" si="1"/>
        <v>68368.56641</v>
      </c>
      <c r="K22" s="375">
        <f t="shared" si="2"/>
        <v>59658.656769999994</v>
      </c>
      <c r="L22" s="373">
        <f t="shared" si="3"/>
        <v>11273.12047</v>
      </c>
      <c r="M22" s="374">
        <f t="shared" si="4"/>
        <v>70931.77724</v>
      </c>
      <c r="P22" s="157"/>
      <c r="X22" s="158"/>
    </row>
    <row r="23" spans="2:24" ht="15" customHeight="1">
      <c r="B23" s="155">
        <v>2026</v>
      </c>
      <c r="C23" s="156"/>
      <c r="D23" s="171"/>
      <c r="E23" s="375">
        <v>2254.97534</v>
      </c>
      <c r="F23" s="373">
        <v>235.9857</v>
      </c>
      <c r="G23" s="374">
        <f t="shared" si="0"/>
        <v>2490.96104</v>
      </c>
      <c r="H23" s="375">
        <v>135846.57</v>
      </c>
      <c r="I23" s="373">
        <v>10370.665270000001</v>
      </c>
      <c r="J23" s="374">
        <f t="shared" si="1"/>
        <v>146217.23527</v>
      </c>
      <c r="K23" s="375">
        <f t="shared" si="2"/>
        <v>138101.54534</v>
      </c>
      <c r="L23" s="373">
        <f t="shared" si="3"/>
        <v>10606.65097</v>
      </c>
      <c r="M23" s="374">
        <f t="shared" si="4"/>
        <v>148708.19631</v>
      </c>
      <c r="P23" s="157"/>
      <c r="X23" s="158"/>
    </row>
    <row r="24" spans="2:24" ht="15" customHeight="1">
      <c r="B24" s="155">
        <v>2027</v>
      </c>
      <c r="C24" s="156"/>
      <c r="D24" s="171"/>
      <c r="E24" s="375">
        <v>2254.97534</v>
      </c>
      <c r="F24" s="373">
        <v>163.42059</v>
      </c>
      <c r="G24" s="374">
        <f t="shared" si="0"/>
        <v>2418.39593</v>
      </c>
      <c r="H24" s="375">
        <v>48997.634869999994</v>
      </c>
      <c r="I24" s="373">
        <v>2005.60822</v>
      </c>
      <c r="J24" s="374">
        <f t="shared" si="1"/>
        <v>51003.243089999996</v>
      </c>
      <c r="K24" s="375">
        <f t="shared" si="2"/>
        <v>51252.61020999999</v>
      </c>
      <c r="L24" s="373">
        <f t="shared" si="3"/>
        <v>2169.0288100000002</v>
      </c>
      <c r="M24" s="374">
        <f t="shared" si="4"/>
        <v>53421.639019999995</v>
      </c>
      <c r="P24" s="157"/>
      <c r="X24" s="158"/>
    </row>
    <row r="25" spans="2:24" ht="15" customHeight="1">
      <c r="B25" s="155">
        <v>2028</v>
      </c>
      <c r="C25" s="156"/>
      <c r="D25" s="171"/>
      <c r="E25" s="375">
        <v>2254.97534</v>
      </c>
      <c r="F25" s="373">
        <v>90.91062</v>
      </c>
      <c r="G25" s="374">
        <f t="shared" si="0"/>
        <v>2345.88596</v>
      </c>
      <c r="H25" s="375">
        <v>31173.910350000002</v>
      </c>
      <c r="I25" s="373">
        <v>1518.94128</v>
      </c>
      <c r="J25" s="374">
        <f t="shared" si="1"/>
        <v>32692.85163</v>
      </c>
      <c r="K25" s="375">
        <f t="shared" si="2"/>
        <v>33428.88569</v>
      </c>
      <c r="L25" s="373">
        <f t="shared" si="3"/>
        <v>1609.8519000000001</v>
      </c>
      <c r="M25" s="374">
        <f t="shared" si="4"/>
        <v>35038.737590000004</v>
      </c>
      <c r="P25" s="157"/>
      <c r="X25" s="158"/>
    </row>
    <row r="26" spans="2:24" ht="15" customHeight="1">
      <c r="B26" s="155">
        <v>2029</v>
      </c>
      <c r="C26" s="156"/>
      <c r="D26" s="171"/>
      <c r="E26" s="375">
        <v>1127.48749</v>
      </c>
      <c r="F26" s="373">
        <v>18.25534</v>
      </c>
      <c r="G26" s="374">
        <f t="shared" si="0"/>
        <v>1145.74283</v>
      </c>
      <c r="H26" s="375">
        <v>29398.73738</v>
      </c>
      <c r="I26" s="373">
        <v>1131.45569</v>
      </c>
      <c r="J26" s="374">
        <f t="shared" si="1"/>
        <v>30530.193069999998</v>
      </c>
      <c r="K26" s="375">
        <f t="shared" si="2"/>
        <v>30526.22487</v>
      </c>
      <c r="L26" s="373">
        <f t="shared" si="3"/>
        <v>1149.71103</v>
      </c>
      <c r="M26" s="374">
        <f t="shared" si="4"/>
        <v>31675.935899999997</v>
      </c>
      <c r="P26" s="157"/>
      <c r="X26" s="158"/>
    </row>
    <row r="27" spans="2:24" ht="15" customHeight="1">
      <c r="B27" s="155">
        <v>2030</v>
      </c>
      <c r="C27" s="156"/>
      <c r="D27" s="171"/>
      <c r="E27" s="375">
        <v>0</v>
      </c>
      <c r="F27" s="373">
        <v>0</v>
      </c>
      <c r="G27" s="374">
        <f t="shared" si="0"/>
        <v>0</v>
      </c>
      <c r="H27" s="375">
        <v>24895.5932</v>
      </c>
      <c r="I27" s="373">
        <v>797.87613</v>
      </c>
      <c r="J27" s="374">
        <f t="shared" si="1"/>
        <v>25693.46933</v>
      </c>
      <c r="K27" s="375">
        <f t="shared" si="2"/>
        <v>24895.5932</v>
      </c>
      <c r="L27" s="373">
        <f t="shared" si="3"/>
        <v>797.87613</v>
      </c>
      <c r="M27" s="374">
        <f t="shared" si="4"/>
        <v>25693.46933</v>
      </c>
      <c r="P27" s="157"/>
      <c r="X27" s="158"/>
    </row>
    <row r="28" spans="2:24" ht="15" customHeight="1">
      <c r="B28" s="155">
        <v>2031</v>
      </c>
      <c r="C28" s="156"/>
      <c r="D28" s="171"/>
      <c r="E28" s="375">
        <v>0</v>
      </c>
      <c r="F28" s="373">
        <v>0</v>
      </c>
      <c r="G28" s="374">
        <f t="shared" si="0"/>
        <v>0</v>
      </c>
      <c r="H28" s="375">
        <v>16318.3448</v>
      </c>
      <c r="I28" s="373">
        <v>625.05544</v>
      </c>
      <c r="J28" s="374">
        <f t="shared" si="1"/>
        <v>16943.40024</v>
      </c>
      <c r="K28" s="375">
        <f t="shared" si="2"/>
        <v>16318.3448</v>
      </c>
      <c r="L28" s="373">
        <f t="shared" si="3"/>
        <v>625.05544</v>
      </c>
      <c r="M28" s="374">
        <f t="shared" si="4"/>
        <v>16943.40024</v>
      </c>
      <c r="P28" s="157"/>
      <c r="X28" s="158"/>
    </row>
    <row r="29" spans="2:24" ht="15" customHeight="1">
      <c r="B29" s="155">
        <v>2032</v>
      </c>
      <c r="C29" s="156"/>
      <c r="D29" s="171"/>
      <c r="E29" s="375">
        <v>0</v>
      </c>
      <c r="F29" s="373">
        <v>0</v>
      </c>
      <c r="G29" s="374">
        <f t="shared" si="0"/>
        <v>0</v>
      </c>
      <c r="H29" s="375">
        <v>47179.48518</v>
      </c>
      <c r="I29" s="373">
        <v>2108.32017</v>
      </c>
      <c r="J29" s="374">
        <f t="shared" si="1"/>
        <v>49287.80535</v>
      </c>
      <c r="K29" s="375">
        <f t="shared" si="2"/>
        <v>47179.48518</v>
      </c>
      <c r="L29" s="373">
        <f t="shared" si="3"/>
        <v>2108.32017</v>
      </c>
      <c r="M29" s="374">
        <f t="shared" si="4"/>
        <v>49287.80535</v>
      </c>
      <c r="P29" s="157"/>
      <c r="X29" s="158"/>
    </row>
    <row r="30" spans="2:24" ht="15" customHeight="1">
      <c r="B30" s="155">
        <v>2033</v>
      </c>
      <c r="C30" s="156"/>
      <c r="D30" s="171"/>
      <c r="E30" s="375">
        <v>0</v>
      </c>
      <c r="F30" s="373">
        <v>0</v>
      </c>
      <c r="G30" s="374">
        <f t="shared" si="0"/>
        <v>0</v>
      </c>
      <c r="H30" s="375">
        <v>1984.8031899999999</v>
      </c>
      <c r="I30" s="373">
        <v>117.01352</v>
      </c>
      <c r="J30" s="374">
        <f t="shared" si="1"/>
        <v>2101.81671</v>
      </c>
      <c r="K30" s="375">
        <f t="shared" si="2"/>
        <v>1984.8031899999999</v>
      </c>
      <c r="L30" s="373">
        <f t="shared" si="3"/>
        <v>117.01352</v>
      </c>
      <c r="M30" s="374">
        <f t="shared" si="4"/>
        <v>2101.81671</v>
      </c>
      <c r="P30" s="157"/>
      <c r="X30" s="158"/>
    </row>
    <row r="31" spans="2:24" ht="15" customHeight="1">
      <c r="B31" s="155">
        <v>2034</v>
      </c>
      <c r="C31" s="156"/>
      <c r="D31" s="171"/>
      <c r="E31" s="375">
        <v>0</v>
      </c>
      <c r="F31" s="373">
        <v>0</v>
      </c>
      <c r="G31" s="374">
        <f t="shared" si="0"/>
        <v>0</v>
      </c>
      <c r="H31" s="375">
        <v>1028.71212</v>
      </c>
      <c r="I31" s="373">
        <v>80.7441</v>
      </c>
      <c r="J31" s="374">
        <f t="shared" si="1"/>
        <v>1109.45622</v>
      </c>
      <c r="K31" s="375">
        <f t="shared" si="2"/>
        <v>1028.71212</v>
      </c>
      <c r="L31" s="373">
        <f t="shared" si="3"/>
        <v>80.7441</v>
      </c>
      <c r="M31" s="374">
        <f t="shared" si="4"/>
        <v>1109.45622</v>
      </c>
      <c r="P31" s="157"/>
      <c r="X31" s="158"/>
    </row>
    <row r="32" spans="2:24" ht="15" customHeight="1">
      <c r="B32" s="155">
        <v>2035</v>
      </c>
      <c r="C32" s="156"/>
      <c r="D32" s="171"/>
      <c r="E32" s="375">
        <v>0</v>
      </c>
      <c r="F32" s="373">
        <v>0</v>
      </c>
      <c r="G32" s="374">
        <f t="shared" si="0"/>
        <v>0</v>
      </c>
      <c r="H32" s="375">
        <v>1142.73264</v>
      </c>
      <c r="I32" s="373">
        <v>56.177730000000004</v>
      </c>
      <c r="J32" s="374">
        <f t="shared" si="1"/>
        <v>1198.91037</v>
      </c>
      <c r="K32" s="375">
        <f t="shared" si="2"/>
        <v>1142.73264</v>
      </c>
      <c r="L32" s="373">
        <f t="shared" si="3"/>
        <v>56.177730000000004</v>
      </c>
      <c r="M32" s="374">
        <f t="shared" si="4"/>
        <v>1198.91037</v>
      </c>
      <c r="P32" s="157"/>
      <c r="X32" s="158"/>
    </row>
    <row r="33" spans="2:24" ht="15" customHeight="1">
      <c r="B33" s="155">
        <v>2036</v>
      </c>
      <c r="C33" s="156"/>
      <c r="D33" s="171"/>
      <c r="E33" s="375">
        <v>0</v>
      </c>
      <c r="F33" s="373">
        <v>0</v>
      </c>
      <c r="G33" s="374">
        <f t="shared" si="0"/>
        <v>0</v>
      </c>
      <c r="H33" s="375">
        <v>604.7022</v>
      </c>
      <c r="I33" s="373">
        <v>33.30189</v>
      </c>
      <c r="J33" s="374">
        <f t="shared" si="1"/>
        <v>638.0040899999999</v>
      </c>
      <c r="K33" s="375">
        <f t="shared" si="2"/>
        <v>604.7022</v>
      </c>
      <c r="L33" s="373">
        <f t="shared" si="3"/>
        <v>33.30189</v>
      </c>
      <c r="M33" s="374">
        <f t="shared" si="4"/>
        <v>638.0040899999999</v>
      </c>
      <c r="P33" s="157"/>
      <c r="X33" s="158"/>
    </row>
    <row r="34" spans="2:24" ht="15" customHeight="1">
      <c r="B34" s="155">
        <v>2037</v>
      </c>
      <c r="C34" s="156"/>
      <c r="D34" s="171"/>
      <c r="E34" s="375">
        <v>0</v>
      </c>
      <c r="F34" s="373">
        <v>0</v>
      </c>
      <c r="G34" s="374">
        <f t="shared" si="0"/>
        <v>0</v>
      </c>
      <c r="H34" s="375">
        <v>415.40538</v>
      </c>
      <c r="I34" s="373">
        <v>24.04928</v>
      </c>
      <c r="J34" s="374">
        <f t="shared" si="1"/>
        <v>439.45466</v>
      </c>
      <c r="K34" s="375">
        <f t="shared" si="2"/>
        <v>415.40538</v>
      </c>
      <c r="L34" s="373">
        <f t="shared" si="3"/>
        <v>24.04928</v>
      </c>
      <c r="M34" s="374">
        <f t="shared" si="4"/>
        <v>439.45466</v>
      </c>
      <c r="P34" s="157"/>
      <c r="X34" s="158"/>
    </row>
    <row r="35" spans="2:24" ht="15" customHeight="1">
      <c r="B35" s="155">
        <v>2038</v>
      </c>
      <c r="C35" s="156"/>
      <c r="D35" s="171"/>
      <c r="E35" s="375">
        <v>0</v>
      </c>
      <c r="F35" s="373">
        <v>0</v>
      </c>
      <c r="G35" s="374">
        <f t="shared" si="0"/>
        <v>0</v>
      </c>
      <c r="H35" s="375">
        <v>415.40538</v>
      </c>
      <c r="I35" s="373">
        <v>17.63615</v>
      </c>
      <c r="J35" s="374">
        <f t="shared" si="1"/>
        <v>433.04152999999997</v>
      </c>
      <c r="K35" s="375">
        <f t="shared" si="2"/>
        <v>415.40538</v>
      </c>
      <c r="L35" s="373">
        <f t="shared" si="3"/>
        <v>17.63615</v>
      </c>
      <c r="M35" s="374">
        <f t="shared" si="4"/>
        <v>433.04152999999997</v>
      </c>
      <c r="P35" s="157"/>
      <c r="X35" s="158"/>
    </row>
    <row r="36" spans="2:24" ht="15" customHeight="1">
      <c r="B36" s="155">
        <v>2039</v>
      </c>
      <c r="C36" s="156"/>
      <c r="D36" s="171"/>
      <c r="E36" s="375">
        <v>0</v>
      </c>
      <c r="F36" s="373">
        <v>0</v>
      </c>
      <c r="G36" s="374">
        <f t="shared" si="0"/>
        <v>0</v>
      </c>
      <c r="H36" s="375">
        <v>349.64418</v>
      </c>
      <c r="I36" s="373">
        <v>11.22299</v>
      </c>
      <c r="J36" s="374">
        <f t="shared" si="1"/>
        <v>360.86717</v>
      </c>
      <c r="K36" s="375">
        <f t="shared" si="2"/>
        <v>349.64418</v>
      </c>
      <c r="L36" s="373">
        <f t="shared" si="3"/>
        <v>11.22299</v>
      </c>
      <c r="M36" s="374">
        <f t="shared" si="4"/>
        <v>360.86717</v>
      </c>
      <c r="P36" s="157"/>
      <c r="X36" s="158"/>
    </row>
    <row r="37" spans="2:24" ht="15" customHeight="1">
      <c r="B37" s="155">
        <v>2040</v>
      </c>
      <c r="C37" s="156"/>
      <c r="D37" s="171"/>
      <c r="E37" s="375">
        <v>0</v>
      </c>
      <c r="F37" s="373">
        <v>0</v>
      </c>
      <c r="G37" s="374">
        <f>+F37+E37</f>
        <v>0</v>
      </c>
      <c r="H37" s="375">
        <v>349.64423</v>
      </c>
      <c r="I37" s="373">
        <v>4.80987</v>
      </c>
      <c r="J37" s="374">
        <f>+H37+I37</f>
        <v>354.4541</v>
      </c>
      <c r="K37" s="375">
        <f aca="true" t="shared" si="5" ref="K37:L41">+E37+H37</f>
        <v>349.64423</v>
      </c>
      <c r="L37" s="373">
        <f t="shared" si="5"/>
        <v>4.80987</v>
      </c>
      <c r="M37" s="374">
        <f>+K37+L37</f>
        <v>354.4541</v>
      </c>
      <c r="P37" s="157"/>
      <c r="X37" s="158"/>
    </row>
    <row r="38" spans="2:24" ht="15" customHeight="1">
      <c r="B38" s="155">
        <v>2041</v>
      </c>
      <c r="C38" s="156"/>
      <c r="D38" s="171"/>
      <c r="E38" s="375">
        <v>0</v>
      </c>
      <c r="F38" s="373">
        <v>0</v>
      </c>
      <c r="G38" s="374">
        <f>+F38+E38</f>
        <v>0</v>
      </c>
      <c r="H38" s="375">
        <v>28.987080000000002</v>
      </c>
      <c r="I38" s="373">
        <v>0</v>
      </c>
      <c r="J38" s="374">
        <f>+H38+I38</f>
        <v>28.987080000000002</v>
      </c>
      <c r="K38" s="375">
        <f t="shared" si="5"/>
        <v>28.987080000000002</v>
      </c>
      <c r="L38" s="373">
        <f t="shared" si="5"/>
        <v>0</v>
      </c>
      <c r="M38" s="374">
        <f>+K38+L38</f>
        <v>28.987080000000002</v>
      </c>
      <c r="P38" s="157"/>
      <c r="X38" s="158"/>
    </row>
    <row r="39" spans="2:24" ht="15" customHeight="1">
      <c r="B39" s="155">
        <v>2042</v>
      </c>
      <c r="C39" s="156"/>
      <c r="D39" s="171"/>
      <c r="E39" s="375">
        <v>0</v>
      </c>
      <c r="F39" s="373">
        <v>0</v>
      </c>
      <c r="G39" s="374">
        <f>+F39+E39</f>
        <v>0</v>
      </c>
      <c r="H39" s="375">
        <v>28.987080000000002</v>
      </c>
      <c r="I39" s="373">
        <v>0</v>
      </c>
      <c r="J39" s="374">
        <f>+H39+I39</f>
        <v>28.987080000000002</v>
      </c>
      <c r="K39" s="375">
        <f t="shared" si="5"/>
        <v>28.987080000000002</v>
      </c>
      <c r="L39" s="373">
        <f t="shared" si="5"/>
        <v>0</v>
      </c>
      <c r="M39" s="374">
        <f>+K39+L39</f>
        <v>28.987080000000002</v>
      </c>
      <c r="P39" s="157"/>
      <c r="X39" s="158"/>
    </row>
    <row r="40" spans="2:24" ht="15" customHeight="1">
      <c r="B40" s="155">
        <v>2043</v>
      </c>
      <c r="C40" s="156"/>
      <c r="D40" s="171"/>
      <c r="E40" s="375">
        <v>0</v>
      </c>
      <c r="F40" s="373">
        <v>0</v>
      </c>
      <c r="G40" s="374">
        <f>+F40+E40</f>
        <v>0</v>
      </c>
      <c r="H40" s="375">
        <v>28.987080000000002</v>
      </c>
      <c r="I40" s="373">
        <v>0</v>
      </c>
      <c r="J40" s="374">
        <f>+H40+I40</f>
        <v>28.987080000000002</v>
      </c>
      <c r="K40" s="375">
        <f t="shared" si="5"/>
        <v>28.987080000000002</v>
      </c>
      <c r="L40" s="373">
        <f t="shared" si="5"/>
        <v>0</v>
      </c>
      <c r="M40" s="374">
        <f>+K40+L40</f>
        <v>28.987080000000002</v>
      </c>
      <c r="P40" s="157"/>
      <c r="X40" s="158"/>
    </row>
    <row r="41" spans="2:24" ht="15" customHeight="1">
      <c r="B41" s="155">
        <v>2044</v>
      </c>
      <c r="C41" s="156"/>
      <c r="D41" s="171"/>
      <c r="E41" s="375">
        <v>0</v>
      </c>
      <c r="F41" s="373">
        <v>0</v>
      </c>
      <c r="G41" s="374">
        <f>+F41+E41</f>
        <v>0</v>
      </c>
      <c r="H41" s="375">
        <v>21.73991</v>
      </c>
      <c r="I41" s="373">
        <v>0</v>
      </c>
      <c r="J41" s="374">
        <f>+H41+I41</f>
        <v>21.73991</v>
      </c>
      <c r="K41" s="375">
        <f t="shared" si="5"/>
        <v>21.73991</v>
      </c>
      <c r="L41" s="373">
        <f t="shared" si="5"/>
        <v>0</v>
      </c>
      <c r="M41" s="374">
        <f>+K41+L41</f>
        <v>21.73991</v>
      </c>
      <c r="P41" s="157"/>
      <c r="X41" s="158"/>
    </row>
    <row r="42" spans="2:13" ht="9.75" customHeight="1">
      <c r="B42" s="159"/>
      <c r="C42" s="160"/>
      <c r="D42" s="172"/>
      <c r="E42" s="379"/>
      <c r="F42" s="380"/>
      <c r="G42" s="381"/>
      <c r="H42" s="379"/>
      <c r="I42" s="380"/>
      <c r="J42" s="381"/>
      <c r="K42" s="379"/>
      <c r="L42" s="380"/>
      <c r="M42" s="381"/>
    </row>
    <row r="43" spans="2:13" ht="15" customHeight="1">
      <c r="B43" s="569" t="s">
        <v>15</v>
      </c>
      <c r="C43" s="570"/>
      <c r="D43" s="270"/>
      <c r="E43" s="573">
        <f aca="true" t="shared" si="6" ref="E43:M43">SUM(E15:E41)</f>
        <v>32811.619810000004</v>
      </c>
      <c r="F43" s="575">
        <f t="shared" si="6"/>
        <v>4944.823939999999</v>
      </c>
      <c r="G43" s="564">
        <f t="shared" si="6"/>
        <v>37756.44375</v>
      </c>
      <c r="H43" s="573">
        <f t="shared" si="6"/>
        <v>1255901.4025100002</v>
      </c>
      <c r="I43" s="575">
        <f t="shared" si="6"/>
        <v>206741.70532</v>
      </c>
      <c r="J43" s="564">
        <f t="shared" si="6"/>
        <v>1462643.1078300003</v>
      </c>
      <c r="K43" s="573">
        <f t="shared" si="6"/>
        <v>1288713.0223200002</v>
      </c>
      <c r="L43" s="575">
        <f t="shared" si="6"/>
        <v>211686.52926</v>
      </c>
      <c r="M43" s="564">
        <f t="shared" si="6"/>
        <v>1500399.5515800002</v>
      </c>
    </row>
    <row r="44" spans="2:13" ht="15" customHeight="1">
      <c r="B44" s="571"/>
      <c r="C44" s="572"/>
      <c r="D44" s="271"/>
      <c r="E44" s="574"/>
      <c r="F44" s="576"/>
      <c r="G44" s="565"/>
      <c r="H44" s="574"/>
      <c r="I44" s="576"/>
      <c r="J44" s="565"/>
      <c r="K44" s="574"/>
      <c r="L44" s="576"/>
      <c r="M44" s="565"/>
    </row>
    <row r="45" ht="6.75" customHeight="1"/>
    <row r="46" spans="2:13" s="144" customFormat="1" ht="15" customHeight="1">
      <c r="B46" s="161" t="s">
        <v>129</v>
      </c>
      <c r="C46" s="162"/>
      <c r="D46" s="162"/>
      <c r="E46" s="146"/>
      <c r="G46" s="146"/>
      <c r="H46" s="163"/>
      <c r="I46" s="164"/>
      <c r="J46" s="163"/>
      <c r="K46" s="146"/>
      <c r="L46" s="146"/>
      <c r="M46" s="146"/>
    </row>
    <row r="47" spans="2:13" s="144" customFormat="1" ht="15" customHeight="1">
      <c r="B47" s="161" t="s">
        <v>302</v>
      </c>
      <c r="C47" s="162"/>
      <c r="D47" s="162"/>
      <c r="E47" s="146"/>
      <c r="G47" s="146"/>
      <c r="H47" s="163"/>
      <c r="I47" s="164"/>
      <c r="J47" s="163"/>
      <c r="K47" s="195"/>
      <c r="L47" s="194"/>
      <c r="M47" s="146"/>
    </row>
    <row r="48" spans="2:13" s="144" customFormat="1" ht="15" customHeight="1">
      <c r="B48" s="161" t="s">
        <v>303</v>
      </c>
      <c r="C48" s="162"/>
      <c r="D48" s="162"/>
      <c r="E48" s="146"/>
      <c r="G48" s="146"/>
      <c r="H48" s="173"/>
      <c r="I48" s="164"/>
      <c r="J48" s="163"/>
      <c r="K48" s="146"/>
      <c r="L48" s="146"/>
      <c r="M48" s="146"/>
    </row>
    <row r="49" spans="2:13" ht="15.75" customHeight="1">
      <c r="B49" s="440"/>
      <c r="C49" s="440"/>
      <c r="D49" s="440"/>
      <c r="E49" s="441"/>
      <c r="F49" s="441"/>
      <c r="G49" s="441"/>
      <c r="H49" s="441"/>
      <c r="I49" s="441"/>
      <c r="J49" s="441"/>
      <c r="K49" s="441"/>
      <c r="L49" s="441"/>
      <c r="M49" s="441"/>
    </row>
    <row r="50" spans="2:24" ht="15.75" customHeight="1">
      <c r="B50" s="440"/>
      <c r="C50" s="440"/>
      <c r="D50" s="440"/>
      <c r="E50" s="442"/>
      <c r="F50" s="443"/>
      <c r="G50" s="444"/>
      <c r="H50" s="442"/>
      <c r="I50" s="444"/>
      <c r="J50" s="444"/>
      <c r="K50" s="444"/>
      <c r="L50" s="444"/>
      <c r="M50" s="444"/>
      <c r="X50" s="166"/>
    </row>
    <row r="51" spans="2:24" ht="15.75" customHeight="1">
      <c r="B51" s="440"/>
      <c r="C51" s="440"/>
      <c r="D51" s="440"/>
      <c r="E51" s="445"/>
      <c r="F51" s="446"/>
      <c r="G51" s="447"/>
      <c r="H51" s="448"/>
      <c r="I51" s="448"/>
      <c r="J51" s="448"/>
      <c r="K51" s="445"/>
      <c r="L51" s="445"/>
      <c r="M51" s="449"/>
      <c r="Q51" s="217"/>
      <c r="X51" s="166"/>
    </row>
    <row r="52" spans="2:17" ht="15.75" customHeight="1">
      <c r="B52" s="440"/>
      <c r="C52" s="440"/>
      <c r="D52" s="440"/>
      <c r="E52" s="445"/>
      <c r="F52" s="446"/>
      <c r="G52" s="445"/>
      <c r="H52" s="448"/>
      <c r="I52" s="448"/>
      <c r="J52" s="448"/>
      <c r="K52" s="445"/>
      <c r="L52" s="447"/>
      <c r="M52" s="449"/>
      <c r="O52" s="222"/>
      <c r="Q52" s="217"/>
    </row>
    <row r="53" spans="2:17" ht="15.75" customHeight="1">
      <c r="B53" s="440"/>
      <c r="C53" s="440"/>
      <c r="D53" s="440"/>
      <c r="E53" s="445"/>
      <c r="F53" s="446"/>
      <c r="G53" s="445"/>
      <c r="H53" s="445"/>
      <c r="I53" s="450"/>
      <c r="J53" s="445"/>
      <c r="K53" s="445"/>
      <c r="L53" s="445"/>
      <c r="M53" s="451"/>
      <c r="O53" s="223"/>
      <c r="P53" s="223"/>
      <c r="Q53" s="217"/>
    </row>
    <row r="54" spans="2:17" ht="18.75">
      <c r="B54" s="135" t="s">
        <v>121</v>
      </c>
      <c r="C54" s="136"/>
      <c r="D54" s="136"/>
      <c r="M54" s="318"/>
      <c r="Q54" s="217"/>
    </row>
    <row r="55" spans="2:17" ht="19.5">
      <c r="B55" s="139" t="s">
        <v>69</v>
      </c>
      <c r="C55" s="140"/>
      <c r="D55" s="140"/>
      <c r="L55" s="75"/>
      <c r="M55" s="294"/>
      <c r="N55" s="325">
        <f>+Portada!I34</f>
        <v>3.261</v>
      </c>
      <c r="Q55" s="217"/>
    </row>
    <row r="56" spans="2:17" ht="18">
      <c r="B56" s="140" t="s">
        <v>84</v>
      </c>
      <c r="C56" s="138"/>
      <c r="D56" s="138"/>
      <c r="M56" s="272"/>
      <c r="Q56" s="217"/>
    </row>
    <row r="57" spans="2:17" ht="16.5">
      <c r="B57" s="142" t="s">
        <v>141</v>
      </c>
      <c r="C57" s="138"/>
      <c r="D57" s="138"/>
      <c r="L57" s="165"/>
      <c r="O57" s="224"/>
      <c r="Q57" s="217"/>
    </row>
    <row r="58" spans="2:4" ht="15.75">
      <c r="B58" s="138" t="str">
        <f>+B9</f>
        <v>Período: De marzo 2018 al 2044</v>
      </c>
      <c r="C58" s="138"/>
      <c r="D58" s="138"/>
    </row>
    <row r="59" spans="2:13" ht="15.75">
      <c r="B59" s="145" t="s">
        <v>152</v>
      </c>
      <c r="C59" s="145"/>
      <c r="D59" s="145"/>
      <c r="E59" s="146"/>
      <c r="F59" s="144"/>
      <c r="G59" s="146"/>
      <c r="H59" s="146"/>
      <c r="I59" s="147"/>
      <c r="J59" s="146"/>
      <c r="K59" s="146"/>
      <c r="L59" s="146"/>
      <c r="M59" s="146"/>
    </row>
    <row r="60" ht="9.75" customHeight="1"/>
    <row r="61" spans="2:13" ht="19.5" customHeight="1">
      <c r="B61" s="560" t="s">
        <v>102</v>
      </c>
      <c r="C61" s="561"/>
      <c r="D61" s="169"/>
      <c r="E61" s="566" t="s">
        <v>100</v>
      </c>
      <c r="F61" s="567"/>
      <c r="G61" s="568"/>
      <c r="H61" s="566" t="s">
        <v>101</v>
      </c>
      <c r="I61" s="567"/>
      <c r="J61" s="568"/>
      <c r="K61" s="566" t="s">
        <v>32</v>
      </c>
      <c r="L61" s="567"/>
      <c r="M61" s="568"/>
    </row>
    <row r="62" spans="2:13" ht="19.5" customHeight="1">
      <c r="B62" s="562"/>
      <c r="C62" s="563"/>
      <c r="D62" s="170"/>
      <c r="E62" s="151" t="s">
        <v>82</v>
      </c>
      <c r="F62" s="149" t="s">
        <v>83</v>
      </c>
      <c r="G62" s="150" t="s">
        <v>32</v>
      </c>
      <c r="H62" s="151" t="s">
        <v>82</v>
      </c>
      <c r="I62" s="149" t="s">
        <v>83</v>
      </c>
      <c r="J62" s="150" t="s">
        <v>32</v>
      </c>
      <c r="K62" s="151" t="s">
        <v>82</v>
      </c>
      <c r="L62" s="149" t="s">
        <v>83</v>
      </c>
      <c r="M62" s="150" t="s">
        <v>32</v>
      </c>
    </row>
    <row r="63" spans="2:13" ht="9.75" customHeight="1">
      <c r="B63" s="152"/>
      <c r="C63" s="153"/>
      <c r="D63" s="154"/>
      <c r="E63" s="376"/>
      <c r="F63" s="377"/>
      <c r="G63" s="378"/>
      <c r="H63" s="376"/>
      <c r="I63" s="377"/>
      <c r="J63" s="378"/>
      <c r="K63" s="376"/>
      <c r="L63" s="377"/>
      <c r="M63" s="378"/>
    </row>
    <row r="64" spans="2:16" ht="15.75">
      <c r="B64" s="155">
        <v>2018</v>
      </c>
      <c r="C64" s="156"/>
      <c r="D64" s="474" t="s">
        <v>288</v>
      </c>
      <c r="E64" s="375">
        <f aca="true" t="shared" si="7" ref="E64:F90">ROUND(+E15*$N$55,5)</f>
        <v>11371.32731</v>
      </c>
      <c r="F64" s="373">
        <f t="shared" si="7"/>
        <v>1680.19415</v>
      </c>
      <c r="G64" s="374">
        <f aca="true" t="shared" si="8" ref="G64:G85">+F64+E64</f>
        <v>13051.52146</v>
      </c>
      <c r="H64" s="375">
        <f aca="true" t="shared" si="9" ref="H64:I90">ROUND(+H15*$N$55,5)</f>
        <v>424714.03287</v>
      </c>
      <c r="I64" s="373">
        <f t="shared" si="9"/>
        <v>98525.59181</v>
      </c>
      <c r="J64" s="374">
        <f aca="true" t="shared" si="10" ref="J64:J85">+H64+I64</f>
        <v>523239.62468</v>
      </c>
      <c r="K64" s="375">
        <f aca="true" t="shared" si="11" ref="K64:K77">+E64+H64</f>
        <v>436085.36018</v>
      </c>
      <c r="L64" s="373">
        <f aca="true" t="shared" si="12" ref="L64:L77">+F64+I64</f>
        <v>100205.78596</v>
      </c>
      <c r="M64" s="374">
        <f>+K64+L64</f>
        <v>536291.14614</v>
      </c>
      <c r="P64" s="158"/>
    </row>
    <row r="65" spans="2:16" ht="15.75">
      <c r="B65" s="155">
        <v>2019</v>
      </c>
      <c r="C65" s="156"/>
      <c r="D65" s="171"/>
      <c r="E65" s="375">
        <f t="shared" si="7"/>
        <v>13724.46788</v>
      </c>
      <c r="F65" s="373">
        <f t="shared" si="7"/>
        <v>2656.39472</v>
      </c>
      <c r="G65" s="374">
        <f t="shared" si="8"/>
        <v>16380.8626</v>
      </c>
      <c r="H65" s="375">
        <f t="shared" si="9"/>
        <v>429980.91845</v>
      </c>
      <c r="I65" s="373">
        <f t="shared" si="9"/>
        <v>113399.01425</v>
      </c>
      <c r="J65" s="374">
        <f t="shared" si="10"/>
        <v>543379.9327</v>
      </c>
      <c r="K65" s="375">
        <f t="shared" si="11"/>
        <v>443705.38633</v>
      </c>
      <c r="L65" s="373">
        <f t="shared" si="12"/>
        <v>116055.40896999999</v>
      </c>
      <c r="M65" s="374">
        <f aca="true" t="shared" si="13" ref="M65:M85">+K65+L65</f>
        <v>559760.7953</v>
      </c>
      <c r="P65" s="158"/>
    </row>
    <row r="66" spans="2:16" ht="15.75">
      <c r="B66" s="155">
        <v>2020</v>
      </c>
      <c r="C66" s="156"/>
      <c r="D66" s="171"/>
      <c r="E66" s="375">
        <f t="shared" si="7"/>
        <v>12370.60229</v>
      </c>
      <c r="F66" s="373">
        <f t="shared" si="7"/>
        <v>2460.82371</v>
      </c>
      <c r="G66" s="374">
        <f t="shared" si="8"/>
        <v>14831.426000000001</v>
      </c>
      <c r="H66" s="375">
        <f t="shared" si="9"/>
        <v>393681.80713</v>
      </c>
      <c r="I66" s="373">
        <f t="shared" si="9"/>
        <v>100706.5433</v>
      </c>
      <c r="J66" s="374">
        <f t="shared" si="10"/>
        <v>494388.35043</v>
      </c>
      <c r="K66" s="375">
        <f t="shared" si="11"/>
        <v>406052.40942</v>
      </c>
      <c r="L66" s="373">
        <f t="shared" si="12"/>
        <v>103167.36701</v>
      </c>
      <c r="M66" s="374">
        <f t="shared" si="13"/>
        <v>509219.77642999997</v>
      </c>
      <c r="P66" s="158"/>
    </row>
    <row r="67" spans="2:16" ht="15.75">
      <c r="B67" s="155">
        <v>2021</v>
      </c>
      <c r="C67" s="156"/>
      <c r="D67" s="171"/>
      <c r="E67" s="375">
        <f t="shared" si="7"/>
        <v>11032.33094</v>
      </c>
      <c r="F67" s="373">
        <f t="shared" si="7"/>
        <v>2127.3308</v>
      </c>
      <c r="G67" s="374">
        <f t="shared" si="8"/>
        <v>13159.66174</v>
      </c>
      <c r="H67" s="375">
        <f t="shared" si="9"/>
        <v>420945.13052</v>
      </c>
      <c r="I67" s="373">
        <f t="shared" si="9"/>
        <v>86528.32859</v>
      </c>
      <c r="J67" s="374">
        <f t="shared" si="10"/>
        <v>507473.45911</v>
      </c>
      <c r="K67" s="375">
        <f t="shared" si="11"/>
        <v>431977.46146</v>
      </c>
      <c r="L67" s="373">
        <f t="shared" si="12"/>
        <v>88655.65939</v>
      </c>
      <c r="M67" s="374">
        <f t="shared" si="13"/>
        <v>520633.12085</v>
      </c>
      <c r="P67" s="158"/>
    </row>
    <row r="68" spans="2:16" ht="15.75">
      <c r="B68" s="155">
        <v>2022</v>
      </c>
      <c r="C68" s="156"/>
      <c r="D68" s="171"/>
      <c r="E68" s="375">
        <f t="shared" si="7"/>
        <v>9705.56175</v>
      </c>
      <c r="F68" s="373">
        <f t="shared" si="7"/>
        <v>1793.88755</v>
      </c>
      <c r="G68" s="374">
        <f t="shared" si="8"/>
        <v>11499.4493</v>
      </c>
      <c r="H68" s="375">
        <f t="shared" si="9"/>
        <v>398463.5345</v>
      </c>
      <c r="I68" s="373">
        <f t="shared" si="9"/>
        <v>71266.02255</v>
      </c>
      <c r="J68" s="374">
        <f t="shared" si="10"/>
        <v>469729.55705</v>
      </c>
      <c r="K68" s="375">
        <f t="shared" si="11"/>
        <v>408169.09625</v>
      </c>
      <c r="L68" s="373">
        <f t="shared" si="12"/>
        <v>73059.9101</v>
      </c>
      <c r="M68" s="374">
        <f t="shared" si="13"/>
        <v>481229.00635</v>
      </c>
      <c r="P68" s="158"/>
    </row>
    <row r="69" spans="2:16" ht="15.75">
      <c r="B69" s="155">
        <v>2023</v>
      </c>
      <c r="C69" s="156"/>
      <c r="D69" s="171"/>
      <c r="E69" s="375">
        <f t="shared" si="7"/>
        <v>8350.2924</v>
      </c>
      <c r="F69" s="373">
        <f t="shared" si="7"/>
        <v>1498.91708</v>
      </c>
      <c r="G69" s="374">
        <f t="shared" si="8"/>
        <v>9849.20948</v>
      </c>
      <c r="H69" s="375">
        <f t="shared" si="9"/>
        <v>381243.45081</v>
      </c>
      <c r="I69" s="373">
        <f t="shared" si="9"/>
        <v>59829.83476</v>
      </c>
      <c r="J69" s="374">
        <f t="shared" si="10"/>
        <v>441073.28557</v>
      </c>
      <c r="K69" s="375">
        <f t="shared" si="11"/>
        <v>389593.74321</v>
      </c>
      <c r="L69" s="373">
        <f t="shared" si="12"/>
        <v>61328.75184</v>
      </c>
      <c r="M69" s="374">
        <f t="shared" si="13"/>
        <v>450922.49504999997</v>
      </c>
      <c r="P69" s="158"/>
    </row>
    <row r="70" spans="2:16" ht="15.75">
      <c r="B70" s="155">
        <v>2024</v>
      </c>
      <c r="C70" s="156"/>
      <c r="D70" s="171"/>
      <c r="E70" s="375">
        <f t="shared" si="7"/>
        <v>7353.47458</v>
      </c>
      <c r="F70" s="373">
        <f t="shared" si="7"/>
        <v>1243.91282</v>
      </c>
      <c r="G70" s="374">
        <f t="shared" si="8"/>
        <v>8597.3874</v>
      </c>
      <c r="H70" s="375">
        <f t="shared" si="9"/>
        <v>349847.29855</v>
      </c>
      <c r="I70" s="373">
        <f t="shared" si="9"/>
        <v>46530.59159</v>
      </c>
      <c r="J70" s="374">
        <f t="shared" si="10"/>
        <v>396377.89014000003</v>
      </c>
      <c r="K70" s="375">
        <f t="shared" si="11"/>
        <v>357200.77313</v>
      </c>
      <c r="L70" s="373">
        <f t="shared" si="12"/>
        <v>47774.50441</v>
      </c>
      <c r="M70" s="374">
        <f t="shared" si="13"/>
        <v>404975.27754</v>
      </c>
      <c r="P70" s="158"/>
    </row>
    <row r="71" spans="2:16" ht="15.75">
      <c r="B71" s="155">
        <v>2025</v>
      </c>
      <c r="C71" s="156"/>
      <c r="D71" s="171"/>
      <c r="E71" s="375">
        <f t="shared" si="7"/>
        <v>7353.47458</v>
      </c>
      <c r="F71" s="373">
        <f t="shared" si="7"/>
        <v>1005.15593</v>
      </c>
      <c r="G71" s="374">
        <f t="shared" si="8"/>
        <v>8358.63051</v>
      </c>
      <c r="H71" s="375">
        <f t="shared" si="9"/>
        <v>187193.40514</v>
      </c>
      <c r="I71" s="373">
        <f t="shared" si="9"/>
        <v>35756.48992</v>
      </c>
      <c r="J71" s="374">
        <f t="shared" si="10"/>
        <v>222949.89505999998</v>
      </c>
      <c r="K71" s="375">
        <f t="shared" si="11"/>
        <v>194546.87972</v>
      </c>
      <c r="L71" s="373">
        <f t="shared" si="12"/>
        <v>36761.64585</v>
      </c>
      <c r="M71" s="374">
        <f t="shared" si="13"/>
        <v>231308.52557</v>
      </c>
      <c r="P71" s="158"/>
    </row>
    <row r="72" spans="2:16" ht="15.75">
      <c r="B72" s="155">
        <v>2026</v>
      </c>
      <c r="C72" s="156"/>
      <c r="D72" s="171"/>
      <c r="E72" s="375">
        <f t="shared" si="7"/>
        <v>7353.47458</v>
      </c>
      <c r="F72" s="373">
        <f t="shared" si="7"/>
        <v>769.54937</v>
      </c>
      <c r="G72" s="374">
        <f t="shared" si="8"/>
        <v>8123.02395</v>
      </c>
      <c r="H72" s="375">
        <f t="shared" si="9"/>
        <v>442995.66477</v>
      </c>
      <c r="I72" s="373">
        <f t="shared" si="9"/>
        <v>33818.73945</v>
      </c>
      <c r="J72" s="374">
        <f t="shared" si="10"/>
        <v>476814.40421999997</v>
      </c>
      <c r="K72" s="375">
        <f t="shared" si="11"/>
        <v>450349.13934999995</v>
      </c>
      <c r="L72" s="373">
        <f t="shared" si="12"/>
        <v>34588.28882</v>
      </c>
      <c r="M72" s="374">
        <f t="shared" si="13"/>
        <v>484937.42816999997</v>
      </c>
      <c r="P72" s="158"/>
    </row>
    <row r="73" spans="2:16" ht="15.75">
      <c r="B73" s="155">
        <v>2027</v>
      </c>
      <c r="C73" s="156"/>
      <c r="D73" s="171"/>
      <c r="E73" s="375">
        <f t="shared" si="7"/>
        <v>7353.47458</v>
      </c>
      <c r="F73" s="373">
        <f t="shared" si="7"/>
        <v>532.91454</v>
      </c>
      <c r="G73" s="374">
        <f t="shared" si="8"/>
        <v>7886.38912</v>
      </c>
      <c r="H73" s="375">
        <f t="shared" si="9"/>
        <v>159781.28731</v>
      </c>
      <c r="I73" s="373">
        <f t="shared" si="9"/>
        <v>6540.28841</v>
      </c>
      <c r="J73" s="374">
        <f t="shared" si="10"/>
        <v>166321.57572000002</v>
      </c>
      <c r="K73" s="375">
        <f t="shared" si="11"/>
        <v>167134.76189000002</v>
      </c>
      <c r="L73" s="373">
        <f t="shared" si="12"/>
        <v>7073.20295</v>
      </c>
      <c r="M73" s="374">
        <f t="shared" si="13"/>
        <v>174207.96484000003</v>
      </c>
      <c r="P73" s="158"/>
    </row>
    <row r="74" spans="2:16" ht="15.75">
      <c r="B74" s="155">
        <v>2028</v>
      </c>
      <c r="C74" s="156"/>
      <c r="D74" s="171"/>
      <c r="E74" s="375">
        <f t="shared" si="7"/>
        <v>7353.47458</v>
      </c>
      <c r="F74" s="373">
        <f t="shared" si="7"/>
        <v>296.45953</v>
      </c>
      <c r="G74" s="374">
        <f t="shared" si="8"/>
        <v>7649.93411</v>
      </c>
      <c r="H74" s="375">
        <f t="shared" si="9"/>
        <v>101658.12165</v>
      </c>
      <c r="I74" s="373">
        <f t="shared" si="9"/>
        <v>4953.26751</v>
      </c>
      <c r="J74" s="374">
        <f t="shared" si="10"/>
        <v>106611.38916</v>
      </c>
      <c r="K74" s="375">
        <f t="shared" si="11"/>
        <v>109011.59623</v>
      </c>
      <c r="L74" s="373">
        <f t="shared" si="12"/>
        <v>5249.72704</v>
      </c>
      <c r="M74" s="374">
        <f t="shared" si="13"/>
        <v>114261.32327</v>
      </c>
      <c r="P74" s="158"/>
    </row>
    <row r="75" spans="2:16" ht="15.75">
      <c r="B75" s="155">
        <v>2029</v>
      </c>
      <c r="C75" s="156"/>
      <c r="D75" s="171"/>
      <c r="E75" s="375">
        <f t="shared" si="7"/>
        <v>3676.7367</v>
      </c>
      <c r="F75" s="373">
        <f t="shared" si="7"/>
        <v>59.53066</v>
      </c>
      <c r="G75" s="374">
        <f>+F75+E75</f>
        <v>3736.26736</v>
      </c>
      <c r="H75" s="375">
        <f t="shared" si="9"/>
        <v>95869.2826</v>
      </c>
      <c r="I75" s="373">
        <f t="shared" si="9"/>
        <v>3689.67701</v>
      </c>
      <c r="J75" s="374">
        <f t="shared" si="10"/>
        <v>99558.95961</v>
      </c>
      <c r="K75" s="375">
        <f t="shared" si="11"/>
        <v>99546.0193</v>
      </c>
      <c r="L75" s="373">
        <f t="shared" si="12"/>
        <v>3749.20767</v>
      </c>
      <c r="M75" s="374">
        <f t="shared" si="13"/>
        <v>103295.22697</v>
      </c>
      <c r="P75" s="158"/>
    </row>
    <row r="76" spans="2:16" ht="15.75">
      <c r="B76" s="155">
        <v>2030</v>
      </c>
      <c r="C76" s="156"/>
      <c r="D76" s="171"/>
      <c r="E76" s="375">
        <f t="shared" si="7"/>
        <v>0</v>
      </c>
      <c r="F76" s="373">
        <f t="shared" si="7"/>
        <v>0</v>
      </c>
      <c r="G76" s="374">
        <f t="shared" si="8"/>
        <v>0</v>
      </c>
      <c r="H76" s="375">
        <f t="shared" si="9"/>
        <v>81184.52943</v>
      </c>
      <c r="I76" s="373">
        <f t="shared" si="9"/>
        <v>2601.87406</v>
      </c>
      <c r="J76" s="374">
        <f t="shared" si="10"/>
        <v>83786.40349</v>
      </c>
      <c r="K76" s="375">
        <f t="shared" si="11"/>
        <v>81184.52943</v>
      </c>
      <c r="L76" s="373">
        <f t="shared" si="12"/>
        <v>2601.87406</v>
      </c>
      <c r="M76" s="374">
        <f t="shared" si="13"/>
        <v>83786.40349</v>
      </c>
      <c r="P76" s="158"/>
    </row>
    <row r="77" spans="2:16" ht="15.75">
      <c r="B77" s="155">
        <v>2031</v>
      </c>
      <c r="C77" s="156"/>
      <c r="D77" s="171"/>
      <c r="E77" s="375">
        <f t="shared" si="7"/>
        <v>0</v>
      </c>
      <c r="F77" s="373">
        <f t="shared" si="7"/>
        <v>0</v>
      </c>
      <c r="G77" s="374">
        <f t="shared" si="8"/>
        <v>0</v>
      </c>
      <c r="H77" s="375">
        <f t="shared" si="9"/>
        <v>53214.12239</v>
      </c>
      <c r="I77" s="373">
        <f t="shared" si="9"/>
        <v>2038.30579</v>
      </c>
      <c r="J77" s="374">
        <f t="shared" si="10"/>
        <v>55252.428179999995</v>
      </c>
      <c r="K77" s="375">
        <f t="shared" si="11"/>
        <v>53214.12239</v>
      </c>
      <c r="L77" s="373">
        <f t="shared" si="12"/>
        <v>2038.30579</v>
      </c>
      <c r="M77" s="374">
        <f t="shared" si="13"/>
        <v>55252.428179999995</v>
      </c>
      <c r="P77" s="158"/>
    </row>
    <row r="78" spans="2:16" ht="15.75">
      <c r="B78" s="155">
        <v>2032</v>
      </c>
      <c r="C78" s="156"/>
      <c r="D78" s="171"/>
      <c r="E78" s="375">
        <f t="shared" si="7"/>
        <v>0</v>
      </c>
      <c r="F78" s="373">
        <f t="shared" si="7"/>
        <v>0</v>
      </c>
      <c r="G78" s="374">
        <f t="shared" si="8"/>
        <v>0</v>
      </c>
      <c r="H78" s="375">
        <f t="shared" si="9"/>
        <v>153852.30117</v>
      </c>
      <c r="I78" s="373">
        <f t="shared" si="9"/>
        <v>6875.23207</v>
      </c>
      <c r="J78" s="374">
        <f t="shared" si="10"/>
        <v>160727.53324</v>
      </c>
      <c r="K78" s="375">
        <f aca="true" t="shared" si="14" ref="K78:K85">+E78+H78</f>
        <v>153852.30117</v>
      </c>
      <c r="L78" s="373">
        <f aca="true" t="shared" si="15" ref="L78:L85">+F78+I78</f>
        <v>6875.23207</v>
      </c>
      <c r="M78" s="374">
        <f t="shared" si="13"/>
        <v>160727.53324</v>
      </c>
      <c r="P78" s="158"/>
    </row>
    <row r="79" spans="2:16" ht="15.75">
      <c r="B79" s="155">
        <v>2033</v>
      </c>
      <c r="C79" s="156"/>
      <c r="D79" s="171"/>
      <c r="E79" s="375">
        <f t="shared" si="7"/>
        <v>0</v>
      </c>
      <c r="F79" s="373">
        <f t="shared" si="7"/>
        <v>0</v>
      </c>
      <c r="G79" s="374">
        <f t="shared" si="8"/>
        <v>0</v>
      </c>
      <c r="H79" s="375">
        <f t="shared" si="9"/>
        <v>6472.4432</v>
      </c>
      <c r="I79" s="373">
        <f t="shared" si="9"/>
        <v>381.58109</v>
      </c>
      <c r="J79" s="374">
        <f t="shared" si="10"/>
        <v>6854.024289999999</v>
      </c>
      <c r="K79" s="375">
        <f t="shared" si="14"/>
        <v>6472.4432</v>
      </c>
      <c r="L79" s="373">
        <f t="shared" si="15"/>
        <v>381.58109</v>
      </c>
      <c r="M79" s="374">
        <f t="shared" si="13"/>
        <v>6854.024289999999</v>
      </c>
      <c r="P79" s="158"/>
    </row>
    <row r="80" spans="2:16" ht="15.75">
      <c r="B80" s="155">
        <v>2034</v>
      </c>
      <c r="C80" s="156"/>
      <c r="D80" s="171"/>
      <c r="E80" s="375">
        <f t="shared" si="7"/>
        <v>0</v>
      </c>
      <c r="F80" s="373">
        <f t="shared" si="7"/>
        <v>0</v>
      </c>
      <c r="G80" s="374">
        <f t="shared" si="8"/>
        <v>0</v>
      </c>
      <c r="H80" s="375">
        <f t="shared" si="9"/>
        <v>3354.63022</v>
      </c>
      <c r="I80" s="373">
        <f t="shared" si="9"/>
        <v>263.30651</v>
      </c>
      <c r="J80" s="374">
        <f t="shared" si="10"/>
        <v>3617.93673</v>
      </c>
      <c r="K80" s="375">
        <f t="shared" si="14"/>
        <v>3354.63022</v>
      </c>
      <c r="L80" s="373">
        <f t="shared" si="15"/>
        <v>263.30651</v>
      </c>
      <c r="M80" s="374">
        <f t="shared" si="13"/>
        <v>3617.93673</v>
      </c>
      <c r="P80" s="158"/>
    </row>
    <row r="81" spans="2:16" ht="15.75">
      <c r="B81" s="155">
        <v>2035</v>
      </c>
      <c r="C81" s="156"/>
      <c r="D81" s="171"/>
      <c r="E81" s="375">
        <f t="shared" si="7"/>
        <v>0</v>
      </c>
      <c r="F81" s="373">
        <f t="shared" si="7"/>
        <v>0</v>
      </c>
      <c r="G81" s="374">
        <f t="shared" si="8"/>
        <v>0</v>
      </c>
      <c r="H81" s="375">
        <f t="shared" si="9"/>
        <v>3726.45114</v>
      </c>
      <c r="I81" s="373">
        <f t="shared" si="9"/>
        <v>183.19558</v>
      </c>
      <c r="J81" s="374">
        <f t="shared" si="10"/>
        <v>3909.64672</v>
      </c>
      <c r="K81" s="375">
        <f t="shared" si="14"/>
        <v>3726.45114</v>
      </c>
      <c r="L81" s="373">
        <f t="shared" si="15"/>
        <v>183.19558</v>
      </c>
      <c r="M81" s="374">
        <f t="shared" si="13"/>
        <v>3909.64672</v>
      </c>
      <c r="P81" s="158"/>
    </row>
    <row r="82" spans="2:16" ht="15.75">
      <c r="B82" s="155">
        <v>2036</v>
      </c>
      <c r="C82" s="156"/>
      <c r="D82" s="171"/>
      <c r="E82" s="375">
        <f t="shared" si="7"/>
        <v>0</v>
      </c>
      <c r="F82" s="373">
        <f t="shared" si="7"/>
        <v>0</v>
      </c>
      <c r="G82" s="374">
        <f t="shared" si="8"/>
        <v>0</v>
      </c>
      <c r="H82" s="375">
        <f t="shared" si="9"/>
        <v>1971.93387</v>
      </c>
      <c r="I82" s="373">
        <f t="shared" si="9"/>
        <v>108.59746</v>
      </c>
      <c r="J82" s="374">
        <f t="shared" si="10"/>
        <v>2080.5313300000003</v>
      </c>
      <c r="K82" s="375">
        <f t="shared" si="14"/>
        <v>1971.93387</v>
      </c>
      <c r="L82" s="373">
        <f t="shared" si="15"/>
        <v>108.59746</v>
      </c>
      <c r="M82" s="374">
        <f t="shared" si="13"/>
        <v>2080.5313300000003</v>
      </c>
      <c r="P82" s="158"/>
    </row>
    <row r="83" spans="2:16" ht="15.75">
      <c r="B83" s="155">
        <v>2037</v>
      </c>
      <c r="C83" s="156"/>
      <c r="D83" s="171"/>
      <c r="E83" s="375">
        <f t="shared" si="7"/>
        <v>0</v>
      </c>
      <c r="F83" s="373">
        <f t="shared" si="7"/>
        <v>0</v>
      </c>
      <c r="G83" s="374">
        <f t="shared" si="8"/>
        <v>0</v>
      </c>
      <c r="H83" s="375">
        <f t="shared" si="9"/>
        <v>1354.63694</v>
      </c>
      <c r="I83" s="373">
        <f t="shared" si="9"/>
        <v>78.4247</v>
      </c>
      <c r="J83" s="374">
        <f t="shared" si="10"/>
        <v>1433.0616400000001</v>
      </c>
      <c r="K83" s="375">
        <f t="shared" si="14"/>
        <v>1354.63694</v>
      </c>
      <c r="L83" s="373">
        <f t="shared" si="15"/>
        <v>78.4247</v>
      </c>
      <c r="M83" s="374">
        <f t="shared" si="13"/>
        <v>1433.0616400000001</v>
      </c>
      <c r="P83" s="158"/>
    </row>
    <row r="84" spans="2:16" ht="15.75">
      <c r="B84" s="155">
        <v>2038</v>
      </c>
      <c r="C84" s="156"/>
      <c r="D84" s="171"/>
      <c r="E84" s="375">
        <f t="shared" si="7"/>
        <v>0</v>
      </c>
      <c r="F84" s="373">
        <f t="shared" si="7"/>
        <v>0</v>
      </c>
      <c r="G84" s="374">
        <f t="shared" si="8"/>
        <v>0</v>
      </c>
      <c r="H84" s="375">
        <f t="shared" si="9"/>
        <v>1354.63694</v>
      </c>
      <c r="I84" s="373">
        <f t="shared" si="9"/>
        <v>57.51149</v>
      </c>
      <c r="J84" s="374">
        <f t="shared" si="10"/>
        <v>1412.1484300000002</v>
      </c>
      <c r="K84" s="375">
        <f t="shared" si="14"/>
        <v>1354.63694</v>
      </c>
      <c r="L84" s="373">
        <f t="shared" si="15"/>
        <v>57.51149</v>
      </c>
      <c r="M84" s="374">
        <f t="shared" si="13"/>
        <v>1412.1484300000002</v>
      </c>
      <c r="P84" s="158"/>
    </row>
    <row r="85" spans="2:16" ht="15.75">
      <c r="B85" s="155">
        <v>2039</v>
      </c>
      <c r="C85" s="156"/>
      <c r="D85" s="171"/>
      <c r="E85" s="375">
        <f t="shared" si="7"/>
        <v>0</v>
      </c>
      <c r="F85" s="373">
        <f t="shared" si="7"/>
        <v>0</v>
      </c>
      <c r="G85" s="374">
        <f t="shared" si="8"/>
        <v>0</v>
      </c>
      <c r="H85" s="375">
        <f t="shared" si="9"/>
        <v>1140.18967</v>
      </c>
      <c r="I85" s="373">
        <f t="shared" si="9"/>
        <v>36.59817</v>
      </c>
      <c r="J85" s="374">
        <f t="shared" si="10"/>
        <v>1176.78784</v>
      </c>
      <c r="K85" s="375">
        <f t="shared" si="14"/>
        <v>1140.18967</v>
      </c>
      <c r="L85" s="373">
        <f t="shared" si="15"/>
        <v>36.59817</v>
      </c>
      <c r="M85" s="374">
        <f t="shared" si="13"/>
        <v>1176.78784</v>
      </c>
      <c r="P85" s="158"/>
    </row>
    <row r="86" spans="2:16" ht="15.75">
      <c r="B86" s="155">
        <v>2040</v>
      </c>
      <c r="C86" s="156"/>
      <c r="D86" s="171"/>
      <c r="E86" s="375">
        <f t="shared" si="7"/>
        <v>0</v>
      </c>
      <c r="F86" s="373">
        <f t="shared" si="7"/>
        <v>0</v>
      </c>
      <c r="G86" s="374">
        <f>+F86+E86</f>
        <v>0</v>
      </c>
      <c r="H86" s="375">
        <f t="shared" si="9"/>
        <v>1140.18983</v>
      </c>
      <c r="I86" s="373">
        <f t="shared" si="9"/>
        <v>15.68499</v>
      </c>
      <c r="J86" s="374">
        <f>+H86+I86</f>
        <v>1155.87482</v>
      </c>
      <c r="K86" s="375">
        <f aca="true" t="shared" si="16" ref="K86:L90">+E86+H86</f>
        <v>1140.18983</v>
      </c>
      <c r="L86" s="373">
        <f t="shared" si="16"/>
        <v>15.68499</v>
      </c>
      <c r="M86" s="374">
        <f>+K86+L86</f>
        <v>1155.87482</v>
      </c>
      <c r="P86" s="158"/>
    </row>
    <row r="87" spans="2:16" ht="15.75">
      <c r="B87" s="155">
        <v>2041</v>
      </c>
      <c r="C87" s="156"/>
      <c r="D87" s="171"/>
      <c r="E87" s="375">
        <f t="shared" si="7"/>
        <v>0</v>
      </c>
      <c r="F87" s="373">
        <f t="shared" si="7"/>
        <v>0</v>
      </c>
      <c r="G87" s="374">
        <f>+F87+E87</f>
        <v>0</v>
      </c>
      <c r="H87" s="375">
        <f t="shared" si="9"/>
        <v>94.52687</v>
      </c>
      <c r="I87" s="373">
        <f t="shared" si="9"/>
        <v>0</v>
      </c>
      <c r="J87" s="374">
        <f>+H87+I87</f>
        <v>94.52687</v>
      </c>
      <c r="K87" s="375">
        <f t="shared" si="16"/>
        <v>94.52687</v>
      </c>
      <c r="L87" s="373">
        <f t="shared" si="16"/>
        <v>0</v>
      </c>
      <c r="M87" s="374">
        <f>+K87+L87</f>
        <v>94.52687</v>
      </c>
      <c r="P87" s="158"/>
    </row>
    <row r="88" spans="2:16" ht="15.75">
      <c r="B88" s="155">
        <v>2042</v>
      </c>
      <c r="C88" s="156"/>
      <c r="D88" s="171"/>
      <c r="E88" s="375">
        <f t="shared" si="7"/>
        <v>0</v>
      </c>
      <c r="F88" s="373">
        <f t="shared" si="7"/>
        <v>0</v>
      </c>
      <c r="G88" s="374">
        <f>+F88+E88</f>
        <v>0</v>
      </c>
      <c r="H88" s="375">
        <f t="shared" si="9"/>
        <v>94.52687</v>
      </c>
      <c r="I88" s="373">
        <f t="shared" si="9"/>
        <v>0</v>
      </c>
      <c r="J88" s="374">
        <f>+H88+I88</f>
        <v>94.52687</v>
      </c>
      <c r="K88" s="375">
        <f t="shared" si="16"/>
        <v>94.52687</v>
      </c>
      <c r="L88" s="373">
        <f t="shared" si="16"/>
        <v>0</v>
      </c>
      <c r="M88" s="374">
        <f>+K88+L88</f>
        <v>94.52687</v>
      </c>
      <c r="P88" s="158"/>
    </row>
    <row r="89" spans="2:16" ht="15.75">
      <c r="B89" s="155">
        <v>2043</v>
      </c>
      <c r="C89" s="156"/>
      <c r="D89" s="171"/>
      <c r="E89" s="375">
        <f t="shared" si="7"/>
        <v>0</v>
      </c>
      <c r="F89" s="373">
        <f t="shared" si="7"/>
        <v>0</v>
      </c>
      <c r="G89" s="374">
        <f>+F89+E89</f>
        <v>0</v>
      </c>
      <c r="H89" s="375">
        <f t="shared" si="9"/>
        <v>94.52687</v>
      </c>
      <c r="I89" s="373">
        <f t="shared" si="9"/>
        <v>0</v>
      </c>
      <c r="J89" s="374">
        <f>+H89+I89</f>
        <v>94.52687</v>
      </c>
      <c r="K89" s="375">
        <f t="shared" si="16"/>
        <v>94.52687</v>
      </c>
      <c r="L89" s="373">
        <f t="shared" si="16"/>
        <v>0</v>
      </c>
      <c r="M89" s="374">
        <f>+K89+L89</f>
        <v>94.52687</v>
      </c>
      <c r="P89" s="158"/>
    </row>
    <row r="90" spans="2:16" ht="15.75">
      <c r="B90" s="155">
        <v>2044</v>
      </c>
      <c r="C90" s="156"/>
      <c r="D90" s="171"/>
      <c r="E90" s="375">
        <f t="shared" si="7"/>
        <v>0</v>
      </c>
      <c r="F90" s="373">
        <f t="shared" si="7"/>
        <v>0</v>
      </c>
      <c r="G90" s="374">
        <f>+F90+E90</f>
        <v>0</v>
      </c>
      <c r="H90" s="375">
        <f t="shared" si="9"/>
        <v>70.89385</v>
      </c>
      <c r="I90" s="373">
        <f t="shared" si="9"/>
        <v>0</v>
      </c>
      <c r="J90" s="374">
        <f>+H90+I90</f>
        <v>70.89385</v>
      </c>
      <c r="K90" s="375">
        <f t="shared" si="16"/>
        <v>70.89385</v>
      </c>
      <c r="L90" s="373">
        <f t="shared" si="16"/>
        <v>0</v>
      </c>
      <c r="M90" s="374">
        <f>+K90+L90</f>
        <v>70.89385</v>
      </c>
      <c r="P90" s="158"/>
    </row>
    <row r="91" spans="2:16" ht="8.25" customHeight="1">
      <c r="B91" s="159"/>
      <c r="C91" s="160"/>
      <c r="D91" s="172"/>
      <c r="E91" s="379"/>
      <c r="F91" s="380"/>
      <c r="G91" s="381"/>
      <c r="H91" s="379"/>
      <c r="I91" s="380"/>
      <c r="J91" s="381"/>
      <c r="K91" s="379"/>
      <c r="L91" s="380"/>
      <c r="M91" s="381"/>
      <c r="P91" s="158"/>
    </row>
    <row r="92" spans="2:16" ht="15" customHeight="1">
      <c r="B92" s="569" t="s">
        <v>15</v>
      </c>
      <c r="C92" s="570"/>
      <c r="D92" s="167"/>
      <c r="E92" s="573">
        <f aca="true" t="shared" si="17" ref="E92:M92">SUM(E64:E90)</f>
        <v>106998.69216999997</v>
      </c>
      <c r="F92" s="575">
        <f t="shared" si="17"/>
        <v>16125.07086</v>
      </c>
      <c r="G92" s="564">
        <f t="shared" si="17"/>
        <v>123123.76303</v>
      </c>
      <c r="H92" s="573">
        <f t="shared" si="17"/>
        <v>4095494.4735600017</v>
      </c>
      <c r="I92" s="575">
        <f t="shared" si="17"/>
        <v>674184.7010599999</v>
      </c>
      <c r="J92" s="564">
        <f t="shared" si="17"/>
        <v>4769679.17462</v>
      </c>
      <c r="K92" s="573">
        <f t="shared" si="17"/>
        <v>4202493.165729999</v>
      </c>
      <c r="L92" s="575">
        <f t="shared" si="17"/>
        <v>690309.77192</v>
      </c>
      <c r="M92" s="564">
        <f t="shared" si="17"/>
        <v>4892802.93765</v>
      </c>
      <c r="P92" s="158"/>
    </row>
    <row r="93" spans="2:16" ht="15" customHeight="1">
      <c r="B93" s="571"/>
      <c r="C93" s="572"/>
      <c r="D93" s="168"/>
      <c r="E93" s="574"/>
      <c r="F93" s="576"/>
      <c r="G93" s="565"/>
      <c r="H93" s="574"/>
      <c r="I93" s="576"/>
      <c r="J93" s="565"/>
      <c r="K93" s="574"/>
      <c r="L93" s="576"/>
      <c r="M93" s="565"/>
      <c r="P93" s="158"/>
    </row>
    <row r="94" ht="6.75" customHeight="1"/>
    <row r="95" spans="2:13" ht="15.75">
      <c r="B95" s="161" t="s">
        <v>129</v>
      </c>
      <c r="C95" s="162"/>
      <c r="D95" s="162"/>
      <c r="E95" s="146"/>
      <c r="F95" s="144"/>
      <c r="G95" s="146"/>
      <c r="H95" s="163"/>
      <c r="I95" s="147"/>
      <c r="J95" s="146"/>
      <c r="K95" s="146"/>
      <c r="L95" s="146"/>
      <c r="M95" s="146"/>
    </row>
    <row r="96" spans="2:13" ht="15">
      <c r="B96" s="161" t="s">
        <v>302</v>
      </c>
      <c r="C96" s="162"/>
      <c r="D96" s="162"/>
      <c r="E96" s="146"/>
      <c r="F96" s="144"/>
      <c r="G96" s="146"/>
      <c r="H96" s="163"/>
      <c r="I96" s="147"/>
      <c r="J96" s="146"/>
      <c r="K96" s="146"/>
      <c r="L96" s="146"/>
      <c r="M96" s="146"/>
    </row>
    <row r="97" spans="2:8" ht="15">
      <c r="B97" s="161" t="s">
        <v>303</v>
      </c>
      <c r="C97" s="162"/>
      <c r="D97" s="162"/>
      <c r="E97" s="146"/>
      <c r="F97" s="144"/>
      <c r="G97" s="146"/>
      <c r="H97" s="173"/>
    </row>
    <row r="98" spans="2:14" ht="15">
      <c r="B98" s="438"/>
      <c r="C98" s="438"/>
      <c r="D98" s="438"/>
      <c r="E98" s="452"/>
      <c r="F98" s="451"/>
      <c r="G98" s="451"/>
      <c r="H98" s="451"/>
      <c r="I98" s="451"/>
      <c r="J98" s="451"/>
      <c r="K98" s="451"/>
      <c r="L98" s="451"/>
      <c r="M98" s="451"/>
      <c r="N98" s="438"/>
    </row>
    <row r="99" spans="2:14" ht="15">
      <c r="B99" s="438"/>
      <c r="C99" s="438"/>
      <c r="D99" s="438"/>
      <c r="E99" s="453"/>
      <c r="F99" s="184"/>
      <c r="G99" s="184"/>
      <c r="H99" s="184"/>
      <c r="I99" s="184"/>
      <c r="J99" s="184"/>
      <c r="K99" s="184"/>
      <c r="L99" s="184"/>
      <c r="M99" s="184"/>
      <c r="N99" s="438"/>
    </row>
    <row r="100" spans="2:14" ht="15">
      <c r="B100" s="438"/>
      <c r="C100" s="438"/>
      <c r="D100" s="438"/>
      <c r="E100" s="454"/>
      <c r="F100" s="451"/>
      <c r="G100" s="451"/>
      <c r="H100" s="451"/>
      <c r="I100" s="451"/>
      <c r="J100" s="451"/>
      <c r="K100" s="451"/>
      <c r="L100" s="451"/>
      <c r="M100" s="451"/>
      <c r="N100" s="438"/>
    </row>
    <row r="101" spans="2:14" ht="15">
      <c r="B101" s="438"/>
      <c r="C101" s="438"/>
      <c r="D101" s="438"/>
      <c r="E101" s="455"/>
      <c r="F101" s="438"/>
      <c r="G101" s="451"/>
      <c r="H101" s="451"/>
      <c r="I101" s="456"/>
      <c r="J101" s="451"/>
      <c r="K101" s="451"/>
      <c r="L101" s="451"/>
      <c r="M101" s="451"/>
      <c r="N101" s="438"/>
    </row>
    <row r="102" spans="2:14" ht="15">
      <c r="B102" s="438"/>
      <c r="C102" s="438"/>
      <c r="D102" s="438"/>
      <c r="E102" s="454"/>
      <c r="F102" s="454"/>
      <c r="G102" s="454"/>
      <c r="H102" s="454"/>
      <c r="I102" s="454"/>
      <c r="J102" s="454"/>
      <c r="K102" s="454"/>
      <c r="L102" s="454"/>
      <c r="M102" s="454"/>
      <c r="N102" s="438"/>
    </row>
    <row r="103" spans="2:14" ht="15">
      <c r="B103" s="438"/>
      <c r="C103" s="438"/>
      <c r="D103" s="438"/>
      <c r="E103" s="451"/>
      <c r="F103" s="438"/>
      <c r="G103" s="451"/>
      <c r="H103" s="451"/>
      <c r="I103" s="456"/>
      <c r="J103" s="451"/>
      <c r="K103" s="451"/>
      <c r="L103" s="451"/>
      <c r="M103" s="451"/>
      <c r="N103" s="438"/>
    </row>
    <row r="104" spans="2:14" ht="15">
      <c r="B104" s="438"/>
      <c r="C104" s="438"/>
      <c r="D104" s="438"/>
      <c r="E104" s="451"/>
      <c r="F104" s="438"/>
      <c r="G104" s="451"/>
      <c r="H104" s="451"/>
      <c r="I104" s="456"/>
      <c r="J104" s="451"/>
      <c r="K104" s="451"/>
      <c r="L104" s="451"/>
      <c r="M104" s="451"/>
      <c r="N104" s="438"/>
    </row>
    <row r="105" spans="2:14" ht="15">
      <c r="B105" s="438"/>
      <c r="C105" s="438"/>
      <c r="D105" s="438"/>
      <c r="E105" s="451"/>
      <c r="F105" s="438"/>
      <c r="G105" s="451"/>
      <c r="H105" s="451"/>
      <c r="I105" s="456"/>
      <c r="J105" s="451"/>
      <c r="K105" s="451"/>
      <c r="L105" s="451"/>
      <c r="M105" s="451"/>
      <c r="N105" s="438"/>
    </row>
    <row r="106" spans="2:14" ht="15">
      <c r="B106" s="438"/>
      <c r="C106" s="438"/>
      <c r="D106" s="438"/>
      <c r="E106" s="451"/>
      <c r="F106" s="438"/>
      <c r="G106" s="451"/>
      <c r="H106" s="451"/>
      <c r="I106" s="456"/>
      <c r="J106" s="451"/>
      <c r="K106" s="451"/>
      <c r="L106" s="451"/>
      <c r="M106" s="451"/>
      <c r="N106" s="438"/>
    </row>
    <row r="107" spans="2:14" ht="15">
      <c r="B107" s="438"/>
      <c r="C107" s="438"/>
      <c r="D107" s="438"/>
      <c r="E107" s="451"/>
      <c r="F107" s="438"/>
      <c r="G107" s="451"/>
      <c r="H107" s="451"/>
      <c r="I107" s="456"/>
      <c r="J107" s="451"/>
      <c r="K107" s="451"/>
      <c r="L107" s="451"/>
      <c r="M107" s="451"/>
      <c r="N107" s="438"/>
    </row>
    <row r="108" spans="2:14" ht="15">
      <c r="B108" s="438"/>
      <c r="C108" s="438"/>
      <c r="D108" s="438"/>
      <c r="E108" s="451"/>
      <c r="F108" s="438"/>
      <c r="G108" s="451"/>
      <c r="H108" s="451"/>
      <c r="I108" s="456"/>
      <c r="J108" s="451"/>
      <c r="K108" s="451"/>
      <c r="L108" s="451"/>
      <c r="M108" s="451"/>
      <c r="N108" s="438"/>
    </row>
    <row r="109" spans="2:14" ht="15">
      <c r="B109" s="438"/>
      <c r="C109" s="438"/>
      <c r="D109" s="438"/>
      <c r="E109" s="451"/>
      <c r="F109" s="438"/>
      <c r="G109" s="451"/>
      <c r="H109" s="451"/>
      <c r="I109" s="456"/>
      <c r="J109" s="451"/>
      <c r="K109" s="451"/>
      <c r="L109" s="451"/>
      <c r="M109" s="451"/>
      <c r="N109" s="438"/>
    </row>
    <row r="110" spans="2:14" ht="15">
      <c r="B110" s="438"/>
      <c r="C110" s="438"/>
      <c r="D110" s="438"/>
      <c r="E110" s="451"/>
      <c r="F110" s="438"/>
      <c r="G110" s="451"/>
      <c r="H110" s="451"/>
      <c r="I110" s="456"/>
      <c r="J110" s="451"/>
      <c r="K110" s="451"/>
      <c r="L110" s="451"/>
      <c r="M110" s="451"/>
      <c r="N110" s="438"/>
    </row>
    <row r="111" spans="2:14" ht="15">
      <c r="B111" s="438"/>
      <c r="C111" s="438"/>
      <c r="D111" s="438"/>
      <c r="E111" s="451"/>
      <c r="F111" s="438"/>
      <c r="G111" s="451"/>
      <c r="H111" s="451"/>
      <c r="I111" s="456"/>
      <c r="J111" s="451"/>
      <c r="K111" s="451"/>
      <c r="L111" s="451"/>
      <c r="M111" s="451"/>
      <c r="N111" s="438"/>
    </row>
    <row r="112" spans="2:14" ht="15">
      <c r="B112" s="438"/>
      <c r="C112" s="438"/>
      <c r="D112" s="438"/>
      <c r="E112" s="451"/>
      <c r="F112" s="438"/>
      <c r="G112" s="451"/>
      <c r="H112" s="451"/>
      <c r="I112" s="456"/>
      <c r="J112" s="451"/>
      <c r="K112" s="451"/>
      <c r="L112" s="451"/>
      <c r="M112" s="451"/>
      <c r="N112" s="438"/>
    </row>
    <row r="113" spans="2:14" ht="15">
      <c r="B113" s="438"/>
      <c r="C113" s="438"/>
      <c r="D113" s="438"/>
      <c r="E113" s="451"/>
      <c r="F113" s="438"/>
      <c r="G113" s="451"/>
      <c r="H113" s="451"/>
      <c r="I113" s="456"/>
      <c r="J113" s="451"/>
      <c r="K113" s="451"/>
      <c r="L113" s="451"/>
      <c r="M113" s="451"/>
      <c r="N113" s="438"/>
    </row>
    <row r="114" spans="2:14" ht="15">
      <c r="B114" s="438"/>
      <c r="C114" s="438"/>
      <c r="D114" s="438"/>
      <c r="E114" s="451"/>
      <c r="F114" s="438"/>
      <c r="G114" s="451"/>
      <c r="H114" s="451"/>
      <c r="I114" s="456"/>
      <c r="J114" s="451"/>
      <c r="K114" s="451"/>
      <c r="L114" s="451"/>
      <c r="M114" s="451"/>
      <c r="N114" s="438"/>
    </row>
    <row r="115" spans="2:14" ht="15">
      <c r="B115" s="438"/>
      <c r="C115" s="438"/>
      <c r="D115" s="438"/>
      <c r="E115" s="451"/>
      <c r="F115" s="438"/>
      <c r="G115" s="451"/>
      <c r="H115" s="451"/>
      <c r="I115" s="456"/>
      <c r="J115" s="451"/>
      <c r="K115" s="451"/>
      <c r="L115" s="451"/>
      <c r="M115" s="451"/>
      <c r="N115" s="438"/>
    </row>
  </sheetData>
  <sheetProtection/>
  <mergeCells count="29">
    <mergeCell ref="B5:D5"/>
    <mergeCell ref="K92:K93"/>
    <mergeCell ref="L92:L93"/>
    <mergeCell ref="M92:M93"/>
    <mergeCell ref="B92:C93"/>
    <mergeCell ref="E92:E93"/>
    <mergeCell ref="F92:F93"/>
    <mergeCell ref="G92:G93"/>
    <mergeCell ref="H92:H93"/>
    <mergeCell ref="I92:I93"/>
    <mergeCell ref="K12:M12"/>
    <mergeCell ref="H43:H44"/>
    <mergeCell ref="E61:G61"/>
    <mergeCell ref="H61:J61"/>
    <mergeCell ref="K61:M61"/>
    <mergeCell ref="I43:I44"/>
    <mergeCell ref="J43:J44"/>
    <mergeCell ref="K43:K44"/>
    <mergeCell ref="L43:L44"/>
    <mergeCell ref="M43:M44"/>
    <mergeCell ref="B61:C62"/>
    <mergeCell ref="G43:G44"/>
    <mergeCell ref="J92:J93"/>
    <mergeCell ref="E12:G12"/>
    <mergeCell ref="H12:J12"/>
    <mergeCell ref="B12:C13"/>
    <mergeCell ref="B43:C44"/>
    <mergeCell ref="E43:E44"/>
    <mergeCell ref="F43:F44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7" r:id="rId2"/>
  <ignoredErrors>
    <ignoredError sqref="G64:G8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B6" sqref="B6:G6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1:7" ht="15">
      <c r="A4" s="4"/>
      <c r="B4" s="4"/>
      <c r="C4" s="4"/>
      <c r="D4" s="5"/>
      <c r="E4" s="4"/>
      <c r="F4" s="4"/>
      <c r="G4" s="4"/>
    </row>
    <row r="5" spans="1:7" ht="15">
      <c r="A5" s="4"/>
      <c r="B5" s="4"/>
      <c r="C5" s="4"/>
      <c r="D5" s="4"/>
      <c r="E5" s="4"/>
      <c r="F5" s="4"/>
      <c r="G5" s="4"/>
    </row>
    <row r="6" spans="1:7" ht="18">
      <c r="A6" s="4"/>
      <c r="B6" s="479" t="s">
        <v>12</v>
      </c>
      <c r="C6" s="479"/>
      <c r="D6" s="479"/>
      <c r="E6" s="479"/>
      <c r="F6" s="479"/>
      <c r="G6" s="479"/>
    </row>
    <row r="7" spans="1:7" ht="15.75">
      <c r="A7" s="4"/>
      <c r="B7" s="480" t="str">
        <f>+Indice!B7</f>
        <v>AL 28 DE FEBRERO DE 2018</v>
      </c>
      <c r="C7" s="480"/>
      <c r="D7" s="480"/>
      <c r="E7" s="480"/>
      <c r="F7" s="480"/>
      <c r="G7" s="480"/>
    </row>
    <row r="8" spans="1:7" ht="18.75" customHeight="1">
      <c r="A8" s="6"/>
      <c r="B8" s="91"/>
      <c r="C8" s="91"/>
      <c r="D8" s="91"/>
      <c r="E8" s="91"/>
      <c r="F8" s="91"/>
      <c r="G8" s="91"/>
    </row>
    <row r="9" spans="1:7" ht="21" customHeight="1">
      <c r="A9" s="6"/>
      <c r="B9" s="262" t="s">
        <v>0</v>
      </c>
      <c r="C9" s="262" t="s">
        <v>1</v>
      </c>
      <c r="D9" s="483" t="s">
        <v>122</v>
      </c>
      <c r="E9" s="483"/>
      <c r="F9" s="483"/>
      <c r="G9" s="483"/>
    </row>
    <row r="10" spans="1:7" ht="58.5" customHeight="1">
      <c r="A10" s="6"/>
      <c r="B10" s="262"/>
      <c r="C10" s="262"/>
      <c r="D10" s="483" t="s">
        <v>132</v>
      </c>
      <c r="E10" s="483"/>
      <c r="F10" s="483"/>
      <c r="G10" s="483"/>
    </row>
    <row r="11" spans="1:7" ht="105" customHeight="1">
      <c r="A11" s="6"/>
      <c r="B11" s="262"/>
      <c r="C11" s="262"/>
      <c r="D11" s="484" t="s">
        <v>133</v>
      </c>
      <c r="E11" s="484"/>
      <c r="F11" s="484"/>
      <c r="G11" s="484"/>
    </row>
    <row r="12" spans="1:7" ht="9" customHeight="1">
      <c r="A12" s="6"/>
      <c r="B12" s="7"/>
      <c r="C12" s="7"/>
      <c r="D12" s="8"/>
      <c r="E12" s="8"/>
      <c r="F12" s="8"/>
      <c r="G12" s="8"/>
    </row>
    <row r="13" spans="1:7" ht="23.25" customHeight="1">
      <c r="A13" s="6"/>
      <c r="B13" s="9" t="s">
        <v>8</v>
      </c>
      <c r="C13" s="10" t="s">
        <v>1</v>
      </c>
      <c r="D13" s="486" t="s">
        <v>145</v>
      </c>
      <c r="E13" s="486"/>
      <c r="F13" s="486"/>
      <c r="G13" s="486"/>
    </row>
    <row r="14" spans="1:7" ht="9" customHeight="1">
      <c r="A14" s="6"/>
      <c r="B14" s="9"/>
      <c r="C14" s="10"/>
      <c r="D14" s="11"/>
      <c r="E14" s="11"/>
      <c r="F14" s="11"/>
      <c r="G14" s="11"/>
    </row>
    <row r="15" spans="1:7" ht="23.25" customHeight="1">
      <c r="A15" s="6"/>
      <c r="B15" s="10" t="s">
        <v>2</v>
      </c>
      <c r="C15" s="10" t="s">
        <v>1</v>
      </c>
      <c r="D15" s="12">
        <v>43159</v>
      </c>
      <c r="E15" s="6"/>
      <c r="F15" s="6"/>
      <c r="G15" s="6"/>
    </row>
    <row r="16" spans="1:7" ht="8.25" customHeight="1">
      <c r="A16" s="6"/>
      <c r="B16" s="10"/>
      <c r="C16" s="10"/>
      <c r="D16" s="12"/>
      <c r="E16" s="6"/>
      <c r="F16" s="6"/>
      <c r="G16" s="6"/>
    </row>
    <row r="17" spans="1:7" ht="24.75" customHeight="1">
      <c r="A17" s="6"/>
      <c r="B17" s="10" t="s">
        <v>9</v>
      </c>
      <c r="C17" s="10" t="s">
        <v>1</v>
      </c>
      <c r="D17" s="6" t="s">
        <v>3</v>
      </c>
      <c r="E17" s="6"/>
      <c r="F17" s="6"/>
      <c r="G17" s="6"/>
    </row>
    <row r="18" spans="1:7" ht="6.75" customHeight="1">
      <c r="A18" s="6"/>
      <c r="B18" s="10"/>
      <c r="C18" s="10"/>
      <c r="D18" s="6"/>
      <c r="E18" s="6"/>
      <c r="F18" s="6"/>
      <c r="G18" s="6"/>
    </row>
    <row r="19" spans="1:7" ht="14.25" customHeight="1">
      <c r="A19" s="6"/>
      <c r="B19" s="7" t="s">
        <v>4</v>
      </c>
      <c r="C19" s="7" t="s">
        <v>1</v>
      </c>
      <c r="D19" s="13" t="s">
        <v>64</v>
      </c>
      <c r="E19" s="13"/>
      <c r="F19" s="13"/>
      <c r="G19" s="13"/>
    </row>
    <row r="20" spans="1:7" ht="27.75" customHeight="1">
      <c r="A20" s="6"/>
      <c r="B20" s="7"/>
      <c r="C20" s="7"/>
      <c r="D20" s="485" t="s">
        <v>80</v>
      </c>
      <c r="E20" s="485"/>
      <c r="F20" s="485"/>
      <c r="G20" s="485"/>
    </row>
    <row r="21" spans="1:7" ht="15.75" customHeight="1">
      <c r="A21" s="6"/>
      <c r="B21" s="7"/>
      <c r="C21" s="7"/>
      <c r="D21" s="13" t="s">
        <v>77</v>
      </c>
      <c r="E21" s="13"/>
      <c r="F21" s="13"/>
      <c r="G21" s="13"/>
    </row>
    <row r="22" spans="1:7" ht="6.75" customHeight="1">
      <c r="A22" s="6"/>
      <c r="B22" s="7"/>
      <c r="C22" s="7"/>
      <c r="D22" s="13"/>
      <c r="E22" s="13"/>
      <c r="F22" s="13"/>
      <c r="G22" s="13"/>
    </row>
    <row r="23" spans="1:7" ht="15">
      <c r="A23" s="6"/>
      <c r="B23" s="10" t="s">
        <v>5</v>
      </c>
      <c r="C23" s="10" t="s">
        <v>1</v>
      </c>
      <c r="D23" s="6" t="s">
        <v>143</v>
      </c>
      <c r="E23" s="6"/>
      <c r="F23" s="6"/>
      <c r="G23" s="6"/>
    </row>
    <row r="24" spans="1:7" ht="16.5" customHeight="1">
      <c r="A24" s="6"/>
      <c r="B24" s="10"/>
      <c r="C24" s="10"/>
      <c r="D24" s="6" t="s">
        <v>61</v>
      </c>
      <c r="E24" s="6"/>
      <c r="F24" s="6"/>
      <c r="G24" s="6"/>
    </row>
    <row r="25" spans="1:7" ht="6" customHeight="1">
      <c r="A25" s="6"/>
      <c r="B25" s="10"/>
      <c r="C25" s="10"/>
      <c r="D25" s="6"/>
      <c r="E25" s="6"/>
      <c r="F25" s="6"/>
      <c r="G25" s="6"/>
    </row>
    <row r="26" spans="1:10" ht="15">
      <c r="A26" s="6"/>
      <c r="B26" s="10" t="s">
        <v>6</v>
      </c>
      <c r="C26" s="10" t="s">
        <v>1</v>
      </c>
      <c r="D26" s="388" t="s">
        <v>13</v>
      </c>
      <c r="E26" s="14"/>
      <c r="F26" s="14"/>
      <c r="G26" s="14"/>
      <c r="H26" s="14"/>
      <c r="I26" s="14"/>
      <c r="J26" s="2"/>
    </row>
    <row r="27" spans="1:7" ht="7.5" customHeight="1">
      <c r="A27" s="6"/>
      <c r="B27" s="10"/>
      <c r="C27" s="10"/>
      <c r="D27" s="6"/>
      <c r="E27" s="6"/>
      <c r="F27" s="6"/>
      <c r="G27" s="6"/>
    </row>
    <row r="28" spans="1:7" ht="20.25" customHeight="1">
      <c r="A28" s="6"/>
      <c r="B28" s="10" t="s">
        <v>7</v>
      </c>
      <c r="C28" s="10" t="s">
        <v>1</v>
      </c>
      <c r="D28" s="12">
        <v>43190</v>
      </c>
      <c r="E28" s="6"/>
      <c r="F28" s="6"/>
      <c r="G28" s="6"/>
    </row>
    <row r="29" spans="1:7" ht="7.5" customHeight="1">
      <c r="A29" s="6"/>
      <c r="B29" s="10"/>
      <c r="C29" s="10"/>
      <c r="D29" s="12"/>
      <c r="E29" s="6"/>
      <c r="F29" s="6"/>
      <c r="G29" s="6"/>
    </row>
    <row r="30" spans="2:7" ht="18" customHeight="1">
      <c r="B30" s="15" t="s">
        <v>10</v>
      </c>
      <c r="C30" s="16" t="s">
        <v>1</v>
      </c>
      <c r="D30" s="484" t="s">
        <v>78</v>
      </c>
      <c r="E30" s="484"/>
      <c r="F30" s="484"/>
      <c r="G30" s="484"/>
    </row>
    <row r="31" spans="2:7" ht="6" customHeight="1">
      <c r="B31" s="15"/>
      <c r="C31" s="16"/>
      <c r="D31" s="8"/>
      <c r="E31" s="8"/>
      <c r="F31" s="8"/>
      <c r="G31" s="8"/>
    </row>
    <row r="32" spans="2:7" ht="27.75" customHeight="1">
      <c r="B32" s="7" t="s">
        <v>24</v>
      </c>
      <c r="C32" s="7" t="s">
        <v>1</v>
      </c>
      <c r="D32" s="487" t="s">
        <v>148</v>
      </c>
      <c r="E32" s="487"/>
      <c r="F32" s="487"/>
      <c r="G32" s="487"/>
    </row>
    <row r="33" spans="4:7" ht="7.5" customHeight="1">
      <c r="D33" s="483"/>
      <c r="E33" s="483"/>
      <c r="F33" s="483"/>
      <c r="G33" s="483"/>
    </row>
    <row r="34" spans="2:9" ht="28.5" customHeight="1">
      <c r="B34" s="7" t="s">
        <v>11</v>
      </c>
      <c r="C34" s="7" t="s">
        <v>1</v>
      </c>
      <c r="D34" s="484" t="s">
        <v>154</v>
      </c>
      <c r="E34" s="484"/>
      <c r="F34" s="484"/>
      <c r="G34" s="484"/>
      <c r="I34" s="324">
        <v>3.261</v>
      </c>
    </row>
    <row r="35" spans="4:7" ht="15.75" customHeight="1">
      <c r="D35" s="483"/>
      <c r="E35" s="483"/>
      <c r="F35" s="483"/>
      <c r="G35" s="483"/>
    </row>
    <row r="36" spans="2:7" ht="15">
      <c r="B36" s="7" t="s">
        <v>62</v>
      </c>
      <c r="C36" s="7" t="s">
        <v>1</v>
      </c>
      <c r="D36" s="6" t="s">
        <v>63</v>
      </c>
      <c r="E36" s="6"/>
      <c r="F36" s="6"/>
      <c r="G36" s="6"/>
    </row>
    <row r="37" spans="4:7" ht="15">
      <c r="D37" s="483"/>
      <c r="E37" s="483"/>
      <c r="F37" s="483"/>
      <c r="G37" s="483"/>
    </row>
    <row r="38" spans="4:7" ht="15">
      <c r="D38" s="483"/>
      <c r="E38" s="483"/>
      <c r="F38" s="483"/>
      <c r="G38" s="483"/>
    </row>
    <row r="39" spans="4:7" ht="15">
      <c r="D39" s="483"/>
      <c r="E39" s="483"/>
      <c r="F39" s="483"/>
      <c r="G39" s="483"/>
    </row>
    <row r="40" spans="4:7" ht="15">
      <c r="D40" s="483"/>
      <c r="E40" s="483"/>
      <c r="F40" s="483"/>
      <c r="G40" s="483"/>
    </row>
    <row r="41" spans="4:7" ht="15">
      <c r="D41" s="483"/>
      <c r="E41" s="483"/>
      <c r="F41" s="483"/>
      <c r="G41" s="483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showGridLines="0" zoomScale="85" zoomScaleNormal="85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19" customWidth="1"/>
    <col min="2" max="2" width="26.421875" style="119" customWidth="1"/>
    <col min="3" max="5" width="16.7109375" style="119" customWidth="1"/>
    <col min="6" max="6" width="4.28125" style="119" customWidth="1"/>
    <col min="7" max="7" width="33.57421875" style="119" customWidth="1"/>
    <col min="8" max="10" width="16.7109375" style="119" customWidth="1"/>
    <col min="11" max="11" width="0.71875" style="119" customWidth="1"/>
    <col min="12" max="12" width="10.8515625" style="119" customWidth="1"/>
    <col min="13" max="13" width="11.421875" style="119" customWidth="1"/>
    <col min="14" max="14" width="15.7109375" style="233" customWidth="1"/>
    <col min="15" max="15" width="15.7109375" style="53" customWidth="1"/>
    <col min="16" max="16384" width="15.7109375" style="52" customWidth="1"/>
  </cols>
  <sheetData>
    <row r="1" spans="14:15" s="4" customFormat="1" ht="15" customHeight="1">
      <c r="N1" s="51"/>
      <c r="O1" s="51"/>
    </row>
    <row r="2" spans="4:15" s="4" customFormat="1" ht="15" customHeight="1">
      <c r="D2" s="5"/>
      <c r="N2" s="51"/>
      <c r="O2" s="51"/>
    </row>
    <row r="3" spans="4:15" s="4" customFormat="1" ht="15" customHeight="1">
      <c r="D3" s="5"/>
      <c r="N3" s="51"/>
      <c r="O3" s="51"/>
    </row>
    <row r="4" spans="1:15" s="1" customFormat="1" ht="15">
      <c r="A4" s="4"/>
      <c r="B4" s="133"/>
      <c r="C4" s="133"/>
      <c r="D4" s="133"/>
      <c r="E4" s="133"/>
      <c r="F4" s="133"/>
      <c r="G4" s="133"/>
      <c r="H4" s="225"/>
      <c r="I4" s="225"/>
      <c r="J4" s="225"/>
      <c r="K4" s="225"/>
      <c r="L4" s="225"/>
      <c r="M4" s="225"/>
      <c r="N4" s="129"/>
      <c r="O4" s="29"/>
    </row>
    <row r="5" spans="1:15" s="1" customFormat="1" ht="22.5" customHeight="1">
      <c r="A5" s="4"/>
      <c r="B5" s="479" t="s">
        <v>213</v>
      </c>
      <c r="C5" s="479"/>
      <c r="D5" s="479"/>
      <c r="E5" s="479"/>
      <c r="F5" s="479"/>
      <c r="G5" s="479"/>
      <c r="H5" s="479"/>
      <c r="I5" s="479"/>
      <c r="J5" s="479"/>
      <c r="K5" s="225"/>
      <c r="L5" s="225"/>
      <c r="M5" s="225"/>
      <c r="N5" s="129"/>
      <c r="O5" s="29"/>
    </row>
    <row r="6" spans="1:15" s="1" customFormat="1" ht="19.5" customHeight="1">
      <c r="A6" s="4"/>
      <c r="B6" s="498" t="s">
        <v>12</v>
      </c>
      <c r="C6" s="498"/>
      <c r="D6" s="498"/>
      <c r="E6" s="498"/>
      <c r="F6" s="498"/>
      <c r="G6" s="498"/>
      <c r="H6" s="498"/>
      <c r="I6" s="498"/>
      <c r="J6" s="498"/>
      <c r="K6" s="225"/>
      <c r="L6" s="225"/>
      <c r="M6" s="225"/>
      <c r="N6" s="129"/>
      <c r="O6" s="29"/>
    </row>
    <row r="7" spans="1:15" s="1" customFormat="1" ht="18" customHeight="1">
      <c r="A7" s="4"/>
      <c r="B7" s="497" t="str">
        <f>+Indice!B7</f>
        <v>AL 28 DE FEBRERO DE 2018</v>
      </c>
      <c r="C7" s="497"/>
      <c r="D7" s="497"/>
      <c r="E7" s="497"/>
      <c r="F7" s="497"/>
      <c r="G7" s="497"/>
      <c r="H7" s="497"/>
      <c r="I7" s="497"/>
      <c r="J7" s="497"/>
      <c r="K7" s="225"/>
      <c r="L7" s="225"/>
      <c r="M7" s="225"/>
      <c r="N7" s="129"/>
      <c r="O7" s="29"/>
    </row>
    <row r="8" spans="1:15" s="1" customFormat="1" ht="19.5" customHeight="1">
      <c r="A8" s="4"/>
      <c r="B8" s="496"/>
      <c r="C8" s="496"/>
      <c r="D8" s="496"/>
      <c r="E8" s="496"/>
      <c r="F8" s="496"/>
      <c r="G8" s="277"/>
      <c r="H8" s="277"/>
      <c r="I8" s="277"/>
      <c r="J8" s="277"/>
      <c r="K8" s="225"/>
      <c r="L8" s="225"/>
      <c r="M8" s="225"/>
      <c r="N8" s="129"/>
      <c r="O8" s="29"/>
    </row>
    <row r="9" spans="1:15" s="1" customFormat="1" ht="15.75">
      <c r="A9" s="4"/>
      <c r="B9" s="387" t="s">
        <v>149</v>
      </c>
      <c r="C9" s="387"/>
      <c r="D9" s="387"/>
      <c r="E9" s="387"/>
      <c r="F9" s="387"/>
      <c r="G9" s="387"/>
      <c r="H9" s="387"/>
      <c r="I9" s="387"/>
      <c r="J9" s="387"/>
      <c r="K9" s="225"/>
      <c r="L9" s="225"/>
      <c r="M9" s="225"/>
      <c r="N9" s="129"/>
      <c r="O9" s="29"/>
    </row>
    <row r="10" spans="1:15" s="1" customFormat="1" ht="12" customHeight="1">
      <c r="A10" s="6"/>
      <c r="B10" s="63"/>
      <c r="C10" s="91"/>
      <c r="D10" s="91"/>
      <c r="E10" s="91"/>
      <c r="F10" s="91"/>
      <c r="G10" s="91"/>
      <c r="H10" s="63"/>
      <c r="I10" s="63"/>
      <c r="J10" s="63"/>
      <c r="K10" s="225"/>
      <c r="L10" s="225"/>
      <c r="M10" s="225"/>
      <c r="N10" s="129"/>
      <c r="O10" s="29"/>
    </row>
    <row r="11" spans="2:14" ht="19.5" customHeight="1">
      <c r="B11" s="491" t="s">
        <v>25</v>
      </c>
      <c r="C11" s="492"/>
      <c r="D11" s="492"/>
      <c r="E11" s="493"/>
      <c r="F11" s="118"/>
      <c r="G11" s="491" t="s">
        <v>26</v>
      </c>
      <c r="H11" s="492"/>
      <c r="I11" s="492"/>
      <c r="J11" s="493"/>
      <c r="N11" s="266"/>
    </row>
    <row r="12" spans="2:13" ht="19.5" customHeight="1">
      <c r="B12" s="120"/>
      <c r="C12" s="386" t="s">
        <v>14</v>
      </c>
      <c r="D12" s="386" t="s">
        <v>150</v>
      </c>
      <c r="E12" s="389" t="s">
        <v>27</v>
      </c>
      <c r="F12" s="121"/>
      <c r="G12" s="122"/>
      <c r="H12" s="386" t="s">
        <v>14</v>
      </c>
      <c r="I12" s="386" t="s">
        <v>150</v>
      </c>
      <c r="J12" s="389" t="s">
        <v>27</v>
      </c>
      <c r="M12" s="212"/>
    </row>
    <row r="13" spans="2:10" ht="19.5" customHeight="1">
      <c r="B13" s="123" t="s">
        <v>30</v>
      </c>
      <c r="C13" s="384">
        <f>('DGRGL-C1'!C18+'DGRGL-C1'!C45)/1000</f>
        <v>686.9812845999999</v>
      </c>
      <c r="D13" s="384">
        <f>('DGRGL-C1'!D18+'DGRGL-C1'!D45)/1000</f>
        <v>2240.2459690799997</v>
      </c>
      <c r="E13" s="461">
        <f>+D13/$D$15</f>
        <v>0.9544151941358975</v>
      </c>
      <c r="F13" s="124"/>
      <c r="G13" s="123" t="s">
        <v>31</v>
      </c>
      <c r="H13" s="382">
        <f>(+'DGRGL-C3'!C19+'DGRGL-C3'!C44)/1000</f>
        <v>719.79290441</v>
      </c>
      <c r="I13" s="382">
        <f>(+'DGRGL-C3'!D19+'DGRGL-C3'!D44)/1000</f>
        <v>2347.24466128</v>
      </c>
      <c r="J13" s="461">
        <f>+I13/$I$15</f>
        <v>1</v>
      </c>
    </row>
    <row r="14" spans="2:14" ht="19.5" customHeight="1">
      <c r="B14" s="123" t="s">
        <v>28</v>
      </c>
      <c r="C14" s="384">
        <f>+'DGRGL-C1'!C15/1000</f>
        <v>32.811619809999996</v>
      </c>
      <c r="D14" s="384">
        <f>+'DGRGL-C1'!D15/1000</f>
        <v>106.99869220000001</v>
      </c>
      <c r="E14" s="461">
        <f>+D14/$D$15</f>
        <v>0.04558480586410259</v>
      </c>
      <c r="F14" s="124"/>
      <c r="G14" s="123" t="s">
        <v>29</v>
      </c>
      <c r="H14" s="382">
        <f>(+'DGRGL-C3'!C15+'DGRGL-C3'!C42)/1000</f>
        <v>0</v>
      </c>
      <c r="I14" s="382">
        <f>(+'DGRGL-C3'!D15+'DGRGL-C3'!D42)/1000</f>
        <v>0</v>
      </c>
      <c r="J14" s="461">
        <f>+I14/$I$15</f>
        <v>0</v>
      </c>
      <c r="N14" s="234"/>
    </row>
    <row r="15" spans="2:10" ht="19.5" customHeight="1">
      <c r="B15" s="125" t="s">
        <v>32</v>
      </c>
      <c r="C15" s="385">
        <f>+C14+C13</f>
        <v>719.7929044099999</v>
      </c>
      <c r="D15" s="385">
        <f>+D14+D13</f>
        <v>2347.2446612799995</v>
      </c>
      <c r="E15" s="462">
        <f>SUM(E13:E14)</f>
        <v>1</v>
      </c>
      <c r="F15" s="126"/>
      <c r="G15" s="125" t="s">
        <v>32</v>
      </c>
      <c r="H15" s="383">
        <f>+H14+H13</f>
        <v>719.79290441</v>
      </c>
      <c r="I15" s="383">
        <f>+I14+I13</f>
        <v>2347.24466128</v>
      </c>
      <c r="J15" s="462">
        <f>SUM(J13:J14)</f>
        <v>1</v>
      </c>
    </row>
    <row r="16" spans="2:10" ht="19.5" customHeight="1">
      <c r="B16" s="175"/>
      <c r="C16" s="191"/>
      <c r="D16" s="235"/>
      <c r="E16" s="126"/>
      <c r="F16" s="126"/>
      <c r="G16" s="295"/>
      <c r="H16" s="296">
        <f>+H15-C15</f>
        <v>0</v>
      </c>
      <c r="I16" s="297">
        <f>+I15-D15</f>
        <v>0</v>
      </c>
      <c r="J16" s="126"/>
    </row>
    <row r="17" spans="3:4" ht="19.5" customHeight="1">
      <c r="C17" s="236"/>
      <c r="D17" s="237"/>
    </row>
    <row r="18" spans="2:10" ht="19.5" customHeight="1">
      <c r="B18" s="491" t="s">
        <v>33</v>
      </c>
      <c r="C18" s="492"/>
      <c r="D18" s="492"/>
      <c r="E18" s="493"/>
      <c r="F18" s="118"/>
      <c r="G18" s="491" t="s">
        <v>76</v>
      </c>
      <c r="H18" s="492"/>
      <c r="I18" s="492"/>
      <c r="J18" s="493"/>
    </row>
    <row r="19" spans="2:15" ht="19.5" customHeight="1">
      <c r="B19" s="122"/>
      <c r="C19" s="386" t="s">
        <v>14</v>
      </c>
      <c r="D19" s="386" t="s">
        <v>150</v>
      </c>
      <c r="E19" s="389" t="s">
        <v>27</v>
      </c>
      <c r="F19" s="121"/>
      <c r="G19" s="238"/>
      <c r="H19" s="386" t="s">
        <v>14</v>
      </c>
      <c r="I19" s="386" t="s">
        <v>150</v>
      </c>
      <c r="J19" s="393" t="s">
        <v>27</v>
      </c>
      <c r="M19" s="239"/>
      <c r="N19" s="239"/>
      <c r="O19" s="54"/>
    </row>
    <row r="20" spans="2:15" ht="19.5" customHeight="1">
      <c r="B20" s="123" t="s">
        <v>93</v>
      </c>
      <c r="C20" s="384">
        <f>('DGRGL-C2'!C15+'DGRGL-C2'!C20)/1000</f>
        <v>464.99526199999997</v>
      </c>
      <c r="D20" s="384">
        <f>('DGRGL-C2'!D15+'DGRGL-C2'!D20)/1000</f>
        <v>1516.3495493799999</v>
      </c>
      <c r="E20" s="461">
        <f>+D20/$D$22</f>
        <v>0.6460125671574023</v>
      </c>
      <c r="F20" s="124"/>
      <c r="G20" s="402" t="s">
        <v>190</v>
      </c>
      <c r="H20" s="390">
        <f>(+'DGRGL-C5'!C19+'DGRGL-C5'!C47+'DGRGL-C5'!C91)/1000</f>
        <v>516.12421498</v>
      </c>
      <c r="I20" s="390">
        <f>(+'DGRGL-C5'!D19+'DGRGL-C5'!D47+'DGRGL-C5'!D91)/1000</f>
        <v>1683.08106505</v>
      </c>
      <c r="J20" s="463">
        <f aca="true" t="shared" si="0" ref="J20:J29">+I20/$I$30</f>
        <v>0.717045433229364</v>
      </c>
      <c r="M20" s="239"/>
      <c r="N20" s="239"/>
      <c r="O20" s="54"/>
    </row>
    <row r="21" spans="2:15" ht="19.5" customHeight="1">
      <c r="B21" s="123" t="s">
        <v>92</v>
      </c>
      <c r="C21" s="384">
        <f>('DGRGL-C2'!C16+'DGRGL-C2'!C19)/1000</f>
        <v>254.79764241</v>
      </c>
      <c r="D21" s="384">
        <f>('DGRGL-C2'!D16+'DGRGL-C2'!D19)/1000</f>
        <v>830.8951119000001</v>
      </c>
      <c r="E21" s="461">
        <f>+D21/$D$22</f>
        <v>0.35398743284259776</v>
      </c>
      <c r="F21" s="124"/>
      <c r="G21" s="402" t="s">
        <v>180</v>
      </c>
      <c r="H21" s="390">
        <f>+(+'DGRGL-C5'!C37+'DGRGL-C5'!C102)/1000</f>
        <v>75.92676697</v>
      </c>
      <c r="I21" s="390">
        <f>+(+'DGRGL-C5'!D37+'DGRGL-C5'!D102)/1000</f>
        <v>247.59718709</v>
      </c>
      <c r="J21" s="463">
        <f t="shared" si="0"/>
        <v>0.10548418372114877</v>
      </c>
      <c r="M21" s="241"/>
      <c r="N21" s="242"/>
      <c r="O21" s="54"/>
    </row>
    <row r="22" spans="2:15" ht="19.5" customHeight="1">
      <c r="B22" s="125" t="s">
        <v>32</v>
      </c>
      <c r="C22" s="385">
        <f>+C21+C20</f>
        <v>719.79290441</v>
      </c>
      <c r="D22" s="385">
        <f>+D21+D20</f>
        <v>2347.24466128</v>
      </c>
      <c r="E22" s="462">
        <f>+E21+E20</f>
        <v>1</v>
      </c>
      <c r="F22" s="126"/>
      <c r="G22" s="240" t="s">
        <v>252</v>
      </c>
      <c r="H22" s="390">
        <f>(+'DGRGL-C5'!C38+'DGRGL-C5'!C101)/1000</f>
        <v>68.29761147</v>
      </c>
      <c r="I22" s="390">
        <f>(+'DGRGL-C5'!D38+'DGRGL-C5'!D101)/1000</f>
        <v>222.71851101</v>
      </c>
      <c r="J22" s="463">
        <f t="shared" si="0"/>
        <v>0.0948850857701379</v>
      </c>
      <c r="M22" s="243"/>
      <c r="N22" s="239"/>
      <c r="O22" s="54"/>
    </row>
    <row r="23" spans="2:15" ht="25.5">
      <c r="B23" s="121"/>
      <c r="C23" s="298">
        <f>+C22-C15</f>
        <v>0</v>
      </c>
      <c r="D23" s="299">
        <f>+D22-D15</f>
        <v>0</v>
      </c>
      <c r="E23" s="300"/>
      <c r="F23" s="126"/>
      <c r="G23" s="240" t="s">
        <v>191</v>
      </c>
      <c r="H23" s="390">
        <f>+'DGRGL-C5'!C31/1000</f>
        <v>24.80472856</v>
      </c>
      <c r="I23" s="390">
        <f>+'DGRGL-C5'!D31/1000</f>
        <v>80.88821983</v>
      </c>
      <c r="J23" s="463">
        <f t="shared" si="0"/>
        <v>0.03446092397779505</v>
      </c>
      <c r="M23" s="239"/>
      <c r="N23" s="239"/>
      <c r="O23" s="54"/>
    </row>
    <row r="24" spans="2:15" ht="19.5" customHeight="1">
      <c r="B24" s="121"/>
      <c r="C24" s="298"/>
      <c r="D24" s="299"/>
      <c r="E24" s="300"/>
      <c r="F24" s="126"/>
      <c r="G24" s="402" t="s">
        <v>172</v>
      </c>
      <c r="H24" s="391">
        <f>(+'DGRGL-C5'!C44+'DGRGL-C5'!C105)/1000</f>
        <v>21.351414839999997</v>
      </c>
      <c r="I24" s="391">
        <f>(+'DGRGL-C5'!D44+'DGRGL-C5'!D105)/1000</f>
        <v>69.62696379</v>
      </c>
      <c r="J24" s="463">
        <f t="shared" si="0"/>
        <v>0.02966327496160301</v>
      </c>
      <c r="M24" s="239"/>
      <c r="N24" s="239"/>
      <c r="O24" s="54"/>
    </row>
    <row r="25" spans="2:15" ht="25.5">
      <c r="B25" s="488" t="s">
        <v>34</v>
      </c>
      <c r="C25" s="489"/>
      <c r="D25" s="489"/>
      <c r="E25" s="490"/>
      <c r="F25" s="126"/>
      <c r="G25" s="240" t="s">
        <v>194</v>
      </c>
      <c r="H25" s="390">
        <f>+'DGRGL-C5'!C32/1000</f>
        <v>8.006891249999999</v>
      </c>
      <c r="I25" s="390">
        <f>+'DGRGL-C5'!D32/1000</f>
        <v>26.11047237</v>
      </c>
      <c r="J25" s="463">
        <f t="shared" si="0"/>
        <v>0.011123881886113308</v>
      </c>
      <c r="M25" s="239"/>
      <c r="N25" s="239"/>
      <c r="O25" s="54"/>
    </row>
    <row r="26" spans="2:15" ht="19.5" customHeight="1">
      <c r="B26" s="122"/>
      <c r="C26" s="386" t="s">
        <v>14</v>
      </c>
      <c r="D26" s="386" t="s">
        <v>150</v>
      </c>
      <c r="E26" s="389" t="s">
        <v>27</v>
      </c>
      <c r="F26" s="126"/>
      <c r="G26" s="402" t="s">
        <v>181</v>
      </c>
      <c r="H26" s="390">
        <f>(+'DGRGL-C5'!C39+'DGRGL-C5'!C99)/1000</f>
        <v>4.302578540000001</v>
      </c>
      <c r="I26" s="390">
        <f>(+'DGRGL-C5'!D39+'DGRGL-C5'!D99)/1000</f>
        <v>14.03070862</v>
      </c>
      <c r="J26" s="463">
        <f t="shared" si="0"/>
        <v>0.005977522859627677</v>
      </c>
      <c r="M26" s="239"/>
      <c r="N26" s="239"/>
      <c r="O26" s="54"/>
    </row>
    <row r="27" spans="2:16" ht="19.5" customHeight="1">
      <c r="B27" s="123" t="s">
        <v>60</v>
      </c>
      <c r="C27" s="382">
        <f>(+'DGRGL-C5'!C19+'DGRGL-C5'!C47+'DGRGL-C5'!C91)/1000</f>
        <v>516.12421498</v>
      </c>
      <c r="D27" s="382">
        <f>('DGRGL-C5'!D19+'DGRGL-C5'!D47+'DGRGL-C5'!D91)/1000</f>
        <v>1683.08106505</v>
      </c>
      <c r="E27" s="461">
        <f>+C27/$C$30</f>
        <v>0.7170454332320167</v>
      </c>
      <c r="F27" s="118"/>
      <c r="G27" s="402" t="s">
        <v>253</v>
      </c>
      <c r="H27" s="390">
        <f>+'DGRGL-C5'!C100/1000</f>
        <v>0.8129536900000001</v>
      </c>
      <c r="I27" s="390">
        <f>+'DGRGL-C5'!D100/1000</f>
        <v>2.65104198</v>
      </c>
      <c r="J27" s="463">
        <f t="shared" si="0"/>
        <v>0.0011294272061707614</v>
      </c>
      <c r="M27" s="241"/>
      <c r="N27" s="239"/>
      <c r="O27" s="54"/>
      <c r="P27" s="55"/>
    </row>
    <row r="28" spans="2:16" ht="19.5" customHeight="1">
      <c r="B28" s="123" t="s">
        <v>66</v>
      </c>
      <c r="C28" s="382">
        <f>('DGRGL-C5'!C23+'DGRGL-C5'!C36+'DGRGL-C5'!C43+'DGRGL-C5'!C98+'DGRGL-C5'!C104+'DGRGL-C5'!C107)/1000</f>
        <v>170.85706962</v>
      </c>
      <c r="D28" s="382">
        <f>('DGRGL-C5'!D23+'DGRGL-C5'!D36+'DGRGL-C5'!D43+'DGRGL-C5'!D98+'DGRGL-C5'!D104+'DGRGL-C5'!D107)/1000</f>
        <v>557.1649040399999</v>
      </c>
      <c r="E28" s="461">
        <f>+C28/$C$30</f>
        <v>0.23736976090372572</v>
      </c>
      <c r="F28" s="121"/>
      <c r="G28" s="402" t="s">
        <v>169</v>
      </c>
      <c r="H28" s="391">
        <f>+'DGRGL-C5'!C40/1000</f>
        <v>0.12989723</v>
      </c>
      <c r="I28" s="391">
        <f>+'DGRGL-C5'!D40/1000</f>
        <v>0.42359487</v>
      </c>
      <c r="J28" s="463">
        <f t="shared" si="0"/>
        <v>0.0001804647282772817</v>
      </c>
      <c r="M28" s="239"/>
      <c r="N28" s="244"/>
      <c r="O28" s="97"/>
      <c r="P28" s="55"/>
    </row>
    <row r="29" spans="2:16" ht="19.5" customHeight="1">
      <c r="B29" s="123" t="s">
        <v>52</v>
      </c>
      <c r="C29" s="382">
        <f>(+'DGRGL-C5'!C30)/1000</f>
        <v>32.811619809999996</v>
      </c>
      <c r="D29" s="382">
        <f>(+'DGRGL-C5'!D30)/1000</f>
        <v>106.99869220000001</v>
      </c>
      <c r="E29" s="461">
        <f>+C29/$C$30</f>
        <v>0.04558480586425762</v>
      </c>
      <c r="F29" s="124"/>
      <c r="G29" s="402" t="s">
        <v>170</v>
      </c>
      <c r="H29" s="390">
        <f>+'DGRGL-C5'!C41/1000</f>
        <v>0.03584688</v>
      </c>
      <c r="I29" s="390">
        <f>+'DGRGL-C5'!D41/1000</f>
        <v>0.11689668</v>
      </c>
      <c r="J29" s="463">
        <f t="shared" si="0"/>
        <v>4.980165976211267E-05</v>
      </c>
      <c r="M29" s="245"/>
      <c r="N29" s="246"/>
      <c r="O29" s="54"/>
      <c r="P29" s="55"/>
    </row>
    <row r="30" spans="2:16" ht="19.5" customHeight="1">
      <c r="B30" s="125" t="s">
        <v>32</v>
      </c>
      <c r="C30" s="383">
        <f>+C27+C28+C29</f>
        <v>719.79290441</v>
      </c>
      <c r="D30" s="383">
        <f>+D27+D28+D29</f>
        <v>2347.24466129</v>
      </c>
      <c r="E30" s="462">
        <f>+E27+E28+E29</f>
        <v>1.0000000000000002</v>
      </c>
      <c r="F30" s="124"/>
      <c r="G30" s="125" t="s">
        <v>32</v>
      </c>
      <c r="H30" s="392">
        <f>SUM(H20:H29)</f>
        <v>719.79290441</v>
      </c>
      <c r="I30" s="392">
        <f>SUM(I20:I29)</f>
        <v>2347.2446612900003</v>
      </c>
      <c r="J30" s="464">
        <f>SUM(J20:J29)</f>
        <v>0.9999999999999999</v>
      </c>
      <c r="L30" s="239"/>
      <c r="M30" s="247"/>
      <c r="N30" s="239"/>
      <c r="O30" s="54"/>
      <c r="P30" s="55"/>
    </row>
    <row r="31" spans="2:16" ht="19.5" customHeight="1">
      <c r="B31" s="52"/>
      <c r="C31" s="52"/>
      <c r="D31" s="52"/>
      <c r="E31" s="52"/>
      <c r="F31" s="124"/>
      <c r="G31" s="119" t="s">
        <v>192</v>
      </c>
      <c r="M31" s="247"/>
      <c r="N31" s="239"/>
      <c r="O31" s="54"/>
      <c r="P31" s="55"/>
    </row>
    <row r="32" spans="2:16" ht="19.5" customHeight="1">
      <c r="B32" s="52"/>
      <c r="C32" s="52"/>
      <c r="D32" s="52"/>
      <c r="E32" s="52"/>
      <c r="F32" s="124"/>
      <c r="G32" s="119" t="s">
        <v>193</v>
      </c>
      <c r="I32" s="390"/>
      <c r="L32" s="239"/>
      <c r="M32" s="247"/>
      <c r="N32" s="239"/>
      <c r="O32" s="54"/>
      <c r="P32" s="55"/>
    </row>
    <row r="33" spans="2:16" ht="19.5" customHeight="1">
      <c r="B33" s="488" t="s">
        <v>24</v>
      </c>
      <c r="C33" s="489"/>
      <c r="D33" s="489"/>
      <c r="E33" s="490"/>
      <c r="F33" s="126"/>
      <c r="L33" s="239"/>
      <c r="M33" s="247"/>
      <c r="N33" s="239"/>
      <c r="O33" s="54"/>
      <c r="P33" s="55"/>
    </row>
    <row r="34" spans="2:16" ht="19.5" customHeight="1">
      <c r="B34" s="122"/>
      <c r="C34" s="386" t="s">
        <v>14</v>
      </c>
      <c r="D34" s="386" t="s">
        <v>150</v>
      </c>
      <c r="E34" s="389" t="s">
        <v>27</v>
      </c>
      <c r="F34" s="248"/>
      <c r="L34" s="239"/>
      <c r="M34" s="249"/>
      <c r="N34" s="239"/>
      <c r="O34" s="54"/>
      <c r="P34" s="55"/>
    </row>
    <row r="35" spans="2:16" ht="19.5" customHeight="1">
      <c r="B35" s="123" t="s">
        <v>150</v>
      </c>
      <c r="C35" s="382">
        <f>(+'DGRGL-C4'!C15+'DGRGL-C4'!C53)/1000</f>
        <v>442.09939314999997</v>
      </c>
      <c r="D35" s="382">
        <f>(+'DGRGL-C4'!D15+'DGRGL-C4'!D53)/1000</f>
        <v>1441.6861210627198</v>
      </c>
      <c r="E35" s="461">
        <f>+D35/$D$39</f>
        <v>0.6142036000094122</v>
      </c>
      <c r="F35" s="118"/>
      <c r="H35" s="473"/>
      <c r="L35" s="247"/>
      <c r="M35" s="250"/>
      <c r="N35" s="250"/>
      <c r="O35" s="54"/>
      <c r="P35" s="55"/>
    </row>
    <row r="36" spans="2:16" ht="19.5" customHeight="1">
      <c r="B36" s="123" t="s">
        <v>35</v>
      </c>
      <c r="C36" s="382">
        <f>(+'DGRGL-C4'!C27)/1000</f>
        <v>162.66118333</v>
      </c>
      <c r="D36" s="382">
        <f>(+'DGRGL-C4'!D27)/1000</f>
        <v>530.43811884</v>
      </c>
      <c r="E36" s="461">
        <f>+D36/$D$39</f>
        <v>0.2259833103849203</v>
      </c>
      <c r="F36" s="121"/>
      <c r="L36" s="247"/>
      <c r="M36" s="250"/>
      <c r="N36" s="250"/>
      <c r="O36" s="54"/>
      <c r="P36" s="55"/>
    </row>
    <row r="37" spans="2:16" ht="19.5" customHeight="1">
      <c r="B37" s="123" t="s">
        <v>36</v>
      </c>
      <c r="C37" s="382">
        <f>(+'DGRGL-C4'!C23)/1000</f>
        <v>101.61519840999999</v>
      </c>
      <c r="D37" s="382">
        <f>(+'DGRGL-C4'!D23)/1000</f>
        <v>331.36716201999997</v>
      </c>
      <c r="E37" s="461">
        <f>+D37/$D$39</f>
        <v>0.1411728259460242</v>
      </c>
      <c r="F37" s="121"/>
      <c r="L37" s="247"/>
      <c r="M37" s="250"/>
      <c r="N37" s="250"/>
      <c r="O37" s="54"/>
      <c r="P37" s="55"/>
    </row>
    <row r="38" spans="2:16" ht="19.5" customHeight="1">
      <c r="B38" s="123" t="s">
        <v>37</v>
      </c>
      <c r="C38" s="382">
        <f>(+'DGRGL-C4'!C31)/1000</f>
        <v>13.41712952</v>
      </c>
      <c r="D38" s="382">
        <f>(+'DGRGL-C4'!D31)/1000</f>
        <v>43.753259359999994</v>
      </c>
      <c r="E38" s="461">
        <f>+D38/$D$39</f>
        <v>0.018640263659643285</v>
      </c>
      <c r="F38" s="126"/>
      <c r="G38" s="488" t="s">
        <v>65</v>
      </c>
      <c r="H38" s="489"/>
      <c r="I38" s="489"/>
      <c r="J38" s="490"/>
      <c r="L38" s="247"/>
      <c r="M38" s="251"/>
      <c r="N38" s="239"/>
      <c r="O38" s="54"/>
      <c r="P38" s="55"/>
    </row>
    <row r="39" spans="2:16" ht="19.5" customHeight="1">
      <c r="B39" s="125" t="s">
        <v>32</v>
      </c>
      <c r="C39" s="383">
        <f>+C38+C36+C37+C35</f>
        <v>719.7929044099999</v>
      </c>
      <c r="D39" s="383">
        <f>+D38+D36+D37+D35</f>
        <v>2347.24466128272</v>
      </c>
      <c r="E39" s="462">
        <f>+E38+E36+E37+E35</f>
        <v>1</v>
      </c>
      <c r="F39" s="126"/>
      <c r="G39" s="120"/>
      <c r="H39" s="494" t="s">
        <v>14</v>
      </c>
      <c r="I39" s="494"/>
      <c r="J39" s="495"/>
      <c r="L39" s="247"/>
      <c r="N39" s="119"/>
      <c r="O39" s="52"/>
      <c r="P39" s="55"/>
    </row>
    <row r="40" spans="2:16" ht="19.5" customHeight="1">
      <c r="B40" s="123" t="s">
        <v>39</v>
      </c>
      <c r="C40" s="382">
        <f>+C35</f>
        <v>442.09939314999997</v>
      </c>
      <c r="D40" s="382">
        <f>+D35</f>
        <v>1441.6861210627198</v>
      </c>
      <c r="E40" s="461">
        <f>+C40/$C$42</f>
        <v>0.6142036000096168</v>
      </c>
      <c r="F40" s="126"/>
      <c r="G40" s="403" t="s">
        <v>102</v>
      </c>
      <c r="H40" s="386" t="s">
        <v>28</v>
      </c>
      <c r="I40" s="386" t="s">
        <v>30</v>
      </c>
      <c r="J40" s="405" t="s">
        <v>32</v>
      </c>
      <c r="L40" s="247"/>
      <c r="M40" s="239"/>
      <c r="N40" s="239"/>
      <c r="O40" s="54"/>
      <c r="P40" s="55"/>
    </row>
    <row r="41" spans="2:16" ht="19.5" customHeight="1">
      <c r="B41" s="123" t="s">
        <v>38</v>
      </c>
      <c r="C41" s="382">
        <f>+C37+C36+C38</f>
        <v>277.69351126</v>
      </c>
      <c r="D41" s="382">
        <f>+D37+D36+D38</f>
        <v>905.55854022</v>
      </c>
      <c r="E41" s="461">
        <f>+C41/$C$42</f>
        <v>0.3857963999903832</v>
      </c>
      <c r="F41" s="126"/>
      <c r="G41" s="252">
        <v>2009</v>
      </c>
      <c r="H41" s="382">
        <v>71</v>
      </c>
      <c r="I41" s="382">
        <v>192</v>
      </c>
      <c r="J41" s="406">
        <f aca="true" t="shared" si="1" ref="J41:J47">+I41+H41</f>
        <v>263</v>
      </c>
      <c r="L41" s="247"/>
      <c r="N41" s="119"/>
      <c r="O41" s="52"/>
      <c r="P41" s="55"/>
    </row>
    <row r="42" spans="2:16" ht="19.5" customHeight="1">
      <c r="B42" s="125" t="s">
        <v>32</v>
      </c>
      <c r="C42" s="383">
        <f>+C41+C40</f>
        <v>719.7929044099999</v>
      </c>
      <c r="D42" s="383">
        <f>+D41+D40</f>
        <v>2347.24466128272</v>
      </c>
      <c r="E42" s="462">
        <f>+E41+E40</f>
        <v>1</v>
      </c>
      <c r="F42" s="124"/>
      <c r="G42" s="252">
        <v>2010</v>
      </c>
      <c r="H42" s="382">
        <v>72</v>
      </c>
      <c r="I42" s="382">
        <v>249</v>
      </c>
      <c r="J42" s="406">
        <f t="shared" si="1"/>
        <v>321</v>
      </c>
      <c r="L42" s="247"/>
      <c r="N42" s="119"/>
      <c r="O42" s="52"/>
      <c r="P42" s="55"/>
    </row>
    <row r="43" spans="2:16" ht="19.5" customHeight="1">
      <c r="B43" s="52"/>
      <c r="C43" s="52"/>
      <c r="D43" s="52"/>
      <c r="E43" s="52"/>
      <c r="F43" s="124"/>
      <c r="G43" s="252">
        <v>2011</v>
      </c>
      <c r="H43" s="382">
        <v>70</v>
      </c>
      <c r="I43" s="382">
        <v>315</v>
      </c>
      <c r="J43" s="406">
        <f t="shared" si="1"/>
        <v>385</v>
      </c>
      <c r="L43" s="239"/>
      <c r="N43" s="119"/>
      <c r="O43" s="52"/>
      <c r="P43" s="55"/>
    </row>
    <row r="44" spans="2:16" ht="19.5" customHeight="1">
      <c r="B44" s="52"/>
      <c r="C44" s="52"/>
      <c r="D44" s="52"/>
      <c r="E44" s="52"/>
      <c r="F44" s="126"/>
      <c r="G44" s="252">
        <v>2012</v>
      </c>
      <c r="H44" s="382">
        <v>63.198</v>
      </c>
      <c r="I44" s="390">
        <v>425.85551902000003</v>
      </c>
      <c r="J44" s="406">
        <f t="shared" si="1"/>
        <v>489.05351902</v>
      </c>
      <c r="L44" s="253"/>
      <c r="M44" s="254"/>
      <c r="N44" s="119"/>
      <c r="O44" s="52"/>
      <c r="P44" s="55"/>
    </row>
    <row r="45" spans="2:16" ht="19.5" customHeight="1">
      <c r="B45" s="488" t="s">
        <v>8</v>
      </c>
      <c r="C45" s="489"/>
      <c r="D45" s="489"/>
      <c r="E45" s="490"/>
      <c r="G45" s="252">
        <v>2013</v>
      </c>
      <c r="H45" s="382">
        <v>56.5285205</v>
      </c>
      <c r="I45" s="390">
        <v>591.0717845600001</v>
      </c>
      <c r="J45" s="406">
        <f t="shared" si="1"/>
        <v>647.6003050600001</v>
      </c>
      <c r="L45" s="239"/>
      <c r="M45" s="255"/>
      <c r="N45" s="239"/>
      <c r="O45" s="54"/>
      <c r="P45" s="55"/>
    </row>
    <row r="46" spans="2:16" ht="19.5" customHeight="1">
      <c r="B46" s="120"/>
      <c r="C46" s="386" t="s">
        <v>14</v>
      </c>
      <c r="D46" s="386" t="s">
        <v>150</v>
      </c>
      <c r="E46" s="389" t="s">
        <v>27</v>
      </c>
      <c r="F46" s="118"/>
      <c r="G46" s="252">
        <v>2014</v>
      </c>
      <c r="H46" s="382">
        <v>50.26007419</v>
      </c>
      <c r="I46" s="382">
        <v>752.8751732600001</v>
      </c>
      <c r="J46" s="406">
        <f t="shared" si="1"/>
        <v>803.1352474500001</v>
      </c>
      <c r="L46" s="239"/>
      <c r="M46" s="239"/>
      <c r="N46" s="239"/>
      <c r="O46" s="54"/>
      <c r="P46" s="55"/>
    </row>
    <row r="47" spans="2:16" ht="19.5" customHeight="1">
      <c r="B47" s="123" t="s">
        <v>48</v>
      </c>
      <c r="C47" s="382">
        <f>(+'DGRGL-C2'!C14)/1000</f>
        <v>702.56393689</v>
      </c>
      <c r="D47" s="382">
        <f>(+'DGRGL-C2'!D14)/1000</f>
        <v>2291.0609982</v>
      </c>
      <c r="E47" s="461">
        <f>+D47/$D$49</f>
        <v>0.9760639936659343</v>
      </c>
      <c r="F47" s="121"/>
      <c r="G47" s="252">
        <v>2015</v>
      </c>
      <c r="H47" s="382">
        <v>44.4029874</v>
      </c>
      <c r="I47" s="382">
        <v>911.7782794100002</v>
      </c>
      <c r="J47" s="406">
        <f t="shared" si="1"/>
        <v>956.1812668100002</v>
      </c>
      <c r="L47" s="239"/>
      <c r="M47" s="239"/>
      <c r="N47" s="239"/>
      <c r="O47" s="54"/>
      <c r="P47" s="55"/>
    </row>
    <row r="48" spans="2:16" ht="19.5" customHeight="1">
      <c r="B48" s="123" t="s">
        <v>47</v>
      </c>
      <c r="C48" s="382">
        <f>(+'DGRGL-C2'!C18)/1000</f>
        <v>17.228967519999998</v>
      </c>
      <c r="D48" s="382">
        <f>(+'DGRGL-C2'!D18)/1000</f>
        <v>56.183663079999995</v>
      </c>
      <c r="E48" s="461">
        <f>+D48/$D$49</f>
        <v>0.02393600633406571</v>
      </c>
      <c r="F48" s="256"/>
      <c r="G48" s="252">
        <v>2016</v>
      </c>
      <c r="H48" s="382">
        <v>38.965713019999995</v>
      </c>
      <c r="I48" s="382">
        <v>1125.5192306200001</v>
      </c>
      <c r="J48" s="406">
        <f>+I48+H48</f>
        <v>1164.4849436400002</v>
      </c>
      <c r="L48" s="239"/>
      <c r="M48" s="239"/>
      <c r="N48" s="239"/>
      <c r="O48" s="54"/>
      <c r="P48" s="55"/>
    </row>
    <row r="49" spans="2:16" ht="19.5" customHeight="1">
      <c r="B49" s="125" t="s">
        <v>32</v>
      </c>
      <c r="C49" s="383">
        <f>+C48+C47</f>
        <v>719.79290441</v>
      </c>
      <c r="D49" s="383">
        <f>+D48+D47</f>
        <v>2347.24466128</v>
      </c>
      <c r="E49" s="462">
        <f>+E48+E47</f>
        <v>1</v>
      </c>
      <c r="F49" s="256"/>
      <c r="G49" s="252">
        <v>2017</v>
      </c>
      <c r="H49" s="382">
        <v>33.93910748</v>
      </c>
      <c r="I49" s="382">
        <v>695.27858884</v>
      </c>
      <c r="J49" s="406">
        <f>+I49+H49</f>
        <v>729.21769632</v>
      </c>
      <c r="L49" s="239"/>
      <c r="M49" s="239"/>
      <c r="N49" s="239"/>
      <c r="O49" s="54"/>
      <c r="P49" s="55"/>
    </row>
    <row r="50" spans="2:16" ht="19.5" customHeight="1">
      <c r="B50" s="52"/>
      <c r="C50" s="52"/>
      <c r="D50" s="52"/>
      <c r="E50" s="52"/>
      <c r="F50" s="126"/>
      <c r="G50" s="475">
        <v>43132</v>
      </c>
      <c r="H50" s="404">
        <f>+C14</f>
        <v>32.811619809999996</v>
      </c>
      <c r="I50" s="404">
        <f>+C13</f>
        <v>686.9812845999999</v>
      </c>
      <c r="J50" s="407">
        <f>+I50+H50</f>
        <v>719.7929044099999</v>
      </c>
      <c r="L50" s="247"/>
      <c r="M50" s="257"/>
      <c r="N50" s="239"/>
      <c r="O50" s="54"/>
      <c r="P50" s="55"/>
    </row>
    <row r="51" spans="3:16" ht="19.5" customHeight="1">
      <c r="C51" s="301">
        <f>+C49-C42</f>
        <v>0</v>
      </c>
      <c r="D51" s="301">
        <f>+D49-D42</f>
        <v>-2.719843905651942E-09</v>
      </c>
      <c r="L51" s="247"/>
      <c r="M51" s="247"/>
      <c r="N51" s="239"/>
      <c r="O51" s="54"/>
      <c r="P51" s="55"/>
    </row>
    <row r="52" spans="2:16" ht="19.5" customHeight="1">
      <c r="B52" s="251"/>
      <c r="C52" s="302"/>
      <c r="D52" s="302"/>
      <c r="L52" s="247"/>
      <c r="M52" s="247"/>
      <c r="N52" s="239"/>
      <c r="O52" s="54"/>
      <c r="P52" s="55"/>
    </row>
    <row r="53" spans="3:16" ht="19.5" customHeight="1">
      <c r="C53" s="303">
        <f>+C49-C39</f>
        <v>0</v>
      </c>
      <c r="D53" s="303">
        <f>+D49-D39</f>
        <v>-2.719843905651942E-09</v>
      </c>
      <c r="L53" s="247"/>
      <c r="M53" s="247"/>
      <c r="N53" s="239"/>
      <c r="O53" s="54"/>
      <c r="P53" s="55"/>
    </row>
    <row r="54" spans="3:16" ht="25.5" customHeight="1">
      <c r="C54" s="273"/>
      <c r="D54" s="254"/>
      <c r="H54" s="285"/>
      <c r="I54" s="285"/>
      <c r="J54" s="236"/>
      <c r="L54" s="247"/>
      <c r="M54" s="247"/>
      <c r="N54" s="239"/>
      <c r="O54" s="54"/>
      <c r="P54" s="55"/>
    </row>
    <row r="55" spans="7:16" ht="19.5" customHeight="1">
      <c r="G55" s="304"/>
      <c r="H55" s="305">
        <f>+H50-C14</f>
        <v>0</v>
      </c>
      <c r="I55" s="305">
        <f>+I50-C13</f>
        <v>0</v>
      </c>
      <c r="J55" s="304"/>
      <c r="L55" s="247"/>
      <c r="M55" s="247"/>
      <c r="N55" s="239"/>
      <c r="O55" s="54"/>
      <c r="P55" s="55"/>
    </row>
    <row r="56" spans="12:16" ht="19.5" customHeight="1">
      <c r="L56" s="247"/>
      <c r="M56" s="247"/>
      <c r="N56" s="239"/>
      <c r="O56" s="54"/>
      <c r="P56" s="55"/>
    </row>
    <row r="57" spans="8:16" ht="19.5" customHeight="1">
      <c r="H57" s="258"/>
      <c r="I57" s="258"/>
      <c r="J57" s="258"/>
      <c r="L57" s="247"/>
      <c r="M57" s="247"/>
      <c r="N57" s="239"/>
      <c r="O57" s="54"/>
      <c r="P57" s="55"/>
    </row>
    <row r="58" spans="8:16" ht="19.5" customHeight="1">
      <c r="H58" s="258"/>
      <c r="I58" s="259"/>
      <c r="J58" s="258"/>
      <c r="L58" s="247"/>
      <c r="M58" s="247"/>
      <c r="N58" s="239"/>
      <c r="O58" s="54"/>
      <c r="P58" s="55"/>
    </row>
    <row r="59" spans="8:16" ht="19.5" customHeight="1">
      <c r="H59" s="258"/>
      <c r="I59" s="259"/>
      <c r="J59" s="258"/>
      <c r="L59" s="247"/>
      <c r="M59" s="247"/>
      <c r="N59" s="239"/>
      <c r="O59" s="54"/>
      <c r="P59" s="55"/>
    </row>
    <row r="60" spans="8:16" ht="19.5" customHeight="1">
      <c r="H60" s="258"/>
      <c r="I60" s="259"/>
      <c r="J60" s="258"/>
      <c r="L60" s="247"/>
      <c r="M60" s="247"/>
      <c r="N60" s="239"/>
      <c r="O60" s="54"/>
      <c r="P60" s="55"/>
    </row>
    <row r="61" spans="8:16" ht="19.5" customHeight="1">
      <c r="H61" s="258"/>
      <c r="I61" s="258"/>
      <c r="J61" s="258"/>
      <c r="L61" s="247"/>
      <c r="M61" s="247"/>
      <c r="N61" s="239"/>
      <c r="O61" s="54"/>
      <c r="P61" s="55"/>
    </row>
    <row r="62" spans="10:16" ht="19.5" customHeight="1">
      <c r="J62" s="258"/>
      <c r="L62" s="247"/>
      <c r="M62" s="247"/>
      <c r="N62" s="239"/>
      <c r="O62" s="54"/>
      <c r="P62" s="55"/>
    </row>
    <row r="63" spans="10:16" ht="19.5" customHeight="1">
      <c r="J63" s="258"/>
      <c r="L63" s="247"/>
      <c r="M63" s="247"/>
      <c r="N63" s="239"/>
      <c r="O63" s="54"/>
      <c r="P63" s="55"/>
    </row>
    <row r="64" spans="12:16" ht="19.5" customHeight="1">
      <c r="L64" s="247"/>
      <c r="M64" s="247"/>
      <c r="N64" s="239"/>
      <c r="O64" s="54"/>
      <c r="P64" s="55"/>
    </row>
    <row r="65" spans="12:16" ht="19.5" customHeight="1">
      <c r="L65" s="247"/>
      <c r="M65" s="247"/>
      <c r="N65" s="239"/>
      <c r="O65" s="54"/>
      <c r="P65" s="55"/>
    </row>
    <row r="66" spans="12:16" ht="19.5" customHeight="1">
      <c r="L66" s="247"/>
      <c r="M66" s="247"/>
      <c r="N66" s="239"/>
      <c r="O66" s="54"/>
      <c r="P66" s="55"/>
    </row>
    <row r="67" spans="8:16" ht="19.5" customHeight="1">
      <c r="H67" s="260"/>
      <c r="I67" s="260"/>
      <c r="L67" s="247"/>
      <c r="M67" s="247"/>
      <c r="N67" s="239"/>
      <c r="O67" s="54"/>
      <c r="P67" s="55"/>
    </row>
    <row r="68" spans="12:16" ht="19.5" customHeight="1">
      <c r="L68" s="247"/>
      <c r="M68" s="247"/>
      <c r="N68" s="239"/>
      <c r="O68" s="54"/>
      <c r="P68" s="55"/>
    </row>
    <row r="69" spans="2:16" ht="19.5" customHeight="1">
      <c r="B69" s="261"/>
      <c r="L69" s="247"/>
      <c r="M69" s="247"/>
      <c r="N69" s="239"/>
      <c r="O69" s="54"/>
      <c r="P69" s="55"/>
    </row>
    <row r="70" spans="2:16" ht="19.5" customHeight="1">
      <c r="B70" s="261"/>
      <c r="L70" s="247"/>
      <c r="M70" s="247"/>
      <c r="N70" s="239"/>
      <c r="O70" s="54"/>
      <c r="P70" s="55"/>
    </row>
    <row r="71" spans="12:16" ht="19.5" customHeight="1">
      <c r="L71" s="247"/>
      <c r="M71" s="247"/>
      <c r="N71" s="239"/>
      <c r="O71" s="54"/>
      <c r="P71" s="55"/>
    </row>
    <row r="72" spans="12:16" ht="19.5" customHeight="1">
      <c r="L72" s="247"/>
      <c r="M72" s="247"/>
      <c r="N72" s="239"/>
      <c r="O72" s="54"/>
      <c r="P72" s="55"/>
    </row>
    <row r="73" spans="12:16" ht="19.5" customHeight="1">
      <c r="L73" s="247"/>
      <c r="M73" s="247"/>
      <c r="N73" s="239"/>
      <c r="O73" s="54"/>
      <c r="P73" s="55"/>
    </row>
    <row r="74" spans="10:16" ht="19.5" customHeight="1">
      <c r="J74" s="258"/>
      <c r="L74" s="247"/>
      <c r="M74" s="247"/>
      <c r="N74" s="239"/>
      <c r="O74" s="54"/>
      <c r="P74" s="55"/>
    </row>
    <row r="77" spans="8:9" ht="19.5" customHeight="1">
      <c r="H77" s="260"/>
      <c r="I77" s="260"/>
    </row>
  </sheetData>
  <sheetProtection/>
  <mergeCells count="13">
    <mergeCell ref="B8:F8"/>
    <mergeCell ref="B5:J5"/>
    <mergeCell ref="B7:J7"/>
    <mergeCell ref="B11:E11"/>
    <mergeCell ref="G11:J11"/>
    <mergeCell ref="B6:J6"/>
    <mergeCell ref="B45:E45"/>
    <mergeCell ref="B33:E33"/>
    <mergeCell ref="B18:E18"/>
    <mergeCell ref="G18:J18"/>
    <mergeCell ref="B25:E25"/>
    <mergeCell ref="G38:J38"/>
    <mergeCell ref="H39:J39"/>
  </mergeCells>
  <printOptions/>
  <pageMargins left="1.1023622047244095" right="0.5118110236220472" top="0.9448818897637796" bottom="0.35433070866141736" header="0.31496062992125984" footer="0.196850393700787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B5" sqref="B5:K5"/>
    </sheetView>
  </sheetViews>
  <sheetFormatPr defaultColWidth="15.7109375" defaultRowHeight="19.5" customHeight="1"/>
  <cols>
    <col min="1" max="1" width="1.8515625" style="52" customWidth="1"/>
    <col min="2" max="2" width="16.7109375" style="52" customWidth="1"/>
    <col min="3" max="11" width="16.7109375" style="119" customWidth="1"/>
    <col min="12" max="12" width="2.421875" style="119" customWidth="1"/>
    <col min="13" max="14" width="15.7109375" style="119" customWidth="1"/>
    <col min="15" max="16384" width="15.7109375" style="52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pans="1:14" s="1" customFormat="1" ht="15">
      <c r="A4" s="4"/>
      <c r="B4" s="4"/>
      <c r="C4" s="4"/>
      <c r="D4" s="4"/>
      <c r="E4" s="4"/>
      <c r="F4" s="4"/>
      <c r="G4" s="274"/>
      <c r="H4" s="274"/>
      <c r="I4" s="274"/>
      <c r="J4" s="274"/>
      <c r="K4" s="274"/>
      <c r="L4" s="274"/>
      <c r="M4" s="274"/>
      <c r="N4" s="274"/>
    </row>
    <row r="5" spans="1:14" s="1" customFormat="1" ht="22.5" customHeight="1">
      <c r="A5" s="4"/>
      <c r="B5" s="504" t="s">
        <v>214</v>
      </c>
      <c r="C5" s="504"/>
      <c r="D5" s="504"/>
      <c r="E5" s="504"/>
      <c r="F5" s="504"/>
      <c r="G5" s="504"/>
      <c r="H5" s="504"/>
      <c r="I5" s="504"/>
      <c r="J5" s="504"/>
      <c r="K5" s="504"/>
      <c r="L5" s="274"/>
      <c r="M5" s="274"/>
      <c r="N5" s="274"/>
    </row>
    <row r="6" spans="1:14" s="1" customFormat="1" ht="19.5" customHeight="1">
      <c r="A6" s="4"/>
      <c r="B6" s="498" t="s">
        <v>12</v>
      </c>
      <c r="C6" s="498"/>
      <c r="D6" s="498"/>
      <c r="E6" s="498"/>
      <c r="F6" s="498"/>
      <c r="G6" s="498"/>
      <c r="H6" s="498"/>
      <c r="I6" s="498"/>
      <c r="J6" s="498"/>
      <c r="K6" s="498"/>
      <c r="L6" s="274"/>
      <c r="M6" s="274"/>
      <c r="N6" s="274"/>
    </row>
    <row r="7" spans="1:14" s="1" customFormat="1" ht="18" customHeight="1">
      <c r="A7" s="4"/>
      <c r="B7" s="480" t="str">
        <f>+Indice!B7</f>
        <v>AL 28 DE FEBRERO DE 2018</v>
      </c>
      <c r="C7" s="480"/>
      <c r="D7" s="480"/>
      <c r="E7" s="480"/>
      <c r="F7" s="480"/>
      <c r="G7" s="480"/>
      <c r="H7" s="480"/>
      <c r="I7" s="480"/>
      <c r="J7" s="480"/>
      <c r="K7" s="480"/>
      <c r="L7" s="274"/>
      <c r="M7" s="274"/>
      <c r="N7" s="274"/>
    </row>
    <row r="8" spans="1:14" s="1" customFormat="1" ht="19.5" customHeight="1">
      <c r="A8" s="4"/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4"/>
      <c r="M8" s="274"/>
      <c r="N8" s="274"/>
    </row>
    <row r="9" spans="1:14" s="1" customFormat="1" ht="19.5" customHeight="1">
      <c r="A9" s="4"/>
      <c r="B9" s="276"/>
      <c r="C9" s="276"/>
      <c r="D9" s="276"/>
      <c r="E9" s="276"/>
      <c r="F9" s="276"/>
      <c r="G9" s="276"/>
      <c r="H9" s="276"/>
      <c r="I9" s="276"/>
      <c r="J9" s="225"/>
      <c r="K9" s="225"/>
      <c r="L9" s="274"/>
      <c r="M9" s="274"/>
      <c r="N9" s="274"/>
    </row>
    <row r="10" spans="2:11" ht="19.5" customHeight="1">
      <c r="B10" s="499" t="s">
        <v>16</v>
      </c>
      <c r="C10" s="499"/>
      <c r="D10" s="499"/>
      <c r="E10" s="500" t="s">
        <v>40</v>
      </c>
      <c r="F10" s="500"/>
      <c r="G10" s="500"/>
      <c r="H10" s="505" t="s">
        <v>41</v>
      </c>
      <c r="I10" s="505"/>
      <c r="J10" s="505"/>
      <c r="K10" s="505"/>
    </row>
    <row r="17" ht="19.5" customHeight="1">
      <c r="I17" s="258"/>
    </row>
    <row r="20" spans="7:8" ht="19.5" customHeight="1">
      <c r="G20" s="260"/>
      <c r="H20" s="260"/>
    </row>
    <row r="24" spans="2:15" ht="19.5" customHeight="1">
      <c r="B24" s="499" t="s">
        <v>42</v>
      </c>
      <c r="C24" s="499"/>
      <c r="D24" s="499"/>
      <c r="E24" s="500" t="s">
        <v>43</v>
      </c>
      <c r="F24" s="500"/>
      <c r="G24" s="500"/>
      <c r="H24" s="500" t="s">
        <v>45</v>
      </c>
      <c r="I24" s="500"/>
      <c r="J24" s="500"/>
      <c r="K24" s="500"/>
      <c r="L24" s="500"/>
      <c r="M24" s="500"/>
      <c r="N24" s="500"/>
      <c r="O24" s="500"/>
    </row>
    <row r="37" spans="1:15" ht="19.5" customHeight="1">
      <c r="A37" s="119"/>
      <c r="B37" s="201"/>
      <c r="C37" s="201"/>
      <c r="D37" s="201"/>
      <c r="E37" s="201"/>
      <c r="F37" s="201"/>
      <c r="G37" s="201"/>
      <c r="H37" s="202"/>
      <c r="J37" s="201"/>
      <c r="K37" s="201"/>
      <c r="O37" s="119"/>
    </row>
    <row r="38" spans="1:15" ht="19.5" customHeight="1">
      <c r="A38" s="119"/>
      <c r="B38" s="119"/>
      <c r="H38" s="202" t="s">
        <v>195</v>
      </c>
      <c r="O38" s="119"/>
    </row>
    <row r="39" spans="1:15" ht="19.5" customHeight="1">
      <c r="A39" s="119"/>
      <c r="B39" s="502" t="s">
        <v>46</v>
      </c>
      <c r="C39" s="502"/>
      <c r="D39" s="502"/>
      <c r="E39" s="502"/>
      <c r="F39" s="502"/>
      <c r="G39" s="203"/>
      <c r="H39" s="500" t="s">
        <v>49</v>
      </c>
      <c r="I39" s="500"/>
      <c r="J39" s="500"/>
      <c r="K39" s="500"/>
      <c r="L39" s="500"/>
      <c r="M39" s="500"/>
      <c r="O39" s="119"/>
    </row>
    <row r="40" spans="1:15" ht="19.5" customHeight="1">
      <c r="A40" s="503" t="s">
        <v>44</v>
      </c>
      <c r="B40" s="503"/>
      <c r="C40" s="503"/>
      <c r="D40" s="503"/>
      <c r="E40" s="503"/>
      <c r="F40" s="503"/>
      <c r="O40" s="119"/>
    </row>
    <row r="41" spans="1:15" ht="19.5" customHeight="1">
      <c r="A41" s="119"/>
      <c r="B41" s="119"/>
      <c r="O41" s="119"/>
    </row>
    <row r="42" spans="1:15" ht="19.5" customHeight="1">
      <c r="A42" s="119"/>
      <c r="B42" s="119"/>
      <c r="O42" s="119"/>
    </row>
    <row r="43" spans="1:15" ht="19.5" customHeight="1">
      <c r="A43" s="119"/>
      <c r="B43" s="119"/>
      <c r="O43" s="119"/>
    </row>
    <row r="44" spans="1:15" ht="19.5" customHeight="1">
      <c r="A44" s="119"/>
      <c r="B44" s="119"/>
      <c r="O44" s="119"/>
    </row>
    <row r="45" spans="1:15" ht="19.5" customHeight="1">
      <c r="A45" s="119"/>
      <c r="B45" s="119"/>
      <c r="O45" s="119"/>
    </row>
    <row r="46" spans="1:15" ht="19.5" customHeight="1">
      <c r="A46" s="119"/>
      <c r="B46" s="119"/>
      <c r="O46" s="119"/>
    </row>
    <row r="47" spans="1:15" ht="19.5" customHeight="1">
      <c r="A47" s="119"/>
      <c r="B47" s="119"/>
      <c r="O47" s="119"/>
    </row>
    <row r="48" spans="1:15" ht="19.5" customHeight="1">
      <c r="A48" s="119"/>
      <c r="B48" s="119"/>
      <c r="O48" s="119"/>
    </row>
    <row r="49" spans="1:15" ht="19.5" customHeight="1">
      <c r="A49" s="119"/>
      <c r="B49" s="119"/>
      <c r="O49" s="119"/>
    </row>
    <row r="50" spans="1:15" ht="19.5" customHeight="1">
      <c r="A50" s="119"/>
      <c r="B50" s="119"/>
      <c r="O50" s="119"/>
    </row>
    <row r="51" spans="1:15" ht="19.5" customHeight="1">
      <c r="A51" s="119"/>
      <c r="B51" s="119"/>
      <c r="O51" s="119"/>
    </row>
    <row r="52" spans="1:15" ht="19.5" customHeight="1">
      <c r="A52" s="119"/>
      <c r="B52" s="119"/>
      <c r="O52" s="119"/>
    </row>
    <row r="53" spans="1:15" ht="19.5" customHeight="1">
      <c r="A53" s="119"/>
      <c r="B53" s="501"/>
      <c r="C53" s="501"/>
      <c r="O53" s="119"/>
    </row>
    <row r="54" s="119" customFormat="1" ht="19.5" customHeight="1"/>
    <row r="55" s="119" customFormat="1" ht="19.5" customHeight="1"/>
    <row r="56" s="119" customFormat="1" ht="19.5" customHeight="1"/>
    <row r="57" s="119" customFormat="1" ht="19.5" customHeight="1"/>
    <row r="58" s="119" customFormat="1" ht="19.5" customHeight="1"/>
    <row r="59" s="119" customFormat="1" ht="19.5" customHeight="1"/>
    <row r="60" s="119" customFormat="1" ht="19.5" customHeight="1"/>
    <row r="61" s="119" customFormat="1" ht="19.5" customHeight="1"/>
    <row r="62" s="119" customFormat="1" ht="19.5" customHeight="1"/>
    <row r="63" s="119" customFormat="1" ht="19.5" customHeight="1"/>
    <row r="64" s="119" customFormat="1" ht="19.5" customHeight="1"/>
    <row r="65" s="119" customFormat="1" ht="19.5" customHeight="1"/>
    <row r="66" s="119" customFormat="1" ht="19.5" customHeight="1"/>
    <row r="67" s="119" customFormat="1" ht="19.5" customHeight="1"/>
    <row r="68" s="119" customFormat="1" ht="19.5" customHeight="1"/>
    <row r="69" s="119" customFormat="1" ht="19.5" customHeight="1"/>
    <row r="70" s="119" customFormat="1" ht="19.5" customHeight="1"/>
    <row r="71" s="119" customFormat="1" ht="19.5" customHeight="1"/>
    <row r="72" s="119" customFormat="1" ht="19.5" customHeight="1"/>
    <row r="73" s="119" customFormat="1" ht="19.5" customHeight="1"/>
    <row r="74" s="119" customFormat="1" ht="19.5" customHeight="1"/>
    <row r="75" s="119" customFormat="1" ht="19.5" customHeight="1"/>
    <row r="76" s="119" customFormat="1" ht="19.5" customHeight="1"/>
    <row r="77" s="119" customFormat="1" ht="19.5" customHeight="1"/>
    <row r="78" s="119" customFormat="1" ht="19.5" customHeight="1"/>
    <row r="79" s="119" customFormat="1" ht="19.5" customHeight="1"/>
    <row r="80" s="119" customFormat="1" ht="19.5" customHeight="1"/>
    <row r="81" s="119" customFormat="1" ht="19.5" customHeight="1"/>
    <row r="82" s="119" customFormat="1" ht="19.5" customHeight="1"/>
    <row r="83" s="119" customFormat="1" ht="19.5" customHeight="1"/>
    <row r="84" s="119" customFormat="1" ht="19.5" customHeight="1"/>
    <row r="85" s="119" customFormat="1" ht="19.5" customHeight="1"/>
    <row r="86" s="119" customFormat="1" ht="19.5" customHeight="1"/>
    <row r="87" s="119" customFormat="1" ht="19.5" customHeight="1"/>
    <row r="88" s="119" customFormat="1" ht="19.5" customHeight="1"/>
    <row r="89" s="119" customFormat="1" ht="19.5" customHeight="1"/>
    <row r="90" s="119" customFormat="1" ht="19.5" customHeight="1"/>
    <row r="91" s="119" customFormat="1" ht="19.5" customHeight="1"/>
    <row r="92" s="119" customFormat="1" ht="19.5" customHeight="1"/>
    <row r="93" s="119" customFormat="1" ht="19.5" customHeight="1"/>
    <row r="94" s="119" customFormat="1" ht="19.5" customHeight="1"/>
    <row r="95" s="119" customFormat="1" ht="19.5" customHeight="1"/>
    <row r="96" s="119" customFormat="1" ht="19.5" customHeight="1"/>
    <row r="97" s="119" customFormat="1" ht="19.5" customHeight="1"/>
    <row r="98" s="119" customFormat="1" ht="19.5" customHeight="1"/>
    <row r="99" s="119" customFormat="1" ht="19.5" customHeight="1"/>
    <row r="100" s="119" customFormat="1" ht="19.5" customHeight="1"/>
    <row r="101" s="119" customFormat="1" ht="19.5" customHeight="1"/>
    <row r="102" s="119" customFormat="1" ht="19.5" customHeight="1"/>
    <row r="103" s="119" customFormat="1" ht="19.5" customHeight="1"/>
    <row r="104" s="119" customFormat="1" ht="19.5" customHeight="1"/>
    <row r="105" spans="2:15" ht="19.5" customHeight="1">
      <c r="B105" s="119"/>
      <c r="O105" s="119"/>
    </row>
    <row r="106" spans="2:15" ht="19.5" customHeight="1">
      <c r="B106" s="119"/>
      <c r="O106" s="119"/>
    </row>
    <row r="107" spans="2:15" ht="19.5" customHeight="1">
      <c r="B107" s="119"/>
      <c r="O107" s="119"/>
    </row>
    <row r="108" spans="2:15" ht="19.5" customHeight="1">
      <c r="B108" s="119"/>
      <c r="O108" s="119"/>
    </row>
    <row r="109" spans="2:15" ht="19.5" customHeight="1">
      <c r="B109" s="119"/>
      <c r="O109" s="119"/>
    </row>
    <row r="110" spans="2:15" ht="19.5" customHeight="1">
      <c r="B110" s="119"/>
      <c r="O110" s="119"/>
    </row>
    <row r="111" spans="2:15" ht="19.5" customHeight="1">
      <c r="B111" s="119"/>
      <c r="O111" s="119"/>
    </row>
    <row r="112" spans="2:15" ht="19.5" customHeight="1">
      <c r="B112" s="119"/>
      <c r="O112" s="119"/>
    </row>
    <row r="113" spans="2:15" ht="19.5" customHeight="1">
      <c r="B113" s="119"/>
      <c r="O113" s="119"/>
    </row>
    <row r="114" spans="2:15" ht="19.5" customHeight="1">
      <c r="B114" s="119"/>
      <c r="O114" s="119"/>
    </row>
    <row r="115" spans="2:15" ht="19.5" customHeight="1">
      <c r="B115" s="119"/>
      <c r="O115" s="119"/>
    </row>
    <row r="116" spans="2:15" ht="19.5" customHeight="1">
      <c r="B116" s="119"/>
      <c r="O116" s="119"/>
    </row>
    <row r="117" spans="2:15" ht="19.5" customHeight="1">
      <c r="B117" s="119"/>
      <c r="O117" s="119"/>
    </row>
    <row r="118" spans="2:15" ht="19.5" customHeight="1">
      <c r="B118" s="119"/>
      <c r="O118" s="119"/>
    </row>
    <row r="119" spans="2:15" ht="19.5" customHeight="1">
      <c r="B119" s="119"/>
      <c r="O119" s="119"/>
    </row>
    <row r="120" spans="2:15" ht="19.5" customHeight="1">
      <c r="B120" s="119"/>
      <c r="O120" s="119"/>
    </row>
    <row r="121" spans="2:15" ht="19.5" customHeight="1">
      <c r="B121" s="119"/>
      <c r="O121" s="119"/>
    </row>
    <row r="122" spans="2:15" ht="19.5" customHeight="1">
      <c r="B122" s="119"/>
      <c r="O122" s="119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B53:C53"/>
    <mergeCell ref="B39:F39"/>
    <mergeCell ref="A40:F40"/>
    <mergeCell ref="H39:M39"/>
    <mergeCell ref="H24:O24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6.8515625" style="19" customWidth="1"/>
    <col min="3" max="4" width="19.7109375" style="19" customWidth="1"/>
    <col min="5" max="5" width="11.421875" style="62" customWidth="1"/>
    <col min="6" max="6" width="11.421875" style="176" customWidth="1"/>
    <col min="7" max="7" width="16.8515625" style="176" bestFit="1" customWidth="1"/>
    <col min="8" max="8" width="15.140625" style="176" customWidth="1"/>
    <col min="9" max="9" width="25.28125" style="176" bestFit="1" customWidth="1"/>
    <col min="10" max="13" width="11.421875" style="62" customWidth="1"/>
    <col min="14" max="23" width="11.421875" style="19" customWidth="1"/>
    <col min="24" max="16384" width="11.421875" style="17" customWidth="1"/>
  </cols>
  <sheetData>
    <row r="1" ht="15"/>
    <row r="2" ht="15"/>
    <row r="3" ht="15"/>
    <row r="5" spans="2:8" ht="18.75">
      <c r="B5" s="86" t="s">
        <v>18</v>
      </c>
      <c r="C5" s="127"/>
      <c r="D5" s="127"/>
      <c r="F5" s="506"/>
      <c r="G5" s="506"/>
      <c r="H5" s="506"/>
    </row>
    <row r="6" spans="2:4" ht="18" customHeight="1">
      <c r="B6" s="140" t="s">
        <v>69</v>
      </c>
      <c r="C6" s="140"/>
      <c r="D6" s="140"/>
    </row>
    <row r="7" spans="2:9" ht="15.75">
      <c r="B7" s="138" t="s">
        <v>67</v>
      </c>
      <c r="C7" s="138"/>
      <c r="D7" s="138"/>
      <c r="E7" s="190"/>
      <c r="F7" s="306"/>
      <c r="G7" s="306"/>
      <c r="H7" s="306"/>
      <c r="I7" s="306"/>
    </row>
    <row r="8" spans="2:9" ht="15.75" customHeight="1">
      <c r="B8" s="138" t="s">
        <v>140</v>
      </c>
      <c r="C8" s="138"/>
      <c r="D8" s="138"/>
      <c r="E8" s="190"/>
      <c r="F8" s="306"/>
      <c r="H8" s="307"/>
      <c r="I8" s="306"/>
    </row>
    <row r="9" spans="2:9" ht="15.75">
      <c r="B9" s="339" t="s">
        <v>290</v>
      </c>
      <c r="C9" s="339"/>
      <c r="D9" s="278"/>
      <c r="E9" s="325">
        <f>+Portada!I34</f>
        <v>3.261</v>
      </c>
      <c r="F9" s="306"/>
      <c r="G9" s="308"/>
      <c r="H9" s="307"/>
      <c r="I9" s="306"/>
    </row>
    <row r="10" spans="2:9" ht="12.75" customHeight="1">
      <c r="B10" s="128"/>
      <c r="C10" s="128"/>
      <c r="D10" s="128"/>
      <c r="E10" s="190"/>
      <c r="F10" s="306"/>
      <c r="G10" s="306"/>
      <c r="H10" s="306"/>
      <c r="I10" s="306"/>
    </row>
    <row r="11" spans="2:9" ht="15" customHeight="1">
      <c r="B11" s="507" t="s">
        <v>146</v>
      </c>
      <c r="C11" s="519" t="s">
        <v>54</v>
      </c>
      <c r="D11" s="516" t="s">
        <v>151</v>
      </c>
      <c r="E11" s="190"/>
      <c r="F11" s="306"/>
      <c r="G11" s="306"/>
      <c r="H11" s="306"/>
      <c r="I11" s="306"/>
    </row>
    <row r="12" spans="2:10" ht="13.5" customHeight="1">
      <c r="B12" s="508"/>
      <c r="C12" s="520"/>
      <c r="D12" s="517"/>
      <c r="E12" s="275"/>
      <c r="F12" s="306"/>
      <c r="G12" s="306"/>
      <c r="H12" s="306"/>
      <c r="I12" s="306"/>
      <c r="J12" s="187"/>
    </row>
    <row r="13" spans="2:9" ht="9" customHeight="1">
      <c r="B13" s="509"/>
      <c r="C13" s="521"/>
      <c r="D13" s="518"/>
      <c r="E13" s="190"/>
      <c r="F13" s="306"/>
      <c r="G13" s="306"/>
      <c r="H13" s="306"/>
      <c r="I13" s="306"/>
    </row>
    <row r="14" spans="2:9" ht="9.75" customHeight="1">
      <c r="B14" s="207"/>
      <c r="C14" s="208"/>
      <c r="D14" s="209"/>
      <c r="F14" s="306"/>
      <c r="G14" s="306"/>
      <c r="H14" s="306"/>
      <c r="I14" s="306"/>
    </row>
    <row r="15" spans="2:9" ht="16.5">
      <c r="B15" s="323" t="s">
        <v>155</v>
      </c>
      <c r="C15" s="326">
        <f>+C16</f>
        <v>32811.61981</v>
      </c>
      <c r="D15" s="326">
        <f>+D16</f>
        <v>106998.6922</v>
      </c>
      <c r="F15" s="306"/>
      <c r="G15" s="310"/>
      <c r="H15" s="310"/>
      <c r="I15" s="306"/>
    </row>
    <row r="16" spans="2:9" ht="15">
      <c r="B16" s="22" t="s">
        <v>92</v>
      </c>
      <c r="C16" s="327">
        <v>32811.61981</v>
      </c>
      <c r="D16" s="327">
        <f>ROUND(+C16*$E$9,5)</f>
        <v>106998.6922</v>
      </c>
      <c r="F16" s="306"/>
      <c r="G16" s="310"/>
      <c r="H16" s="310"/>
      <c r="I16" s="306"/>
    </row>
    <row r="17" spans="2:9" ht="15">
      <c r="B17" s="22"/>
      <c r="C17" s="327"/>
      <c r="D17" s="327"/>
      <c r="F17" s="306"/>
      <c r="G17" s="310"/>
      <c r="H17" s="310"/>
      <c r="I17" s="306"/>
    </row>
    <row r="18" spans="2:9" ht="16.5">
      <c r="B18" s="61" t="s">
        <v>123</v>
      </c>
      <c r="C18" s="326">
        <f>+C19+C20</f>
        <v>669752.31708</v>
      </c>
      <c r="D18" s="326">
        <f>+D19+D20</f>
        <v>2184062.306</v>
      </c>
      <c r="E18" s="322"/>
      <c r="F18" s="306" t="s">
        <v>136</v>
      </c>
      <c r="G18" s="309">
        <f>+C19+C46</f>
        <v>482224.22952</v>
      </c>
      <c r="H18" s="309">
        <f>+D19+D46</f>
        <v>1572533.21246</v>
      </c>
      <c r="I18" s="306"/>
    </row>
    <row r="19" spans="2:9" ht="15">
      <c r="B19" s="22" t="s">
        <v>98</v>
      </c>
      <c r="C19" s="327">
        <v>464995.262</v>
      </c>
      <c r="D19" s="327">
        <f>ROUND(+C19*$E$9,5)</f>
        <v>1516349.54938</v>
      </c>
      <c r="F19" s="306"/>
      <c r="G19" s="310"/>
      <c r="H19" s="310"/>
      <c r="I19" s="306"/>
    </row>
    <row r="20" spans="2:9" ht="15">
      <c r="B20" s="22" t="s">
        <v>92</v>
      </c>
      <c r="C20" s="327">
        <v>204757.05508</v>
      </c>
      <c r="D20" s="327">
        <f>ROUND(+C20*$E$9,5)</f>
        <v>667712.75662</v>
      </c>
      <c r="F20" s="306"/>
      <c r="G20" s="311"/>
      <c r="H20" s="306"/>
      <c r="I20" s="306"/>
    </row>
    <row r="21" spans="2:9" ht="9.75" customHeight="1">
      <c r="B21" s="23"/>
      <c r="C21" s="328"/>
      <c r="D21" s="328"/>
      <c r="F21" s="306"/>
      <c r="G21" s="306"/>
      <c r="H21" s="306"/>
      <c r="I21" s="306"/>
    </row>
    <row r="22" spans="2:9" ht="15" customHeight="1">
      <c r="B22" s="510" t="s">
        <v>15</v>
      </c>
      <c r="C22" s="514">
        <f>+C18+C15</f>
        <v>702563.9368899999</v>
      </c>
      <c r="D22" s="514">
        <f>+D18+D15</f>
        <v>2291060.9982</v>
      </c>
      <c r="F22" s="306"/>
      <c r="G22" s="311"/>
      <c r="H22" s="311"/>
      <c r="I22" s="306"/>
    </row>
    <row r="23" spans="2:4" ht="15" customHeight="1">
      <c r="B23" s="511"/>
      <c r="C23" s="515"/>
      <c r="D23" s="515"/>
    </row>
    <row r="24" spans="2:4" ht="4.5" customHeight="1">
      <c r="B24" s="24"/>
      <c r="C24" s="25"/>
      <c r="D24" s="25"/>
    </row>
    <row r="25" spans="2:4" ht="15">
      <c r="B25" s="26" t="s">
        <v>156</v>
      </c>
      <c r="C25" s="182"/>
      <c r="D25" s="27"/>
    </row>
    <row r="26" spans="2:4" ht="15">
      <c r="B26" s="26" t="s">
        <v>157</v>
      </c>
      <c r="C26" s="27"/>
      <c r="D26" s="27"/>
    </row>
    <row r="27" spans="2:4" ht="15">
      <c r="B27" s="26" t="s">
        <v>158</v>
      </c>
      <c r="C27" s="182"/>
      <c r="D27" s="27"/>
    </row>
    <row r="28" spans="3:5" ht="15">
      <c r="C28" s="460"/>
      <c r="D28" s="312"/>
      <c r="E28" s="313"/>
    </row>
    <row r="29" spans="3:5" ht="15">
      <c r="C29" s="286"/>
      <c r="D29" s="312"/>
      <c r="E29" s="313"/>
    </row>
    <row r="30" ht="15">
      <c r="C30" s="287"/>
    </row>
    <row r="31" spans="3:4" ht="15">
      <c r="C31" s="288"/>
      <c r="D31" s="289"/>
    </row>
    <row r="33" spans="2:5" ht="18.75">
      <c r="B33" s="46" t="s">
        <v>116</v>
      </c>
      <c r="C33" s="58"/>
      <c r="D33" s="58"/>
      <c r="E33" s="177"/>
    </row>
    <row r="34" spans="2:4" ht="15" customHeight="1">
      <c r="B34" s="140" t="s">
        <v>69</v>
      </c>
      <c r="C34" s="140"/>
      <c r="D34" s="140"/>
    </row>
    <row r="35" spans="2:4" ht="15" customHeight="1">
      <c r="B35" s="138" t="s">
        <v>71</v>
      </c>
      <c r="C35" s="138"/>
      <c r="D35" s="138"/>
    </row>
    <row r="36" spans="2:4" ht="16.5" customHeight="1">
      <c r="B36" s="138" t="s">
        <v>140</v>
      </c>
      <c r="C36" s="138"/>
      <c r="D36" s="138"/>
    </row>
    <row r="37" spans="2:4" ht="16.5" customHeight="1">
      <c r="B37" s="338" t="str">
        <f>+B9</f>
        <v>Al 28 de febrero de 2018</v>
      </c>
      <c r="C37" s="338"/>
      <c r="D37" s="56"/>
    </row>
    <row r="38" spans="2:4" ht="8.25" customHeight="1">
      <c r="B38" s="18"/>
      <c r="C38" s="18"/>
      <c r="D38" s="18"/>
    </row>
    <row r="39" spans="2:4" ht="15" customHeight="1">
      <c r="B39" s="507" t="s">
        <v>146</v>
      </c>
      <c r="C39" s="519" t="s">
        <v>54</v>
      </c>
      <c r="D39" s="516" t="s">
        <v>151</v>
      </c>
    </row>
    <row r="40" spans="2:7" ht="13.5" customHeight="1">
      <c r="B40" s="508"/>
      <c r="C40" s="520"/>
      <c r="D40" s="517"/>
      <c r="E40" s="177"/>
      <c r="G40" s="178"/>
    </row>
    <row r="41" spans="2:4" ht="9" customHeight="1">
      <c r="B41" s="509"/>
      <c r="C41" s="521"/>
      <c r="D41" s="518"/>
    </row>
    <row r="42" spans="2:4" ht="9.75" customHeight="1">
      <c r="B42" s="20"/>
      <c r="C42" s="21"/>
      <c r="D42" s="28"/>
    </row>
    <row r="43" spans="2:9" ht="21" customHeight="1">
      <c r="B43" s="59" t="s">
        <v>68</v>
      </c>
      <c r="C43" s="329">
        <v>0</v>
      </c>
      <c r="D43" s="329">
        <v>0</v>
      </c>
      <c r="I43" s="179"/>
    </row>
    <row r="44" spans="2:4" ht="15" customHeight="1">
      <c r="B44" s="60"/>
      <c r="C44" s="330"/>
      <c r="D44" s="330"/>
    </row>
    <row r="45" spans="2:7" ht="21" customHeight="1">
      <c r="B45" s="61" t="s">
        <v>79</v>
      </c>
      <c r="C45" s="329">
        <f>+C46+C47</f>
        <v>17228.96752</v>
      </c>
      <c r="D45" s="329">
        <f>+D46+D47</f>
        <v>56183.66308</v>
      </c>
      <c r="G45" s="179"/>
    </row>
    <row r="46" spans="2:4" ht="15">
      <c r="B46" s="22" t="s">
        <v>92</v>
      </c>
      <c r="C46" s="331">
        <v>17228.96752</v>
      </c>
      <c r="D46" s="331">
        <f>ROUND(+C46*$E$9,5)</f>
        <v>56183.66308</v>
      </c>
    </row>
    <row r="47" spans="2:4" ht="15">
      <c r="B47" s="22" t="s">
        <v>98</v>
      </c>
      <c r="C47" s="331">
        <v>0</v>
      </c>
      <c r="D47" s="331">
        <f>ROUND(+C47*$E$9,5)</f>
        <v>0</v>
      </c>
    </row>
    <row r="48" spans="2:4" ht="9.75" customHeight="1">
      <c r="B48" s="23"/>
      <c r="C48" s="330"/>
      <c r="D48" s="330"/>
    </row>
    <row r="49" spans="2:4" ht="15" customHeight="1">
      <c r="B49" s="510" t="s">
        <v>15</v>
      </c>
      <c r="C49" s="512">
        <f>+C45+C43</f>
        <v>17228.96752</v>
      </c>
      <c r="D49" s="512">
        <f>+D45+D43</f>
        <v>56183.66308</v>
      </c>
    </row>
    <row r="50" spans="2:7" ht="15" customHeight="1">
      <c r="B50" s="511"/>
      <c r="C50" s="513"/>
      <c r="D50" s="513"/>
      <c r="G50" s="180"/>
    </row>
    <row r="51" spans="2:4" ht="6" customHeight="1">
      <c r="B51" s="24"/>
      <c r="C51" s="25"/>
      <c r="D51" s="25"/>
    </row>
    <row r="52" spans="3:4" ht="15">
      <c r="C52" s="460"/>
      <c r="D52" s="457"/>
    </row>
    <row r="53" spans="3:4" ht="15">
      <c r="C53" s="460"/>
      <c r="D53" s="333"/>
    </row>
    <row r="54" ht="15">
      <c r="C54" s="290"/>
    </row>
    <row r="55" ht="15">
      <c r="C55" s="286"/>
    </row>
  </sheetData>
  <sheetProtection/>
  <mergeCells count="13">
    <mergeCell ref="D11:D13"/>
    <mergeCell ref="B22:B23"/>
    <mergeCell ref="C11:C13"/>
    <mergeCell ref="F5:H5"/>
    <mergeCell ref="B11:B13"/>
    <mergeCell ref="B49:B50"/>
    <mergeCell ref="C49:C50"/>
    <mergeCell ref="D49:D50"/>
    <mergeCell ref="D22:D23"/>
    <mergeCell ref="D39:D41"/>
    <mergeCell ref="B39:B41"/>
    <mergeCell ref="C39:C41"/>
    <mergeCell ref="C22:C23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1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7" customWidth="1"/>
    <col min="2" max="2" width="42.7109375" style="19" customWidth="1"/>
    <col min="3" max="4" width="19.7109375" style="63" customWidth="1"/>
    <col min="5" max="5" width="9.28125" style="129" customWidth="1"/>
    <col min="6" max="6" width="13.57421875" style="63" bestFit="1" customWidth="1"/>
    <col min="7" max="7" width="17.28125" style="63" customWidth="1"/>
    <col min="8" max="11" width="11.421875" style="63" customWidth="1"/>
    <col min="12" max="16" width="11.421875" style="19" customWidth="1"/>
    <col min="17" max="16384" width="11.421875" style="17" customWidth="1"/>
  </cols>
  <sheetData>
    <row r="1" ht="15"/>
    <row r="2" ht="15"/>
    <row r="3" ht="15"/>
    <row r="4" ht="15">
      <c r="B4" s="63"/>
    </row>
    <row r="5" spans="2:12" ht="18">
      <c r="B5" s="86" t="s">
        <v>19</v>
      </c>
      <c r="C5" s="86"/>
      <c r="D5" s="86"/>
      <c r="F5" s="263"/>
      <c r="G5" s="263"/>
      <c r="H5" s="263"/>
      <c r="I5" s="263"/>
      <c r="J5" s="263"/>
      <c r="L5" s="264"/>
    </row>
    <row r="6" spans="2:12" ht="18" customHeight="1">
      <c r="B6" s="140" t="s">
        <v>70</v>
      </c>
      <c r="C6" s="140"/>
      <c r="D6" s="140"/>
      <c r="G6" s="263"/>
      <c r="I6" s="263"/>
      <c r="J6" s="263"/>
      <c r="L6" s="264"/>
    </row>
    <row r="7" spans="2:12" ht="15.75" customHeight="1">
      <c r="B7" s="138" t="s">
        <v>85</v>
      </c>
      <c r="C7" s="138"/>
      <c r="D7" s="138"/>
      <c r="F7" s="263"/>
      <c r="G7" s="263"/>
      <c r="H7" s="263"/>
      <c r="I7" s="263"/>
      <c r="J7" s="263"/>
      <c r="L7" s="264"/>
    </row>
    <row r="8" spans="2:12" ht="15.75">
      <c r="B8" s="339" t="str">
        <f>+'DGRGL-C1'!B9</f>
        <v>Al 28 de febrero de 2018</v>
      </c>
      <c r="C8" s="339"/>
      <c r="D8" s="278"/>
      <c r="E8" s="325">
        <f>+Portada!I34</f>
        <v>3.261</v>
      </c>
      <c r="F8" s="263"/>
      <c r="G8" s="263"/>
      <c r="H8" s="263"/>
      <c r="I8" s="263"/>
      <c r="J8" s="263"/>
      <c r="L8" s="264"/>
    </row>
    <row r="9" spans="2:12" ht="9" customHeight="1">
      <c r="B9" s="87"/>
      <c r="C9" s="87"/>
      <c r="D9" s="87"/>
      <c r="F9" s="263"/>
      <c r="G9" s="263"/>
      <c r="H9" s="263"/>
      <c r="I9" s="263"/>
      <c r="J9" s="263"/>
      <c r="L9" s="264"/>
    </row>
    <row r="10" spans="2:12" ht="15" customHeight="1">
      <c r="B10" s="524" t="s">
        <v>139</v>
      </c>
      <c r="C10" s="519" t="s">
        <v>54</v>
      </c>
      <c r="D10" s="516" t="s">
        <v>151</v>
      </c>
      <c r="E10" s="63"/>
      <c r="F10" s="263"/>
      <c r="G10" s="263"/>
      <c r="H10" s="263"/>
      <c r="I10" s="263"/>
      <c r="J10" s="263"/>
      <c r="L10" s="264"/>
    </row>
    <row r="11" spans="2:12" ht="13.5" customHeight="1">
      <c r="B11" s="525"/>
      <c r="C11" s="520"/>
      <c r="D11" s="517"/>
      <c r="E11" s="86"/>
      <c r="F11" s="263"/>
      <c r="G11" s="263"/>
      <c r="H11" s="263"/>
      <c r="I11" s="263"/>
      <c r="J11" s="263"/>
      <c r="L11" s="264"/>
    </row>
    <row r="12" spans="2:12" ht="9" customHeight="1">
      <c r="B12" s="526"/>
      <c r="C12" s="521"/>
      <c r="D12" s="518"/>
      <c r="E12" s="63"/>
      <c r="F12" s="263"/>
      <c r="G12" s="263"/>
      <c r="H12" s="263"/>
      <c r="I12" s="263"/>
      <c r="J12" s="263"/>
      <c r="L12" s="264"/>
    </row>
    <row r="13" spans="2:12" ht="9.75" customHeight="1">
      <c r="B13" s="131"/>
      <c r="C13" s="108"/>
      <c r="D13" s="210"/>
      <c r="F13" s="263"/>
      <c r="G13" s="263"/>
      <c r="H13" s="263"/>
      <c r="I13" s="263"/>
      <c r="J13" s="263"/>
      <c r="L13" s="264"/>
    </row>
    <row r="14" spans="2:12" ht="15.75" customHeight="1">
      <c r="B14" s="205" t="s">
        <v>51</v>
      </c>
      <c r="C14" s="334">
        <f>+C15+C16</f>
        <v>702563.93689</v>
      </c>
      <c r="D14" s="334">
        <f>+D15+D16</f>
        <v>2291060.9982000003</v>
      </c>
      <c r="F14" s="471"/>
      <c r="G14" s="314"/>
      <c r="H14" s="314"/>
      <c r="I14" s="263"/>
      <c r="J14" s="263"/>
      <c r="L14" s="264"/>
    </row>
    <row r="15" spans="2:12" ht="16.5" customHeight="1">
      <c r="B15" s="364" t="s">
        <v>93</v>
      </c>
      <c r="C15" s="335">
        <v>464995.262</v>
      </c>
      <c r="D15" s="335">
        <f>ROUND(+C15*$E$8,5)</f>
        <v>1516349.54938</v>
      </c>
      <c r="E15" s="465"/>
      <c r="F15" s="472"/>
      <c r="G15" s="315"/>
      <c r="H15" s="314"/>
      <c r="I15" s="263"/>
      <c r="J15" s="263"/>
      <c r="L15" s="264"/>
    </row>
    <row r="16" spans="2:12" ht="16.5" customHeight="1">
      <c r="B16" s="364" t="s">
        <v>92</v>
      </c>
      <c r="C16" s="335">
        <v>237568.67489</v>
      </c>
      <c r="D16" s="335">
        <f>ROUND(+C16*$E$8,5)</f>
        <v>774711.44882</v>
      </c>
      <c r="E16" s="465"/>
      <c r="F16" s="472"/>
      <c r="G16" s="263"/>
      <c r="H16" s="263"/>
      <c r="I16" s="263"/>
      <c r="J16" s="263"/>
      <c r="L16" s="264"/>
    </row>
    <row r="17" spans="2:12" ht="15" customHeight="1">
      <c r="B17" s="34"/>
      <c r="C17" s="335"/>
      <c r="D17" s="337"/>
      <c r="E17" s="317"/>
      <c r="F17" s="472"/>
      <c r="G17" s="263"/>
      <c r="H17" s="263"/>
      <c r="I17" s="263"/>
      <c r="J17" s="263"/>
      <c r="L17" s="264"/>
    </row>
    <row r="18" spans="2:12" ht="16.5" customHeight="1">
      <c r="B18" s="32" t="s">
        <v>50</v>
      </c>
      <c r="C18" s="334">
        <f>+C19+C20</f>
        <v>17228.96752</v>
      </c>
      <c r="D18" s="334">
        <f>+D19+D20</f>
        <v>56183.66308</v>
      </c>
      <c r="E18" s="317"/>
      <c r="F18" s="472"/>
      <c r="G18" s="316"/>
      <c r="H18" s="263"/>
      <c r="I18" s="263"/>
      <c r="J18" s="263"/>
      <c r="L18" s="264"/>
    </row>
    <row r="19" spans="2:12" ht="16.5" customHeight="1">
      <c r="B19" s="364" t="s">
        <v>92</v>
      </c>
      <c r="C19" s="335">
        <v>17228.96752</v>
      </c>
      <c r="D19" s="335">
        <f>ROUND(+C19*$E$8,5)</f>
        <v>56183.66308</v>
      </c>
      <c r="E19" s="317"/>
      <c r="F19" s="472"/>
      <c r="G19" s="263"/>
      <c r="I19" s="263"/>
      <c r="L19" s="264"/>
    </row>
    <row r="20" spans="2:12" ht="16.5" customHeight="1">
      <c r="B20" s="364" t="s">
        <v>93</v>
      </c>
      <c r="C20" s="362">
        <v>0</v>
      </c>
      <c r="D20" s="362">
        <f>ROUND(+C20*$E$8,5)</f>
        <v>0</v>
      </c>
      <c r="E20" s="317"/>
      <c r="F20" s="472"/>
      <c r="G20" s="315"/>
      <c r="H20" s="263"/>
      <c r="I20" s="263"/>
      <c r="J20" s="263"/>
      <c r="L20" s="264"/>
    </row>
    <row r="21" spans="2:12" ht="9.75" customHeight="1">
      <c r="B21" s="35"/>
      <c r="C21" s="336"/>
      <c r="D21" s="336"/>
      <c r="E21" s="317"/>
      <c r="F21" s="263"/>
      <c r="G21" s="263"/>
      <c r="H21" s="263"/>
      <c r="I21" s="263"/>
      <c r="J21" s="263"/>
      <c r="L21" s="264"/>
    </row>
    <row r="22" spans="2:12" ht="15" customHeight="1">
      <c r="B22" s="527" t="s">
        <v>58</v>
      </c>
      <c r="C22" s="522">
        <f>+C18+C14</f>
        <v>719792.90441</v>
      </c>
      <c r="D22" s="522">
        <f>+D18+D14</f>
        <v>2347244.66128</v>
      </c>
      <c r="F22" s="263"/>
      <c r="G22" s="263"/>
      <c r="H22" s="263"/>
      <c r="I22" s="263"/>
      <c r="J22" s="263"/>
      <c r="L22" s="264"/>
    </row>
    <row r="23" spans="2:12" ht="15" customHeight="1">
      <c r="B23" s="528"/>
      <c r="C23" s="523"/>
      <c r="D23" s="523"/>
      <c r="F23" s="263"/>
      <c r="G23" s="263"/>
      <c r="H23" s="263"/>
      <c r="I23" s="263"/>
      <c r="J23" s="263"/>
      <c r="L23" s="264"/>
    </row>
    <row r="24" spans="2:12" ht="6.75" customHeight="1">
      <c r="B24" s="36"/>
      <c r="C24" s="291"/>
      <c r="D24" s="291"/>
      <c r="F24" s="263"/>
      <c r="G24" s="263"/>
      <c r="H24" s="263"/>
      <c r="I24" s="263"/>
      <c r="J24" s="263"/>
      <c r="L24" s="264"/>
    </row>
    <row r="25" spans="3:10" ht="15">
      <c r="C25" s="189"/>
      <c r="F25" s="267"/>
      <c r="G25" s="267"/>
      <c r="H25" s="263"/>
      <c r="I25" s="263"/>
      <c r="J25" s="320"/>
    </row>
    <row r="26" spans="3:12" ht="15">
      <c r="C26" s="292"/>
      <c r="D26" s="293"/>
      <c r="F26" s="263"/>
      <c r="G26" s="263"/>
      <c r="H26" s="263"/>
      <c r="I26" s="263"/>
      <c r="J26" s="263"/>
      <c r="L26" s="319"/>
    </row>
    <row r="27" spans="3:12" ht="15">
      <c r="C27" s="292"/>
      <c r="F27" s="263"/>
      <c r="H27" s="263"/>
      <c r="I27" s="263"/>
      <c r="J27" s="263"/>
      <c r="L27" s="321"/>
    </row>
    <row r="28" spans="3:12" ht="15">
      <c r="C28" s="293"/>
      <c r="F28" s="263"/>
      <c r="G28" s="263"/>
      <c r="H28" s="263"/>
      <c r="I28" s="263"/>
      <c r="J28" s="263"/>
      <c r="L28" s="264"/>
    </row>
    <row r="29" spans="6:12" ht="15">
      <c r="F29" s="263"/>
      <c r="G29" s="263"/>
      <c r="H29" s="263"/>
      <c r="I29" s="263"/>
      <c r="J29" s="263"/>
      <c r="L29" s="264"/>
    </row>
    <row r="30" spans="6:12" ht="15">
      <c r="F30" s="263"/>
      <c r="G30" s="263"/>
      <c r="H30" s="263"/>
      <c r="I30" s="263"/>
      <c r="J30" s="263"/>
      <c r="L30" s="264"/>
    </row>
    <row r="31" ht="15">
      <c r="L31" s="264"/>
    </row>
  </sheetData>
  <sheetProtection/>
  <mergeCells count="6">
    <mergeCell ref="C10:C12"/>
    <mergeCell ref="D10:D12"/>
    <mergeCell ref="C22:C23"/>
    <mergeCell ref="B10:B12"/>
    <mergeCell ref="B22:B23"/>
    <mergeCell ref="D22:D23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68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42.7109375" style="19" customWidth="1"/>
    <col min="3" max="4" width="19.7109375" style="19" customWidth="1"/>
    <col min="5" max="5" width="15.140625" style="19" customWidth="1"/>
    <col min="6" max="6" width="14.28125" style="19" bestFit="1" customWidth="1"/>
    <col min="7" max="7" width="15.8515625" style="19" customWidth="1"/>
    <col min="8" max="8" width="17.00390625" style="19" customWidth="1"/>
    <col min="9" max="9" width="21.140625" style="19" customWidth="1"/>
    <col min="10" max="15" width="11.421875" style="19" customWidth="1"/>
    <col min="16" max="16384" width="11.421875" style="17" customWidth="1"/>
  </cols>
  <sheetData>
    <row r="1" ht="15"/>
    <row r="2" ht="15"/>
    <row r="3" spans="2:6" ht="15">
      <c r="B3" s="63"/>
      <c r="C3" s="63"/>
      <c r="D3" s="63"/>
      <c r="E3" s="63"/>
      <c r="F3" s="63"/>
    </row>
    <row r="4" spans="2:6" ht="15">
      <c r="B4" s="63"/>
      <c r="C4" s="63"/>
      <c r="D4" s="63"/>
      <c r="E4" s="63"/>
      <c r="F4" s="63"/>
    </row>
    <row r="5" spans="2:9" ht="18">
      <c r="B5" s="86" t="s">
        <v>20</v>
      </c>
      <c r="C5" s="86"/>
      <c r="D5" s="86"/>
      <c r="E5" s="63"/>
      <c r="F5" s="63"/>
      <c r="G5" s="264"/>
      <c r="H5" s="264"/>
      <c r="I5" s="264"/>
    </row>
    <row r="6" spans="2:12" ht="18" customHeight="1">
      <c r="B6" s="140" t="s">
        <v>69</v>
      </c>
      <c r="C6" s="140"/>
      <c r="D6" s="140"/>
      <c r="E6" s="140"/>
      <c r="G6" s="263"/>
      <c r="I6" s="263"/>
      <c r="J6" s="63"/>
      <c r="K6" s="63"/>
      <c r="L6" s="63"/>
    </row>
    <row r="7" spans="2:12" ht="15.75">
      <c r="B7" s="138" t="s">
        <v>67</v>
      </c>
      <c r="C7" s="138"/>
      <c r="D7" s="138"/>
      <c r="E7" s="63"/>
      <c r="F7" s="63"/>
      <c r="G7" s="263"/>
      <c r="H7" s="263"/>
      <c r="I7" s="263"/>
      <c r="J7" s="63"/>
      <c r="K7" s="63"/>
      <c r="L7" s="63"/>
    </row>
    <row r="8" spans="2:12" ht="15.75">
      <c r="B8" s="344" t="s">
        <v>55</v>
      </c>
      <c r="C8" s="344"/>
      <c r="D8" s="344"/>
      <c r="E8" s="63"/>
      <c r="F8" s="63"/>
      <c r="G8" s="263"/>
      <c r="H8" s="263"/>
      <c r="I8" s="263"/>
      <c r="J8" s="63"/>
      <c r="K8" s="63"/>
      <c r="L8" s="63"/>
    </row>
    <row r="9" spans="2:12" ht="15.75">
      <c r="B9" s="339" t="str">
        <f>+'DGRGL-C1'!B9</f>
        <v>Al 28 de febrero de 2018</v>
      </c>
      <c r="C9" s="339"/>
      <c r="D9" s="279"/>
      <c r="E9" s="325">
        <f>+Portada!I34</f>
        <v>3.261</v>
      </c>
      <c r="F9" s="63"/>
      <c r="G9" s="263"/>
      <c r="H9" s="263"/>
      <c r="I9" s="263"/>
      <c r="J9" s="63"/>
      <c r="K9" s="63"/>
      <c r="L9" s="63"/>
    </row>
    <row r="10" spans="2:12" ht="6.75" customHeight="1">
      <c r="B10" s="130"/>
      <c r="C10" s="130"/>
      <c r="D10" s="130"/>
      <c r="E10" s="63"/>
      <c r="F10" s="63"/>
      <c r="G10" s="63"/>
      <c r="H10" s="63"/>
      <c r="I10" s="63"/>
      <c r="J10" s="63"/>
      <c r="K10" s="63"/>
      <c r="L10" s="63"/>
    </row>
    <row r="11" spans="2:12" ht="15" customHeight="1">
      <c r="B11" s="507" t="s">
        <v>147</v>
      </c>
      <c r="C11" s="519" t="s">
        <v>54</v>
      </c>
      <c r="D11" s="516" t="s">
        <v>151</v>
      </c>
      <c r="E11" s="63"/>
      <c r="F11" s="63"/>
      <c r="G11" s="63"/>
      <c r="H11" s="63"/>
      <c r="I11" s="63"/>
      <c r="J11" s="63"/>
      <c r="K11" s="63"/>
      <c r="L11" s="63"/>
    </row>
    <row r="12" spans="2:12" ht="13.5" customHeight="1">
      <c r="B12" s="508"/>
      <c r="C12" s="520"/>
      <c r="D12" s="517"/>
      <c r="E12" s="86"/>
      <c r="F12" s="63"/>
      <c r="G12" s="188"/>
      <c r="H12" s="63"/>
      <c r="I12" s="63"/>
      <c r="J12" s="63"/>
      <c r="K12" s="63"/>
      <c r="L12" s="63"/>
    </row>
    <row r="13" spans="2:12" ht="9" customHeight="1">
      <c r="B13" s="509"/>
      <c r="C13" s="521"/>
      <c r="D13" s="518"/>
      <c r="E13" s="63"/>
      <c r="F13" s="63"/>
      <c r="G13" s="63"/>
      <c r="H13" s="63"/>
      <c r="I13" s="63"/>
      <c r="J13" s="63"/>
      <c r="K13" s="63"/>
      <c r="L13" s="63"/>
    </row>
    <row r="14" spans="2:6" ht="9.75" customHeight="1">
      <c r="B14" s="131"/>
      <c r="C14" s="108"/>
      <c r="D14" s="108"/>
      <c r="E14" s="63"/>
      <c r="F14" s="63"/>
    </row>
    <row r="15" spans="2:8" ht="16.5">
      <c r="B15" s="205" t="s">
        <v>94</v>
      </c>
      <c r="C15" s="340">
        <f>+C17</f>
        <v>0</v>
      </c>
      <c r="D15" s="340">
        <f>+D17</f>
        <v>0</v>
      </c>
      <c r="E15" s="63"/>
      <c r="H15" s="216"/>
    </row>
    <row r="16" spans="2:5" ht="6" customHeight="1" hidden="1">
      <c r="B16" s="205"/>
      <c r="C16" s="340"/>
      <c r="D16" s="340"/>
      <c r="E16" s="63"/>
    </row>
    <row r="17" spans="2:5" ht="15.75" hidden="1">
      <c r="B17" s="206" t="s">
        <v>95</v>
      </c>
      <c r="C17" s="341">
        <v>0</v>
      </c>
      <c r="D17" s="341">
        <f>+C17*$E$9</f>
        <v>0</v>
      </c>
      <c r="E17" s="63"/>
    </row>
    <row r="18" spans="2:5" ht="15" customHeight="1">
      <c r="B18" s="206"/>
      <c r="C18" s="341"/>
      <c r="D18" s="341"/>
      <c r="E18" s="63"/>
    </row>
    <row r="19" spans="2:6" ht="16.5">
      <c r="B19" s="205" t="s">
        <v>124</v>
      </c>
      <c r="C19" s="340">
        <f>SUM(C20:C21)</f>
        <v>702563.93689</v>
      </c>
      <c r="D19" s="340">
        <f>SUM(D20:D21)</f>
        <v>2291060.9982000003</v>
      </c>
      <c r="E19" s="115"/>
      <c r="F19" s="115"/>
    </row>
    <row r="20" spans="2:4" ht="15.75">
      <c r="B20" s="364" t="s">
        <v>96</v>
      </c>
      <c r="C20" s="342">
        <v>464995.262</v>
      </c>
      <c r="D20" s="341">
        <f>ROUND(+C20*$E$9,5)</f>
        <v>1516349.54938</v>
      </c>
    </row>
    <row r="21" spans="2:4" ht="15.75">
      <c r="B21" s="364" t="s">
        <v>92</v>
      </c>
      <c r="C21" s="342">
        <v>237568.67489</v>
      </c>
      <c r="D21" s="341">
        <f>ROUND(+C21*$E$9,5)</f>
        <v>774711.44882</v>
      </c>
    </row>
    <row r="22" spans="2:4" ht="9.75" customHeight="1">
      <c r="B22" s="33"/>
      <c r="C22" s="342"/>
      <c r="D22" s="341"/>
    </row>
    <row r="23" spans="2:8" ht="15" customHeight="1">
      <c r="B23" s="527" t="s">
        <v>58</v>
      </c>
      <c r="C23" s="530">
        <f>+C19+C15</f>
        <v>702563.93689</v>
      </c>
      <c r="D23" s="530">
        <f>+D19+D15</f>
        <v>2291060.9982000003</v>
      </c>
      <c r="G23" s="181"/>
      <c r="H23" s="181"/>
    </row>
    <row r="24" spans="2:8" ht="15" customHeight="1">
      <c r="B24" s="528"/>
      <c r="C24" s="531"/>
      <c r="D24" s="531"/>
      <c r="G24" s="181"/>
      <c r="H24" s="181"/>
    </row>
    <row r="25" spans="2:4" ht="4.5" customHeight="1">
      <c r="B25" s="532"/>
      <c r="C25" s="532"/>
      <c r="D25" s="532"/>
    </row>
    <row r="26" spans="2:4" ht="15" customHeight="1">
      <c r="B26" s="26" t="s">
        <v>159</v>
      </c>
      <c r="C26" s="39"/>
      <c r="D26" s="39"/>
    </row>
    <row r="27" spans="2:4" ht="15">
      <c r="B27" s="26" t="s">
        <v>160</v>
      </c>
      <c r="C27" s="115"/>
      <c r="D27" s="181"/>
    </row>
    <row r="28" spans="2:8" ht="15">
      <c r="B28" s="409"/>
      <c r="C28" s="410"/>
      <c r="D28" s="410"/>
      <c r="E28" s="411"/>
      <c r="G28" s="189"/>
      <c r="H28" s="96"/>
    </row>
    <row r="29" spans="2:8" ht="15">
      <c r="B29" s="409"/>
      <c r="C29" s="412"/>
      <c r="D29" s="412"/>
      <c r="E29" s="411"/>
      <c r="G29" s="181"/>
      <c r="H29" s="181"/>
    </row>
    <row r="30" spans="2:5" ht="15">
      <c r="B30" s="411"/>
      <c r="C30" s="411"/>
      <c r="D30" s="411"/>
      <c r="E30" s="411"/>
    </row>
    <row r="31" spans="2:5" ht="15">
      <c r="B31" s="411"/>
      <c r="C31" s="411"/>
      <c r="D31" s="411"/>
      <c r="E31" s="411"/>
    </row>
    <row r="32" spans="2:4" ht="18">
      <c r="B32" s="46" t="s">
        <v>117</v>
      </c>
      <c r="C32" s="46"/>
      <c r="D32" s="46"/>
    </row>
    <row r="33" spans="2:5" ht="18" customHeight="1">
      <c r="B33" s="140" t="s">
        <v>69</v>
      </c>
      <c r="C33" s="140"/>
      <c r="D33" s="140"/>
      <c r="E33" s="140"/>
    </row>
    <row r="34" spans="2:4" ht="15.75">
      <c r="B34" s="138" t="s">
        <v>71</v>
      </c>
      <c r="C34" s="138"/>
      <c r="D34" s="138"/>
    </row>
    <row r="35" spans="2:4" ht="15" customHeight="1">
      <c r="B35" s="344" t="s">
        <v>55</v>
      </c>
      <c r="C35" s="344"/>
      <c r="D35" s="344"/>
    </row>
    <row r="36" spans="2:4" ht="15" customHeight="1">
      <c r="B36" s="339" t="str">
        <f>+B9</f>
        <v>Al 28 de febrero de 2018</v>
      </c>
      <c r="C36" s="339"/>
      <c r="D36" s="57"/>
    </row>
    <row r="37" spans="2:4" ht="9" customHeight="1">
      <c r="B37" s="38"/>
      <c r="C37" s="38"/>
      <c r="D37" s="38"/>
    </row>
    <row r="38" spans="2:4" ht="15" customHeight="1">
      <c r="B38" s="507" t="s">
        <v>147</v>
      </c>
      <c r="C38" s="519" t="s">
        <v>54</v>
      </c>
      <c r="D38" s="516" t="s">
        <v>151</v>
      </c>
    </row>
    <row r="39" spans="2:7" ht="13.5" customHeight="1">
      <c r="B39" s="508"/>
      <c r="C39" s="520"/>
      <c r="D39" s="517"/>
      <c r="E39" s="46"/>
      <c r="G39" s="188"/>
    </row>
    <row r="40" spans="2:4" ht="9" customHeight="1">
      <c r="B40" s="509"/>
      <c r="C40" s="521"/>
      <c r="D40" s="518"/>
    </row>
    <row r="41" spans="2:4" ht="9.75" customHeight="1">
      <c r="B41" s="30"/>
      <c r="C41" s="31"/>
      <c r="D41" s="31"/>
    </row>
    <row r="42" spans="2:4" ht="16.5">
      <c r="B42" s="32" t="s">
        <v>72</v>
      </c>
      <c r="C42" s="340">
        <v>0</v>
      </c>
      <c r="D42" s="340">
        <v>0</v>
      </c>
    </row>
    <row r="43" spans="2:5" ht="15" customHeight="1">
      <c r="B43" s="33"/>
      <c r="C43" s="341"/>
      <c r="D43" s="341"/>
      <c r="E43" s="85"/>
    </row>
    <row r="44" spans="2:8" ht="16.5">
      <c r="B44" s="32" t="s">
        <v>73</v>
      </c>
      <c r="C44" s="340">
        <f>+C46+C45</f>
        <v>17228.96752</v>
      </c>
      <c r="D44" s="340">
        <f>+D46+D45</f>
        <v>56183.66308</v>
      </c>
      <c r="E44" s="85"/>
      <c r="G44" s="181"/>
      <c r="H44" s="181"/>
    </row>
    <row r="45" spans="2:5" ht="15.75">
      <c r="B45" s="364" t="s">
        <v>92</v>
      </c>
      <c r="C45" s="342">
        <v>17228.96752</v>
      </c>
      <c r="D45" s="341">
        <f>ROUND(+C45*$E$9,5)</f>
        <v>56183.66308</v>
      </c>
      <c r="E45" s="40"/>
    </row>
    <row r="46" spans="2:5" ht="15.75">
      <c r="B46" s="364" t="s">
        <v>97</v>
      </c>
      <c r="C46" s="342">
        <v>0</v>
      </c>
      <c r="D46" s="341">
        <f>ROUND(+C46*$E$9,5)</f>
        <v>0</v>
      </c>
      <c r="E46" s="265"/>
    </row>
    <row r="47" spans="2:5" ht="9.75" customHeight="1">
      <c r="B47" s="37"/>
      <c r="C47" s="343"/>
      <c r="D47" s="343"/>
      <c r="E47" s="85"/>
    </row>
    <row r="48" spans="2:4" ht="15" customHeight="1">
      <c r="B48" s="527" t="s">
        <v>58</v>
      </c>
      <c r="C48" s="530">
        <f>+C44+C42</f>
        <v>17228.96752</v>
      </c>
      <c r="D48" s="530">
        <f>+D44+D42</f>
        <v>56183.66308</v>
      </c>
    </row>
    <row r="49" spans="2:4" ht="15" customHeight="1">
      <c r="B49" s="528"/>
      <c r="C49" s="531"/>
      <c r="D49" s="531"/>
    </row>
    <row r="50" spans="2:4" ht="5.25" customHeight="1">
      <c r="B50" s="529"/>
      <c r="C50" s="529"/>
      <c r="D50" s="529"/>
    </row>
    <row r="51" spans="2:4" ht="15">
      <c r="B51" s="411"/>
      <c r="C51" s="413"/>
      <c r="D51" s="413"/>
    </row>
    <row r="52" spans="2:4" ht="15.75">
      <c r="B52" s="414"/>
      <c r="C52" s="413"/>
      <c r="D52" s="413"/>
    </row>
    <row r="53" spans="2:4" ht="15.75">
      <c r="B53" s="414"/>
      <c r="C53" s="411"/>
      <c r="D53" s="411"/>
    </row>
    <row r="54" spans="2:4" ht="15">
      <c r="B54" s="411"/>
      <c r="C54" s="411"/>
      <c r="D54" s="411"/>
    </row>
    <row r="55" spans="2:4" ht="15">
      <c r="B55" s="411"/>
      <c r="C55" s="411"/>
      <c r="D55" s="411"/>
    </row>
    <row r="56" spans="2:4" ht="15">
      <c r="B56" s="411"/>
      <c r="C56" s="411"/>
      <c r="D56" s="411"/>
    </row>
    <row r="57" spans="2:4" ht="15">
      <c r="B57" s="411"/>
      <c r="C57" s="411"/>
      <c r="D57" s="411"/>
    </row>
    <row r="58" spans="2:4" ht="15">
      <c r="B58" s="411"/>
      <c r="C58" s="411"/>
      <c r="D58" s="411"/>
    </row>
    <row r="59" spans="2:4" ht="15">
      <c r="B59" s="411"/>
      <c r="C59" s="411"/>
      <c r="D59" s="411"/>
    </row>
    <row r="60" spans="2:4" ht="15">
      <c r="B60" s="411"/>
      <c r="C60" s="411"/>
      <c r="D60" s="411"/>
    </row>
    <row r="61" spans="2:4" ht="15">
      <c r="B61" s="411"/>
      <c r="C61" s="411"/>
      <c r="D61" s="411"/>
    </row>
    <row r="62" spans="2:4" ht="15">
      <c r="B62" s="411"/>
      <c r="C62" s="411"/>
      <c r="D62" s="411"/>
    </row>
    <row r="63" spans="2:4" ht="15">
      <c r="B63" s="411"/>
      <c r="C63" s="411"/>
      <c r="D63" s="411"/>
    </row>
    <row r="64" spans="2:4" ht="15">
      <c r="B64" s="411"/>
      <c r="C64" s="411"/>
      <c r="D64" s="411"/>
    </row>
    <row r="65" spans="2:4" ht="15">
      <c r="B65" s="411"/>
      <c r="C65" s="411"/>
      <c r="D65" s="411"/>
    </row>
    <row r="66" spans="2:4" ht="15">
      <c r="B66" s="411"/>
      <c r="C66" s="411"/>
      <c r="D66" s="411"/>
    </row>
    <row r="67" spans="2:4" ht="15">
      <c r="B67" s="411"/>
      <c r="C67" s="411"/>
      <c r="D67" s="411"/>
    </row>
    <row r="68" spans="2:4" ht="15">
      <c r="B68" s="411"/>
      <c r="C68" s="411"/>
      <c r="D68" s="411"/>
    </row>
  </sheetData>
  <sheetProtection/>
  <mergeCells count="14">
    <mergeCell ref="B11:B13"/>
    <mergeCell ref="D38:D40"/>
    <mergeCell ref="B23:B24"/>
    <mergeCell ref="C38:C40"/>
    <mergeCell ref="D23:D24"/>
    <mergeCell ref="C11:C13"/>
    <mergeCell ref="B25:D25"/>
    <mergeCell ref="D11:D13"/>
    <mergeCell ref="B50:D50"/>
    <mergeCell ref="B48:B49"/>
    <mergeCell ref="C48:C49"/>
    <mergeCell ref="D48:D49"/>
    <mergeCell ref="B38:B40"/>
    <mergeCell ref="C23:C24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7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5"/>
  <cols>
    <col min="1" max="1" width="4.28125" style="19" customWidth="1"/>
    <col min="2" max="2" width="55.8515625" style="19" customWidth="1"/>
    <col min="3" max="4" width="19.7109375" style="19" customWidth="1"/>
    <col min="5" max="5" width="11.421875" style="19" customWidth="1"/>
    <col min="6" max="6" width="13.140625" style="19" bestFit="1" customWidth="1"/>
    <col min="7" max="7" width="14.421875" style="19" bestFit="1" customWidth="1"/>
    <col min="8" max="8" width="26.140625" style="19" customWidth="1"/>
    <col min="9" max="9" width="14.28125" style="19" customWidth="1"/>
    <col min="10" max="16" width="11.421875" style="19" customWidth="1"/>
    <col min="17" max="16384" width="11.421875" style="17" customWidth="1"/>
  </cols>
  <sheetData>
    <row r="1" ht="15"/>
    <row r="2" ht="15"/>
    <row r="3" ht="15"/>
    <row r="4" spans="2:5" ht="15">
      <c r="B4" s="63"/>
      <c r="C4" s="63"/>
      <c r="D4" s="63"/>
      <c r="E4" s="63"/>
    </row>
    <row r="5" spans="2:9" ht="18">
      <c r="B5" s="86" t="s">
        <v>21</v>
      </c>
      <c r="C5" s="87"/>
      <c r="D5" s="87"/>
      <c r="E5" s="63"/>
      <c r="H5" s="264"/>
      <c r="I5" s="264"/>
    </row>
    <row r="6" spans="2:9" ht="18" customHeight="1">
      <c r="B6" s="140" t="s">
        <v>69</v>
      </c>
      <c r="C6" s="140"/>
      <c r="D6" s="140"/>
      <c r="E6" s="140"/>
      <c r="G6" s="63"/>
      <c r="H6" s="263"/>
      <c r="I6" s="264"/>
    </row>
    <row r="7" spans="2:9" ht="15.75">
      <c r="B7" s="138" t="s">
        <v>67</v>
      </c>
      <c r="C7" s="138"/>
      <c r="D7" s="138"/>
      <c r="E7" s="63"/>
      <c r="F7" s="63"/>
      <c r="G7" s="63"/>
      <c r="H7" s="263"/>
      <c r="I7" s="264"/>
    </row>
    <row r="8" spans="2:9" ht="15.75" customHeight="1">
      <c r="B8" s="344" t="s">
        <v>113</v>
      </c>
      <c r="C8" s="344"/>
      <c r="D8" s="344"/>
      <c r="E8" s="63"/>
      <c r="F8" s="63"/>
      <c r="G8" s="63"/>
      <c r="I8" s="264"/>
    </row>
    <row r="9" spans="2:9" ht="15.75">
      <c r="B9" s="339" t="str">
        <f>+'DGRGL-C1'!B9</f>
        <v>Al 28 de febrero de 2018</v>
      </c>
      <c r="C9" s="339"/>
      <c r="D9" s="279"/>
      <c r="E9" s="325">
        <f>+Portada!I34</f>
        <v>3.261</v>
      </c>
      <c r="F9" s="63"/>
      <c r="G9" s="63"/>
      <c r="H9" s="218"/>
      <c r="I9" s="218"/>
    </row>
    <row r="10" spans="2:9" ht="8.25" customHeight="1">
      <c r="B10" s="87"/>
      <c r="C10" s="87"/>
      <c r="D10" s="87"/>
      <c r="E10" s="63"/>
      <c r="H10" s="218"/>
      <c r="I10" s="218"/>
    </row>
    <row r="11" spans="2:9" ht="15" customHeight="1">
      <c r="B11" s="459" t="s">
        <v>217</v>
      </c>
      <c r="C11" s="519" t="s">
        <v>54</v>
      </c>
      <c r="D11" s="516" t="s">
        <v>151</v>
      </c>
      <c r="E11" s="63"/>
      <c r="H11" s="218"/>
      <c r="I11" s="218"/>
    </row>
    <row r="12" spans="2:9" ht="13.5" customHeight="1">
      <c r="B12" s="533" t="s">
        <v>218</v>
      </c>
      <c r="C12" s="520"/>
      <c r="D12" s="517"/>
      <c r="E12" s="86"/>
      <c r="G12" s="188"/>
      <c r="H12" s="218"/>
      <c r="I12" s="218"/>
    </row>
    <row r="13" spans="2:9" ht="9" customHeight="1">
      <c r="B13" s="534"/>
      <c r="C13" s="521"/>
      <c r="D13" s="518"/>
      <c r="E13" s="63"/>
      <c r="H13" s="218"/>
      <c r="I13" s="218"/>
    </row>
    <row r="14" spans="2:9" ht="9.75" customHeight="1">
      <c r="B14" s="88"/>
      <c r="C14" s="280"/>
      <c r="D14" s="282"/>
      <c r="E14" s="63"/>
      <c r="H14" s="218"/>
      <c r="I14" s="218"/>
    </row>
    <row r="15" spans="2:9" ht="16.5">
      <c r="B15" s="132" t="s">
        <v>134</v>
      </c>
      <c r="C15" s="345">
        <f>+C16+C17</f>
        <v>424870.42562999995</v>
      </c>
      <c r="D15" s="345">
        <f>+D16+D17</f>
        <v>1385502.45798</v>
      </c>
      <c r="E15" s="63"/>
      <c r="G15" s="218"/>
      <c r="H15" s="218"/>
      <c r="I15" s="218"/>
    </row>
    <row r="16" spans="2:9" ht="15.75">
      <c r="B16" s="349" t="s">
        <v>97</v>
      </c>
      <c r="C16" s="341">
        <v>220113.37055000002</v>
      </c>
      <c r="D16" s="341">
        <f>ROUND(+C16*$E$9,5)</f>
        <v>717789.70136</v>
      </c>
      <c r="E16" s="466"/>
      <c r="F16" s="468"/>
      <c r="G16" s="220"/>
      <c r="H16" s="218"/>
      <c r="I16" s="218"/>
    </row>
    <row r="17" spans="2:9" ht="15.75">
      <c r="B17" s="349" t="s">
        <v>92</v>
      </c>
      <c r="C17" s="341">
        <v>204757.05507999996</v>
      </c>
      <c r="D17" s="341">
        <f>ROUND(+C17*$E$9,5)</f>
        <v>667712.75662</v>
      </c>
      <c r="E17" s="466"/>
      <c r="F17" s="468"/>
      <c r="G17" s="220"/>
      <c r="H17" s="218"/>
      <c r="I17" s="218"/>
    </row>
    <row r="18" spans="2:7" ht="15" customHeight="1">
      <c r="B18" s="43"/>
      <c r="C18" s="341"/>
      <c r="D18" s="347"/>
      <c r="F18" s="466"/>
      <c r="G18" s="218"/>
    </row>
    <row r="19" spans="2:7" ht="16.5">
      <c r="B19" s="44" t="s">
        <v>57</v>
      </c>
      <c r="C19" s="345">
        <f>+C20+C21</f>
        <v>277693.51125999994</v>
      </c>
      <c r="D19" s="345">
        <f>+D20+D21</f>
        <v>905558.5402200001</v>
      </c>
      <c r="F19" s="467"/>
      <c r="G19" s="218"/>
    </row>
    <row r="20" spans="2:7" ht="15.75">
      <c r="B20" s="349" t="s">
        <v>125</v>
      </c>
      <c r="C20" s="341">
        <f>+C24+C28+C32</f>
        <v>244881.89144999997</v>
      </c>
      <c r="D20" s="341">
        <f>+D24+D28+D32</f>
        <v>798559.84802</v>
      </c>
      <c r="F20" s="219"/>
      <c r="G20" s="220"/>
    </row>
    <row r="21" spans="2:7" ht="15.75">
      <c r="B21" s="349" t="s">
        <v>92</v>
      </c>
      <c r="C21" s="341">
        <f>+C25+C29+C33</f>
        <v>32811.61981</v>
      </c>
      <c r="D21" s="341">
        <f>+D25+D29+D33</f>
        <v>106998.6922</v>
      </c>
      <c r="G21" s="221"/>
    </row>
    <row r="22" spans="2:7" ht="9.75" customHeight="1">
      <c r="B22" s="43"/>
      <c r="C22" s="343"/>
      <c r="D22" s="347"/>
      <c r="G22" s="218"/>
    </row>
    <row r="23" spans="2:7" ht="15.75">
      <c r="B23" s="350" t="s">
        <v>36</v>
      </c>
      <c r="C23" s="352">
        <f>+C24</f>
        <v>101615.19841</v>
      </c>
      <c r="D23" s="352">
        <f>+D24</f>
        <v>331367.16202</v>
      </c>
      <c r="G23" s="218"/>
    </row>
    <row r="24" spans="2:7" ht="15">
      <c r="B24" s="41" t="s">
        <v>98</v>
      </c>
      <c r="C24" s="343">
        <v>101615.19841</v>
      </c>
      <c r="D24" s="351">
        <f>ROUND(+C24*$E$9,5)</f>
        <v>331367.16202</v>
      </c>
      <c r="G24" s="218"/>
    </row>
    <row r="25" spans="2:7" ht="15">
      <c r="B25" s="41" t="s">
        <v>92</v>
      </c>
      <c r="C25" s="343">
        <v>0</v>
      </c>
      <c r="D25" s="351">
        <f>ROUND(+C25*$E$9,5)</f>
        <v>0</v>
      </c>
      <c r="G25" s="218"/>
    </row>
    <row r="26" spans="2:7" ht="9.75" customHeight="1">
      <c r="B26" s="43"/>
      <c r="C26" s="343"/>
      <c r="D26" s="347"/>
      <c r="G26" s="218"/>
    </row>
    <row r="27" spans="2:7" ht="15.75">
      <c r="B27" s="350" t="s">
        <v>215</v>
      </c>
      <c r="C27" s="352">
        <f>+C28+C29</f>
        <v>162661.18333</v>
      </c>
      <c r="D27" s="352">
        <f>+D28+D29</f>
        <v>530438.11884</v>
      </c>
      <c r="G27" s="218"/>
    </row>
    <row r="28" spans="2:7" ht="15">
      <c r="B28" s="41" t="s">
        <v>97</v>
      </c>
      <c r="C28" s="343">
        <v>129849.56352</v>
      </c>
      <c r="D28" s="351">
        <f>ROUND(+C28*$E$9,5)</f>
        <v>423439.42664</v>
      </c>
      <c r="G28" s="218"/>
    </row>
    <row r="29" spans="2:7" ht="15">
      <c r="B29" s="41" t="s">
        <v>92</v>
      </c>
      <c r="C29" s="343">
        <v>32811.61981</v>
      </c>
      <c r="D29" s="351">
        <f>ROUND(+C29*$E$9,5)</f>
        <v>106998.6922</v>
      </c>
      <c r="G29" s="218"/>
    </row>
    <row r="30" spans="2:7" ht="9.75" customHeight="1">
      <c r="B30" s="43"/>
      <c r="C30" s="343"/>
      <c r="D30" s="347"/>
      <c r="G30" s="218"/>
    </row>
    <row r="31" spans="2:7" ht="15.75">
      <c r="B31" s="458" t="s">
        <v>216</v>
      </c>
      <c r="C31" s="352">
        <f>+C32</f>
        <v>13417.12952</v>
      </c>
      <c r="D31" s="352">
        <f>+D32</f>
        <v>43753.25936</v>
      </c>
      <c r="G31" s="218"/>
    </row>
    <row r="32" spans="2:7" ht="15">
      <c r="B32" s="41" t="s">
        <v>98</v>
      </c>
      <c r="C32" s="343">
        <v>13417.12952</v>
      </c>
      <c r="D32" s="351">
        <f>ROUND(+C32*$E$9,5)</f>
        <v>43753.25936</v>
      </c>
      <c r="G32" s="218"/>
    </row>
    <row r="33" spans="2:4" ht="15">
      <c r="B33" s="41" t="s">
        <v>99</v>
      </c>
      <c r="C33" s="343">
        <v>0</v>
      </c>
      <c r="D33" s="351">
        <f>ROUND(+C33*$E$9,5)</f>
        <v>0</v>
      </c>
    </row>
    <row r="34" spans="2:4" ht="9.75" customHeight="1">
      <c r="B34" s="42"/>
      <c r="C34" s="346"/>
      <c r="D34" s="348"/>
    </row>
    <row r="35" spans="2:4" ht="15" customHeight="1">
      <c r="B35" s="527" t="s">
        <v>15</v>
      </c>
      <c r="C35" s="530">
        <f>+C19+C15</f>
        <v>702563.9368899999</v>
      </c>
      <c r="D35" s="530">
        <f>+D19+D15</f>
        <v>2291060.9982000003</v>
      </c>
    </row>
    <row r="36" spans="2:7" ht="15" customHeight="1">
      <c r="B36" s="528"/>
      <c r="C36" s="531"/>
      <c r="D36" s="531"/>
      <c r="F36" s="115"/>
      <c r="G36" s="115"/>
    </row>
    <row r="37" ht="4.5" customHeight="1"/>
    <row r="38" spans="2:4" ht="15">
      <c r="B38" s="535" t="s">
        <v>161</v>
      </c>
      <c r="C38" s="535"/>
      <c r="D38" s="535"/>
    </row>
    <row r="39" spans="2:4" ht="15">
      <c r="B39" s="535" t="s">
        <v>162</v>
      </c>
      <c r="C39" s="535"/>
      <c r="D39" s="535"/>
    </row>
    <row r="40" spans="2:5" ht="15">
      <c r="B40" s="415"/>
      <c r="C40" s="416"/>
      <c r="D40" s="417"/>
      <c r="E40" s="411"/>
    </row>
    <row r="41" spans="2:7" ht="15">
      <c r="B41" s="415"/>
      <c r="C41" s="417"/>
      <c r="D41" s="417"/>
      <c r="E41" s="411"/>
      <c r="F41" s="181"/>
      <c r="G41" s="181"/>
    </row>
    <row r="42" spans="2:5" ht="15">
      <c r="B42" s="411"/>
      <c r="C42" s="411"/>
      <c r="D42" s="411"/>
      <c r="E42" s="411"/>
    </row>
    <row r="43" spans="2:4" ht="18">
      <c r="B43" s="46" t="s">
        <v>118</v>
      </c>
      <c r="C43" s="47"/>
      <c r="D43" s="47"/>
    </row>
    <row r="44" spans="2:5" ht="15" customHeight="1">
      <c r="B44" s="140" t="s">
        <v>69</v>
      </c>
      <c r="C44" s="140"/>
      <c r="D44" s="140"/>
      <c r="E44" s="140"/>
    </row>
    <row r="45" spans="2:5" ht="15" customHeight="1">
      <c r="B45" s="138" t="s">
        <v>71</v>
      </c>
      <c r="C45" s="138"/>
      <c r="D45" s="138"/>
      <c r="E45" s="62"/>
    </row>
    <row r="46" spans="2:5" ht="15" customHeight="1">
      <c r="B46" s="344" t="s">
        <v>113</v>
      </c>
      <c r="C46" s="344"/>
      <c r="D46" s="344"/>
      <c r="E46" s="62"/>
    </row>
    <row r="47" spans="2:4" ht="15" customHeight="1">
      <c r="B47" s="339" t="str">
        <f>+B9</f>
        <v>Al 28 de febrero de 2018</v>
      </c>
      <c r="C47" s="339"/>
      <c r="D47" s="57"/>
    </row>
    <row r="48" spans="2:4" ht="6.75" customHeight="1">
      <c r="B48" s="47"/>
      <c r="C48" s="47"/>
      <c r="D48" s="47"/>
    </row>
    <row r="49" spans="2:9" ht="15" customHeight="1">
      <c r="B49" s="459" t="s">
        <v>217</v>
      </c>
      <c r="C49" s="519" t="s">
        <v>54</v>
      </c>
      <c r="D49" s="516" t="s">
        <v>151</v>
      </c>
      <c r="H49" s="181"/>
      <c r="I49" s="181"/>
    </row>
    <row r="50" spans="2:7" ht="13.5" customHeight="1">
      <c r="B50" s="533" t="s">
        <v>218</v>
      </c>
      <c r="C50" s="520"/>
      <c r="D50" s="517"/>
      <c r="E50" s="46"/>
      <c r="G50" s="188"/>
    </row>
    <row r="51" spans="2:4" ht="9" customHeight="1">
      <c r="B51" s="534"/>
      <c r="C51" s="521"/>
      <c r="D51" s="518"/>
    </row>
    <row r="52" spans="2:4" ht="9.75" customHeight="1">
      <c r="B52" s="48"/>
      <c r="C52" s="49"/>
      <c r="D52" s="50"/>
    </row>
    <row r="53" spans="2:4" ht="19.5" customHeight="1">
      <c r="B53" s="44" t="s">
        <v>56</v>
      </c>
      <c r="C53" s="345">
        <f>+C54+C55</f>
        <v>17228.96752</v>
      </c>
      <c r="D53" s="345">
        <f>+D54+D55</f>
        <v>56183.66308272</v>
      </c>
    </row>
    <row r="54" spans="2:4" ht="15.75">
      <c r="B54" s="45" t="s">
        <v>92</v>
      </c>
      <c r="C54" s="341">
        <v>17228.96752</v>
      </c>
      <c r="D54" s="341">
        <f>+C54*$E$9</f>
        <v>56183.66308272</v>
      </c>
    </row>
    <row r="55" spans="2:4" ht="15.75">
      <c r="B55" s="45" t="s">
        <v>96</v>
      </c>
      <c r="C55" s="341">
        <v>0</v>
      </c>
      <c r="D55" s="341">
        <f>+C55*$E$9</f>
        <v>0</v>
      </c>
    </row>
    <row r="56" spans="2:4" ht="15" customHeight="1">
      <c r="B56" s="43"/>
      <c r="C56" s="341"/>
      <c r="D56" s="347"/>
    </row>
    <row r="57" spans="2:4" ht="16.5">
      <c r="B57" s="44" t="s">
        <v>57</v>
      </c>
      <c r="C57" s="345">
        <v>0</v>
      </c>
      <c r="D57" s="345">
        <v>0</v>
      </c>
    </row>
    <row r="58" spans="2:4" ht="9.75" customHeight="1">
      <c r="B58" s="42"/>
      <c r="C58" s="346"/>
      <c r="D58" s="348"/>
    </row>
    <row r="59" spans="2:7" ht="15" customHeight="1">
      <c r="B59" s="527" t="s">
        <v>15</v>
      </c>
      <c r="C59" s="530">
        <f>+C57+C53</f>
        <v>17228.96752</v>
      </c>
      <c r="D59" s="530">
        <f>+D57+D53</f>
        <v>56183.66308272</v>
      </c>
      <c r="F59" s="204"/>
      <c r="G59" s="204"/>
    </row>
    <row r="60" spans="2:4" ht="15" customHeight="1">
      <c r="B60" s="528"/>
      <c r="C60" s="531"/>
      <c r="D60" s="531"/>
    </row>
    <row r="61" ht="5.25" customHeight="1"/>
    <row r="62" spans="2:4" ht="15">
      <c r="B62" s="411"/>
      <c r="C62" s="418"/>
      <c r="D62" s="413"/>
    </row>
    <row r="63" spans="2:4" ht="15">
      <c r="B63" s="411"/>
      <c r="C63" s="413"/>
      <c r="D63" s="413"/>
    </row>
    <row r="64" spans="2:4" ht="15">
      <c r="B64" s="411"/>
      <c r="C64" s="419"/>
      <c r="D64" s="419"/>
    </row>
    <row r="65" spans="2:4" ht="15">
      <c r="B65" s="411"/>
      <c r="C65" s="413"/>
      <c r="D65" s="413"/>
    </row>
    <row r="66" spans="2:4" ht="15">
      <c r="B66" s="411"/>
      <c r="C66" s="411"/>
      <c r="D66" s="411"/>
    </row>
    <row r="67" spans="2:4" ht="15">
      <c r="B67" s="411"/>
      <c r="C67" s="411"/>
      <c r="D67" s="411"/>
    </row>
  </sheetData>
  <sheetProtection/>
  <mergeCells count="14">
    <mergeCell ref="B38:D38"/>
    <mergeCell ref="C11:C13"/>
    <mergeCell ref="B39:D39"/>
    <mergeCell ref="B35:B36"/>
    <mergeCell ref="C35:C36"/>
    <mergeCell ref="D35:D36"/>
    <mergeCell ref="D11:D13"/>
    <mergeCell ref="B12:B13"/>
    <mergeCell ref="B59:B60"/>
    <mergeCell ref="C59:C60"/>
    <mergeCell ref="D59:D60"/>
    <mergeCell ref="C49:C51"/>
    <mergeCell ref="D49:D51"/>
    <mergeCell ref="B50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G450"/>
  <sheetViews>
    <sheetView zoomScale="80" zoomScaleNormal="80" workbookViewId="0" topLeftCell="A1">
      <selection activeCell="B5" sqref="B5"/>
    </sheetView>
  </sheetViews>
  <sheetFormatPr defaultColWidth="11.421875" defaultRowHeight="15"/>
  <cols>
    <col min="1" max="1" width="4.28125" style="63" customWidth="1"/>
    <col min="2" max="2" width="55.7109375" style="63" customWidth="1"/>
    <col min="3" max="4" width="19.7109375" style="63" customWidth="1"/>
    <col min="5" max="7" width="11.421875" style="63" customWidth="1"/>
    <col min="8" max="16384" width="11.421875" style="74" customWidth="1"/>
  </cols>
  <sheetData>
    <row r="1" ht="15"/>
    <row r="2" ht="15"/>
    <row r="3" ht="15"/>
    <row r="5" spans="2:3" ht="18">
      <c r="B5" s="86" t="s">
        <v>22</v>
      </c>
      <c r="C5" s="86"/>
    </row>
    <row r="6" spans="2:4" ht="18" customHeight="1">
      <c r="B6" s="140" t="s">
        <v>69</v>
      </c>
      <c r="C6" s="140"/>
      <c r="D6" s="140"/>
    </row>
    <row r="7" spans="2:4" ht="15.75">
      <c r="B7" s="138" t="s">
        <v>67</v>
      </c>
      <c r="C7" s="138"/>
      <c r="D7" s="138"/>
    </row>
    <row r="8" spans="2:4" ht="15.75" customHeight="1">
      <c r="B8" s="138" t="s">
        <v>91</v>
      </c>
      <c r="C8" s="138"/>
      <c r="D8" s="138"/>
    </row>
    <row r="9" spans="2:5" ht="15.75">
      <c r="B9" s="339" t="str">
        <f>+'DGRGL-C1'!B9</f>
        <v>Al 28 de febrero de 2018</v>
      </c>
      <c r="C9" s="339"/>
      <c r="D9" s="278"/>
      <c r="E9" s="325">
        <f>+Portada!I34</f>
        <v>3.261</v>
      </c>
    </row>
    <row r="10" spans="2:4" ht="7.5" customHeight="1">
      <c r="B10" s="87"/>
      <c r="C10" s="87"/>
      <c r="D10" s="87"/>
    </row>
    <row r="11" spans="2:4" ht="15" customHeight="1">
      <c r="B11" s="507" t="s">
        <v>114</v>
      </c>
      <c r="C11" s="519" t="s">
        <v>54</v>
      </c>
      <c r="D11" s="516" t="s">
        <v>151</v>
      </c>
    </row>
    <row r="12" spans="2:4" ht="13.5" customHeight="1">
      <c r="B12" s="508"/>
      <c r="C12" s="520"/>
      <c r="D12" s="517"/>
    </row>
    <row r="13" spans="2:4" ht="9" customHeight="1">
      <c r="B13" s="509"/>
      <c r="C13" s="521"/>
      <c r="D13" s="518"/>
    </row>
    <row r="14" spans="2:4" ht="9" customHeight="1">
      <c r="B14" s="88"/>
      <c r="C14" s="88"/>
      <c r="D14" s="108"/>
    </row>
    <row r="15" spans="2:4" ht="15.75">
      <c r="B15" s="395" t="s">
        <v>86</v>
      </c>
      <c r="C15" s="360">
        <f>+C17</f>
        <v>464995.262</v>
      </c>
      <c r="D15" s="360">
        <f>+D17</f>
        <v>1516349.54938</v>
      </c>
    </row>
    <row r="16" spans="2:4" ht="9.75" customHeight="1">
      <c r="B16" s="73"/>
      <c r="C16" s="360"/>
      <c r="D16" s="360"/>
    </row>
    <row r="17" spans="2:4" ht="15.75">
      <c r="B17" s="394" t="s">
        <v>101</v>
      </c>
      <c r="C17" s="360">
        <f>+C19+C23</f>
        <v>464995.262</v>
      </c>
      <c r="D17" s="360">
        <f>+D19+D23</f>
        <v>1516349.54938</v>
      </c>
    </row>
    <row r="18" spans="2:4" ht="7.5" customHeight="1">
      <c r="B18" s="396"/>
      <c r="C18" s="358"/>
      <c r="D18" s="358"/>
    </row>
    <row r="19" spans="2:4" ht="15">
      <c r="B19" s="366" t="s">
        <v>163</v>
      </c>
      <c r="C19" s="358">
        <f>SUM(C20:C21)</f>
        <v>464995.262</v>
      </c>
      <c r="D19" s="358">
        <f>SUM(D20:D21)</f>
        <v>1516349.54938</v>
      </c>
    </row>
    <row r="20" spans="2:4" ht="15">
      <c r="B20" s="365" t="s">
        <v>165</v>
      </c>
      <c r="C20" s="355">
        <v>420217.00461</v>
      </c>
      <c r="D20" s="359">
        <f>ROUND(+C20*$E$9,5)</f>
        <v>1370327.65203</v>
      </c>
    </row>
    <row r="21" spans="2:4" ht="15">
      <c r="B21" s="365" t="s">
        <v>164</v>
      </c>
      <c r="C21" s="355">
        <v>44778.25739</v>
      </c>
      <c r="D21" s="359">
        <f>ROUND(+C21*$E$9,5)</f>
        <v>146021.89735</v>
      </c>
    </row>
    <row r="22" spans="2:4" ht="7.5" customHeight="1" hidden="1">
      <c r="B22" s="67"/>
      <c r="C22" s="354"/>
      <c r="D22" s="358"/>
    </row>
    <row r="23" spans="2:4" ht="15" customHeight="1" hidden="1">
      <c r="B23" s="366" t="s">
        <v>166</v>
      </c>
      <c r="C23" s="354">
        <f>SUM(C24:C24)</f>
        <v>0</v>
      </c>
      <c r="D23" s="358">
        <f>SUM(D24:D24)</f>
        <v>0</v>
      </c>
    </row>
    <row r="24" spans="2:4" ht="15" customHeight="1" hidden="1">
      <c r="B24" s="365" t="s">
        <v>222</v>
      </c>
      <c r="C24" s="355">
        <v>0</v>
      </c>
      <c r="D24" s="359">
        <f>ROUND(+C24*$E$9,5)</f>
        <v>0</v>
      </c>
    </row>
    <row r="25" spans="2:4" ht="15" customHeight="1">
      <c r="B25" s="67"/>
      <c r="C25" s="354"/>
      <c r="D25" s="358"/>
    </row>
    <row r="26" spans="2:4" ht="15.75">
      <c r="B26" s="395" t="s">
        <v>87</v>
      </c>
      <c r="C26" s="353">
        <f>+C28+C34</f>
        <v>237568.67489</v>
      </c>
      <c r="D26" s="360">
        <f>+D28+D34</f>
        <v>774711.44883</v>
      </c>
    </row>
    <row r="27" spans="2:4" ht="9.75" customHeight="1">
      <c r="B27" s="395"/>
      <c r="C27" s="353"/>
      <c r="D27" s="360"/>
    </row>
    <row r="28" spans="2:4" ht="15.75">
      <c r="B28" s="394" t="s">
        <v>100</v>
      </c>
      <c r="C28" s="353">
        <f>+C30</f>
        <v>32811.61981</v>
      </c>
      <c r="D28" s="360">
        <f>+D30</f>
        <v>106998.6922</v>
      </c>
    </row>
    <row r="29" spans="2:4" ht="7.5" customHeight="1">
      <c r="B29" s="397"/>
      <c r="C29" s="353"/>
      <c r="D29" s="360"/>
    </row>
    <row r="30" spans="2:4" ht="15">
      <c r="B30" s="398" t="s">
        <v>52</v>
      </c>
      <c r="C30" s="356">
        <f>SUM(C31:C32)</f>
        <v>32811.61981</v>
      </c>
      <c r="D30" s="361">
        <f>SUM(D31:D32)</f>
        <v>106998.6922</v>
      </c>
    </row>
    <row r="31" spans="2:4" ht="15">
      <c r="B31" s="365" t="s">
        <v>167</v>
      </c>
      <c r="C31" s="355">
        <v>24804.72856</v>
      </c>
      <c r="D31" s="359">
        <f>ROUND(+C31*$E$9,5)</f>
        <v>80888.21983</v>
      </c>
    </row>
    <row r="32" spans="2:4" ht="15">
      <c r="B32" s="365" t="s">
        <v>168</v>
      </c>
      <c r="C32" s="355">
        <v>8006.89125</v>
      </c>
      <c r="D32" s="359">
        <f>ROUND(+C32*$E$9,5)</f>
        <v>26110.47237</v>
      </c>
    </row>
    <row r="33" spans="2:4" ht="12" customHeight="1">
      <c r="B33" s="396"/>
      <c r="C33" s="354"/>
      <c r="D33" s="358"/>
    </row>
    <row r="34" spans="2:4" ht="15.75">
      <c r="B34" s="394" t="s">
        <v>101</v>
      </c>
      <c r="C34" s="353">
        <f>+C36+C43+C47</f>
        <v>204757.05508</v>
      </c>
      <c r="D34" s="360">
        <f>+D36+D43+D47+D51</f>
        <v>667712.75663</v>
      </c>
    </row>
    <row r="35" spans="2:4" ht="7.5" customHeight="1">
      <c r="B35" s="399"/>
      <c r="C35" s="357"/>
      <c r="D35" s="362"/>
    </row>
    <row r="36" spans="2:6" ht="15">
      <c r="B36" s="366" t="s">
        <v>166</v>
      </c>
      <c r="C36" s="354">
        <f>SUM(C37:C41)</f>
        <v>144559.67546</v>
      </c>
      <c r="D36" s="358">
        <f>SUM(D37:D41)</f>
        <v>471409.10169</v>
      </c>
      <c r="F36" s="232"/>
    </row>
    <row r="37" spans="2:6" ht="15">
      <c r="B37" s="365" t="s">
        <v>180</v>
      </c>
      <c r="C37" s="355">
        <v>75777.89352</v>
      </c>
      <c r="D37" s="359">
        <f>ROUND(+C37*$E$9,5)</f>
        <v>247111.71077</v>
      </c>
      <c r="F37" s="476"/>
    </row>
    <row r="38" spans="2:6" ht="15">
      <c r="B38" s="365" t="s">
        <v>252</v>
      </c>
      <c r="C38" s="355">
        <v>67990.95707</v>
      </c>
      <c r="D38" s="359">
        <f>ROUND(+C38*$E$9,5)</f>
        <v>221718.51101</v>
      </c>
      <c r="F38" s="476"/>
    </row>
    <row r="39" spans="1:7" ht="15">
      <c r="A39" s="74"/>
      <c r="B39" s="365" t="s">
        <v>181</v>
      </c>
      <c r="C39" s="355">
        <v>625.08076</v>
      </c>
      <c r="D39" s="359">
        <f>ROUND(+C39*$E$9,5)</f>
        <v>2038.38836</v>
      </c>
      <c r="F39" s="476"/>
      <c r="G39" s="74"/>
    </row>
    <row r="40" spans="1:7" ht="15">
      <c r="A40" s="74"/>
      <c r="B40" s="365" t="s">
        <v>169</v>
      </c>
      <c r="C40" s="355">
        <v>129.89723</v>
      </c>
      <c r="D40" s="359">
        <f>ROUND(+C40*$E$9,5)</f>
        <v>423.59487</v>
      </c>
      <c r="F40" s="476"/>
      <c r="G40" s="74"/>
    </row>
    <row r="41" spans="1:7" ht="15">
      <c r="A41" s="74"/>
      <c r="B41" s="365" t="s">
        <v>170</v>
      </c>
      <c r="C41" s="355">
        <v>35.84688</v>
      </c>
      <c r="D41" s="359">
        <f>ROUND(+C41*$E$9,5)</f>
        <v>116.89668</v>
      </c>
      <c r="F41" s="476"/>
      <c r="G41" s="74"/>
    </row>
    <row r="42" spans="1:7" ht="7.5" customHeight="1">
      <c r="A42" s="74"/>
      <c r="B42" s="67"/>
      <c r="C42" s="358"/>
      <c r="D42" s="358"/>
      <c r="E42" s="74"/>
      <c r="F42" s="477"/>
      <c r="G42" s="74"/>
    </row>
    <row r="43" spans="1:7" ht="15">
      <c r="A43" s="74"/>
      <c r="B43" s="366" t="s">
        <v>171</v>
      </c>
      <c r="C43" s="358">
        <f>SUM(C44:C45)</f>
        <v>9068.42664</v>
      </c>
      <c r="D43" s="358">
        <f>SUM(D44:D45)</f>
        <v>29572.13927</v>
      </c>
      <c r="E43" s="74"/>
      <c r="F43" s="74"/>
      <c r="G43" s="74"/>
    </row>
    <row r="44" spans="1:7" ht="15">
      <c r="A44" s="74"/>
      <c r="B44" s="365" t="s">
        <v>172</v>
      </c>
      <c r="C44" s="359">
        <v>9068.42664</v>
      </c>
      <c r="D44" s="359">
        <f>ROUND(+C44*$E$9,5)</f>
        <v>29572.13927</v>
      </c>
      <c r="F44" s="74"/>
      <c r="G44" s="74"/>
    </row>
    <row r="45" spans="1:7" ht="15" hidden="1">
      <c r="A45" s="74"/>
      <c r="B45" s="365" t="s">
        <v>173</v>
      </c>
      <c r="C45" s="359">
        <v>0</v>
      </c>
      <c r="D45" s="359">
        <f>ROUND(+C45*$E$9,5)</f>
        <v>0</v>
      </c>
      <c r="E45" s="74"/>
      <c r="F45" s="74"/>
      <c r="G45" s="74"/>
    </row>
    <row r="46" spans="1:7" ht="7.5" customHeight="1">
      <c r="A46" s="74"/>
      <c r="B46" s="400"/>
      <c r="C46" s="359"/>
      <c r="D46" s="359"/>
      <c r="E46" s="74"/>
      <c r="F46" s="74"/>
      <c r="G46" s="74"/>
    </row>
    <row r="47" spans="2:4" ht="15">
      <c r="B47" s="366" t="s">
        <v>292</v>
      </c>
      <c r="C47" s="358">
        <f>SUM(C48:C49)</f>
        <v>51128.95298</v>
      </c>
      <c r="D47" s="358">
        <f>SUM(D48:D49)</f>
        <v>166731.51567000002</v>
      </c>
    </row>
    <row r="48" spans="2:4" ht="15">
      <c r="B48" s="365" t="s">
        <v>175</v>
      </c>
      <c r="C48" s="355">
        <v>46701.11426</v>
      </c>
      <c r="D48" s="359">
        <f>ROUND(+C48*$E$9,5)</f>
        <v>152292.3336</v>
      </c>
    </row>
    <row r="49" spans="2:4" ht="15">
      <c r="B49" s="365" t="s">
        <v>174</v>
      </c>
      <c r="C49" s="355">
        <v>4427.83872</v>
      </c>
      <c r="D49" s="359">
        <f>ROUND(+C49*$E$9,5)</f>
        <v>14439.18207</v>
      </c>
    </row>
    <row r="50" spans="2:4" ht="15" hidden="1">
      <c r="B50" s="70"/>
      <c r="C50" s="358"/>
      <c r="D50" s="358"/>
    </row>
    <row r="51" spans="2:4" ht="15" hidden="1">
      <c r="B51" s="67" t="s">
        <v>89</v>
      </c>
      <c r="C51" s="358">
        <f>+C53+C52</f>
        <v>0</v>
      </c>
      <c r="D51" s="358">
        <f>+D53+D52</f>
        <v>0</v>
      </c>
    </row>
    <row r="52" spans="2:4" ht="15" hidden="1">
      <c r="B52" s="70" t="s">
        <v>90</v>
      </c>
      <c r="C52" s="359">
        <v>0</v>
      </c>
      <c r="D52" s="359">
        <f>+C52*$E$9</f>
        <v>0</v>
      </c>
    </row>
    <row r="53" spans="2:4" ht="15" hidden="1">
      <c r="B53" s="70" t="s">
        <v>135</v>
      </c>
      <c r="C53" s="359"/>
      <c r="D53" s="359">
        <f>+C53*$E$9</f>
        <v>0</v>
      </c>
    </row>
    <row r="54" spans="2:4" ht="8.25" customHeight="1">
      <c r="B54" s="400"/>
      <c r="C54" s="359"/>
      <c r="D54" s="363"/>
    </row>
    <row r="55" spans="2:4" ht="15" customHeight="1">
      <c r="B55" s="538" t="s">
        <v>17</v>
      </c>
      <c r="C55" s="530">
        <f>+C26+C15</f>
        <v>702563.93689</v>
      </c>
      <c r="D55" s="530">
        <f>+D26+D15</f>
        <v>2291060.99821</v>
      </c>
    </row>
    <row r="56" spans="2:4" ht="15" customHeight="1">
      <c r="B56" s="539"/>
      <c r="C56" s="531"/>
      <c r="D56" s="531"/>
    </row>
    <row r="57" spans="2:4" ht="7.5" customHeight="1">
      <c r="B57" s="109"/>
      <c r="C57" s="89"/>
      <c r="D57" s="89"/>
    </row>
    <row r="58" spans="1:7" s="111" customFormat="1" ht="15" customHeight="1">
      <c r="A58" s="64"/>
      <c r="B58" s="110" t="s">
        <v>128</v>
      </c>
      <c r="C58" s="185"/>
      <c r="D58" s="90"/>
      <c r="E58" s="64"/>
      <c r="F58" s="64"/>
      <c r="G58" s="64"/>
    </row>
    <row r="59" spans="2:4" ht="6.75" customHeight="1">
      <c r="B59" s="112"/>
      <c r="C59" s="211"/>
      <c r="D59" s="211"/>
    </row>
    <row r="60" spans="2:4" ht="15" customHeight="1">
      <c r="B60" s="91" t="s">
        <v>176</v>
      </c>
      <c r="C60" s="192"/>
      <c r="D60" s="192"/>
    </row>
    <row r="61" spans="2:4" ht="15" customHeight="1">
      <c r="B61" s="91" t="s">
        <v>177</v>
      </c>
      <c r="C61" s="91"/>
      <c r="D61" s="91"/>
    </row>
    <row r="62" spans="2:4" ht="15" customHeight="1">
      <c r="B62" s="91" t="s">
        <v>291</v>
      </c>
      <c r="C62" s="91"/>
      <c r="D62" s="91"/>
    </row>
    <row r="63" spans="1:7" ht="15" customHeight="1">
      <c r="A63" s="74"/>
      <c r="B63" s="367"/>
      <c r="C63" s="174"/>
      <c r="D63" s="174"/>
      <c r="F63" s="74"/>
      <c r="G63" s="74"/>
    </row>
    <row r="64" spans="1:7" ht="15" customHeight="1">
      <c r="A64" s="74"/>
      <c r="C64" s="91"/>
      <c r="D64" s="91"/>
      <c r="F64" s="74"/>
      <c r="G64" s="74"/>
    </row>
    <row r="65" spans="1:7" ht="15">
      <c r="A65" s="74"/>
      <c r="B65" s="420"/>
      <c r="C65" s="420"/>
      <c r="D65" s="420"/>
      <c r="E65" s="420"/>
      <c r="F65" s="74"/>
      <c r="G65" s="74"/>
    </row>
    <row r="66" spans="1:7" ht="15">
      <c r="A66" s="74"/>
      <c r="B66" s="420"/>
      <c r="C66" s="421"/>
      <c r="D66" s="420"/>
      <c r="E66" s="420"/>
      <c r="F66" s="74"/>
      <c r="G66" s="74"/>
    </row>
    <row r="67" spans="1:7" ht="15">
      <c r="A67" s="74"/>
      <c r="B67" s="422"/>
      <c r="C67" s="423"/>
      <c r="D67" s="423"/>
      <c r="E67" s="420"/>
      <c r="F67" s="74"/>
      <c r="G67" s="74"/>
    </row>
    <row r="68" spans="1:7" ht="15">
      <c r="A68" s="74"/>
      <c r="B68" s="420"/>
      <c r="C68" s="423"/>
      <c r="D68" s="423"/>
      <c r="E68" s="420"/>
      <c r="F68" s="74"/>
      <c r="G68" s="74"/>
    </row>
    <row r="69" spans="1:7" ht="15">
      <c r="A69" s="74"/>
      <c r="B69" s="420"/>
      <c r="C69" s="420"/>
      <c r="D69" s="420"/>
      <c r="E69" s="420"/>
      <c r="F69" s="74"/>
      <c r="G69" s="74"/>
    </row>
    <row r="70" spans="1:7" ht="18">
      <c r="A70" s="74"/>
      <c r="B70" s="86" t="s">
        <v>119</v>
      </c>
      <c r="C70" s="86"/>
      <c r="D70" s="86"/>
      <c r="F70" s="74"/>
      <c r="G70" s="74"/>
    </row>
    <row r="71" spans="1:7" ht="15.75" customHeight="1">
      <c r="A71" s="74"/>
      <c r="B71" s="140" t="s">
        <v>69</v>
      </c>
      <c r="C71" s="140"/>
      <c r="D71" s="140"/>
      <c r="F71" s="74"/>
      <c r="G71" s="74"/>
    </row>
    <row r="72" spans="1:7" ht="15" customHeight="1">
      <c r="A72" s="74"/>
      <c r="B72" s="138" t="s">
        <v>71</v>
      </c>
      <c r="C72" s="138"/>
      <c r="D72" s="138"/>
      <c r="F72" s="74"/>
      <c r="G72" s="74"/>
    </row>
    <row r="73" spans="1:7" ht="15.75" customHeight="1">
      <c r="A73" s="74"/>
      <c r="B73" s="138" t="s">
        <v>91</v>
      </c>
      <c r="C73" s="138"/>
      <c r="D73" s="138"/>
      <c r="F73" s="74"/>
      <c r="G73" s="74"/>
    </row>
    <row r="74" spans="1:7" ht="15.75" customHeight="1">
      <c r="A74" s="74"/>
      <c r="B74" s="339" t="str">
        <f>+B9</f>
        <v>Al 28 de febrero de 2018</v>
      </c>
      <c r="C74" s="339"/>
      <c r="D74" s="278"/>
      <c r="F74" s="74"/>
      <c r="G74" s="74"/>
    </row>
    <row r="75" spans="1:7" ht="7.5" customHeight="1">
      <c r="A75" s="74"/>
      <c r="B75" s="87"/>
      <c r="C75" s="87"/>
      <c r="D75" s="87"/>
      <c r="F75" s="74"/>
      <c r="G75" s="74"/>
    </row>
    <row r="76" spans="1:7" ht="15" customHeight="1">
      <c r="A76" s="74"/>
      <c r="B76" s="507" t="s">
        <v>114</v>
      </c>
      <c r="C76" s="519" t="s">
        <v>54</v>
      </c>
      <c r="D76" s="516" t="s">
        <v>151</v>
      </c>
      <c r="F76" s="74"/>
      <c r="G76" s="74"/>
    </row>
    <row r="77" spans="1:7" ht="13.5" customHeight="1">
      <c r="A77" s="74"/>
      <c r="B77" s="508"/>
      <c r="C77" s="520"/>
      <c r="D77" s="517"/>
      <c r="F77" s="74"/>
      <c r="G77" s="74"/>
    </row>
    <row r="78" spans="1:7" ht="9" customHeight="1">
      <c r="A78" s="74"/>
      <c r="B78" s="509"/>
      <c r="C78" s="521"/>
      <c r="D78" s="518"/>
      <c r="F78" s="74"/>
      <c r="G78" s="74"/>
    </row>
    <row r="79" spans="1:7" ht="11.25" customHeight="1" hidden="1">
      <c r="A79" s="74"/>
      <c r="B79" s="88"/>
      <c r="C79" s="88"/>
      <c r="D79" s="108"/>
      <c r="E79" s="74"/>
      <c r="F79" s="74"/>
      <c r="G79" s="74"/>
    </row>
    <row r="80" spans="1:7" ht="18" customHeight="1" hidden="1">
      <c r="A80" s="74"/>
      <c r="B80" s="73" t="s">
        <v>74</v>
      </c>
      <c r="C80" s="65">
        <f>+C81</f>
        <v>0</v>
      </c>
      <c r="D80" s="66">
        <f>+D81</f>
        <v>0</v>
      </c>
      <c r="E80" s="74"/>
      <c r="F80" s="74"/>
      <c r="G80" s="74"/>
    </row>
    <row r="81" spans="1:7" ht="15.75" customHeight="1" hidden="1">
      <c r="A81" s="74"/>
      <c r="B81" s="67" t="s">
        <v>75</v>
      </c>
      <c r="C81" s="68">
        <f>+C82</f>
        <v>0</v>
      </c>
      <c r="D81" s="69">
        <f>+D82</f>
        <v>0</v>
      </c>
      <c r="E81" s="74"/>
      <c r="F81" s="74"/>
      <c r="G81" s="74"/>
    </row>
    <row r="82" spans="1:7" ht="16.5" customHeight="1" hidden="1">
      <c r="A82" s="74"/>
      <c r="B82" s="70" t="s">
        <v>59</v>
      </c>
      <c r="C82" s="71">
        <v>0</v>
      </c>
      <c r="D82" s="72">
        <f>+C82/$E$9</f>
        <v>0</v>
      </c>
      <c r="E82" s="74"/>
      <c r="F82" s="74"/>
      <c r="G82" s="74"/>
    </row>
    <row r="83" spans="1:7" ht="9.75" customHeight="1">
      <c r="A83" s="74"/>
      <c r="B83" s="113"/>
      <c r="C83" s="68"/>
      <c r="D83" s="69"/>
      <c r="E83" s="74"/>
      <c r="F83" s="74"/>
      <c r="G83" s="74"/>
    </row>
    <row r="84" spans="1:7" ht="18" customHeight="1">
      <c r="A84" s="74"/>
      <c r="B84" s="395" t="s">
        <v>86</v>
      </c>
      <c r="C84" s="353">
        <f>+C86</f>
        <v>0</v>
      </c>
      <c r="D84" s="360">
        <f>+D86</f>
        <v>0</v>
      </c>
      <c r="E84" s="74"/>
      <c r="F84" s="74"/>
      <c r="G84" s="74"/>
    </row>
    <row r="85" spans="1:7" ht="9.75" customHeight="1">
      <c r="A85" s="74"/>
      <c r="B85" s="395"/>
      <c r="C85" s="353"/>
      <c r="D85" s="360"/>
      <c r="E85" s="74"/>
      <c r="F85" s="74"/>
      <c r="G85" s="74"/>
    </row>
    <row r="86" spans="1:7" ht="18" customHeight="1">
      <c r="A86" s="74"/>
      <c r="B86" s="401" t="s">
        <v>101</v>
      </c>
      <c r="C86" s="353">
        <f>+C88+C91</f>
        <v>0</v>
      </c>
      <c r="D86" s="360">
        <f>+D88+D91</f>
        <v>0</v>
      </c>
      <c r="E86" s="74"/>
      <c r="F86" s="74"/>
      <c r="G86" s="74"/>
    </row>
    <row r="87" spans="1:7" ht="7.5" customHeight="1">
      <c r="A87" s="74"/>
      <c r="B87" s="396"/>
      <c r="C87" s="353"/>
      <c r="D87" s="360"/>
      <c r="E87" s="74"/>
      <c r="F87" s="74"/>
      <c r="G87" s="74"/>
    </row>
    <row r="88" spans="1:7" ht="18" customHeight="1" hidden="1">
      <c r="A88" s="74"/>
      <c r="B88" s="396" t="s">
        <v>88</v>
      </c>
      <c r="C88" s="354">
        <f>+C89</f>
        <v>0</v>
      </c>
      <c r="D88" s="358">
        <f>+D89</f>
        <v>0</v>
      </c>
      <c r="E88" s="74"/>
      <c r="F88" s="74"/>
      <c r="G88" s="74"/>
    </row>
    <row r="89" spans="1:7" ht="18" customHeight="1" hidden="1">
      <c r="A89" s="74"/>
      <c r="B89" s="400" t="s">
        <v>144</v>
      </c>
      <c r="C89" s="355">
        <v>0</v>
      </c>
      <c r="D89" s="359">
        <f>+C89*$E$9</f>
        <v>0</v>
      </c>
      <c r="E89" s="74"/>
      <c r="F89" s="74"/>
      <c r="G89" s="74"/>
    </row>
    <row r="90" spans="1:7" ht="14.25" customHeight="1" hidden="1">
      <c r="A90" s="74"/>
      <c r="B90" s="396"/>
      <c r="C90" s="353"/>
      <c r="D90" s="360"/>
      <c r="E90" s="74"/>
      <c r="F90" s="74"/>
      <c r="G90" s="74"/>
    </row>
    <row r="91" spans="1:7" ht="15" customHeight="1">
      <c r="A91" s="74"/>
      <c r="B91" s="366" t="s">
        <v>178</v>
      </c>
      <c r="C91" s="354">
        <f>+C92</f>
        <v>0</v>
      </c>
      <c r="D91" s="358">
        <f>+D92</f>
        <v>0</v>
      </c>
      <c r="E91" s="74"/>
      <c r="F91" s="74"/>
      <c r="G91" s="74"/>
    </row>
    <row r="92" spans="1:7" ht="15" customHeight="1">
      <c r="A92" s="74"/>
      <c r="B92" s="365" t="s">
        <v>179</v>
      </c>
      <c r="C92" s="355">
        <v>0</v>
      </c>
      <c r="D92" s="359">
        <f>ROUND(+C92*$E$9,5)</f>
        <v>0</v>
      </c>
      <c r="E92" s="74"/>
      <c r="F92" s="74"/>
      <c r="G92" s="74"/>
    </row>
    <row r="93" spans="1:7" ht="15" customHeight="1">
      <c r="A93" s="74"/>
      <c r="B93" s="396"/>
      <c r="C93" s="353"/>
      <c r="D93" s="360"/>
      <c r="E93" s="74"/>
      <c r="F93" s="74"/>
      <c r="G93" s="74"/>
    </row>
    <row r="94" spans="1:7" ht="18" customHeight="1">
      <c r="A94" s="74"/>
      <c r="B94" s="395" t="s">
        <v>87</v>
      </c>
      <c r="C94" s="353">
        <f>+C96</f>
        <v>17228.96752</v>
      </c>
      <c r="D94" s="360">
        <f>+D96</f>
        <v>56183.66308</v>
      </c>
      <c r="E94" s="74"/>
      <c r="F94" s="74"/>
      <c r="G94" s="74"/>
    </row>
    <row r="95" spans="1:7" ht="9.75" customHeight="1">
      <c r="A95" s="74"/>
      <c r="B95" s="395"/>
      <c r="C95" s="353"/>
      <c r="D95" s="360"/>
      <c r="E95" s="74"/>
      <c r="F95" s="74"/>
      <c r="G95" s="74"/>
    </row>
    <row r="96" spans="1:7" ht="18" customHeight="1">
      <c r="A96" s="74"/>
      <c r="B96" s="401" t="s">
        <v>101</v>
      </c>
      <c r="C96" s="353">
        <f>+C98+C104+C107</f>
        <v>17228.96752</v>
      </c>
      <c r="D96" s="360">
        <f>+D98+D104+D107</f>
        <v>56183.66308</v>
      </c>
      <c r="E96" s="74"/>
      <c r="F96" s="74"/>
      <c r="G96" s="74"/>
    </row>
    <row r="97" spans="1:7" ht="7.5" customHeight="1">
      <c r="A97" s="74"/>
      <c r="B97" s="396"/>
      <c r="C97" s="353"/>
      <c r="D97" s="360"/>
      <c r="E97" s="74"/>
      <c r="F97" s="74"/>
      <c r="G97" s="74"/>
    </row>
    <row r="98" spans="1:7" ht="15.75" customHeight="1">
      <c r="A98" s="74"/>
      <c r="B98" s="366" t="s">
        <v>166</v>
      </c>
      <c r="C98" s="354">
        <f>SUM(C99:C102)</f>
        <v>4945.97932</v>
      </c>
      <c r="D98" s="358">
        <f>SUM(D99:D102)</f>
        <v>16128.83856</v>
      </c>
      <c r="E98" s="74"/>
      <c r="F98" s="74"/>
      <c r="G98" s="74"/>
    </row>
    <row r="99" spans="1:7" ht="15.75" customHeight="1">
      <c r="A99" s="74"/>
      <c r="B99" s="365" t="s">
        <v>181</v>
      </c>
      <c r="C99" s="355">
        <v>3677.49778</v>
      </c>
      <c r="D99" s="359">
        <f>ROUND(+C99*$E$9,5)</f>
        <v>11992.32026</v>
      </c>
      <c r="F99" s="74"/>
      <c r="G99" s="74"/>
    </row>
    <row r="100" spans="1:7" ht="15.75" customHeight="1">
      <c r="A100" s="74"/>
      <c r="B100" s="365" t="s">
        <v>265</v>
      </c>
      <c r="C100" s="355">
        <v>812.95369</v>
      </c>
      <c r="D100" s="359">
        <f>ROUND(+C100*$E$9,5)</f>
        <v>2651.04198</v>
      </c>
      <c r="F100" s="74"/>
      <c r="G100" s="74"/>
    </row>
    <row r="101" spans="1:7" ht="15.75" customHeight="1">
      <c r="A101" s="74"/>
      <c r="B101" s="365" t="s">
        <v>252</v>
      </c>
      <c r="C101" s="355">
        <v>306.6544</v>
      </c>
      <c r="D101" s="359">
        <f>ROUND(+C101*$E$9,5)</f>
        <v>1000</v>
      </c>
      <c r="F101" s="74"/>
      <c r="G101" s="74"/>
    </row>
    <row r="102" spans="1:7" ht="15.75" customHeight="1">
      <c r="A102" s="74"/>
      <c r="B102" s="365" t="s">
        <v>180</v>
      </c>
      <c r="C102" s="355">
        <v>148.87345</v>
      </c>
      <c r="D102" s="359">
        <f>ROUND(+C102*$E$9,5)</f>
        <v>485.47632</v>
      </c>
      <c r="F102" s="74"/>
      <c r="G102" s="74"/>
    </row>
    <row r="103" spans="1:7" ht="7.5" customHeight="1">
      <c r="A103" s="74"/>
      <c r="B103" s="400"/>
      <c r="C103" s="355"/>
      <c r="D103" s="359"/>
      <c r="E103" s="74"/>
      <c r="F103" s="74"/>
      <c r="G103" s="74"/>
    </row>
    <row r="104" spans="1:7" ht="15" customHeight="1">
      <c r="A104" s="74"/>
      <c r="B104" s="366" t="s">
        <v>171</v>
      </c>
      <c r="C104" s="354">
        <f>SUM(C105:C105)</f>
        <v>12282.9882</v>
      </c>
      <c r="D104" s="358">
        <f>SUM(D105:D105)</f>
        <v>40054.82452</v>
      </c>
      <c r="E104" s="74"/>
      <c r="F104" s="74"/>
      <c r="G104" s="74"/>
    </row>
    <row r="105" spans="1:7" ht="15.75" customHeight="1">
      <c r="A105" s="74"/>
      <c r="B105" s="365" t="s">
        <v>172</v>
      </c>
      <c r="C105" s="355">
        <v>12282.9882</v>
      </c>
      <c r="D105" s="359">
        <f>ROUND(+C105*$E$9,5)</f>
        <v>40054.82452</v>
      </c>
      <c r="F105" s="74"/>
      <c r="G105" s="74"/>
    </row>
    <row r="106" spans="1:7" ht="7.5" customHeight="1">
      <c r="A106" s="74"/>
      <c r="B106" s="400"/>
      <c r="C106" s="355"/>
      <c r="D106" s="358"/>
      <c r="E106" s="74"/>
      <c r="F106" s="74"/>
      <c r="G106" s="74"/>
    </row>
    <row r="107" spans="1:7" ht="15.75" customHeight="1">
      <c r="A107" s="74"/>
      <c r="B107" s="366" t="s">
        <v>182</v>
      </c>
      <c r="C107" s="354">
        <v>0</v>
      </c>
      <c r="D107" s="358">
        <v>0</v>
      </c>
      <c r="E107" s="74"/>
      <c r="F107" s="74"/>
      <c r="G107" s="74"/>
    </row>
    <row r="108" spans="1:7" ht="15.75" customHeight="1" hidden="1">
      <c r="A108" s="74"/>
      <c r="B108" s="70" t="s">
        <v>142</v>
      </c>
      <c r="C108" s="355">
        <v>0</v>
      </c>
      <c r="D108" s="359">
        <f>+C108*$E$9</f>
        <v>0</v>
      </c>
      <c r="E108" s="74"/>
      <c r="F108" s="74"/>
      <c r="G108" s="74"/>
    </row>
    <row r="109" spans="1:7" ht="9.75" customHeight="1">
      <c r="A109" s="74"/>
      <c r="B109" s="70"/>
      <c r="C109" s="355"/>
      <c r="D109" s="358"/>
      <c r="E109" s="74"/>
      <c r="F109" s="74"/>
      <c r="G109" s="74"/>
    </row>
    <row r="110" spans="1:7" ht="15" customHeight="1">
      <c r="A110" s="74"/>
      <c r="B110" s="536" t="s">
        <v>17</v>
      </c>
      <c r="C110" s="530">
        <f>+C94+C84</f>
        <v>17228.96752</v>
      </c>
      <c r="D110" s="530">
        <f>+D94+D84</f>
        <v>56183.66308</v>
      </c>
      <c r="E110" s="74"/>
      <c r="F110" s="74"/>
      <c r="G110" s="74"/>
    </row>
    <row r="111" spans="1:7" ht="15" customHeight="1">
      <c r="A111" s="74"/>
      <c r="B111" s="537"/>
      <c r="C111" s="531"/>
      <c r="D111" s="531"/>
      <c r="E111" s="74"/>
      <c r="F111" s="74"/>
      <c r="G111" s="74"/>
    </row>
    <row r="112" spans="1:7" ht="7.5" customHeight="1">
      <c r="A112" s="74"/>
      <c r="B112" s="109"/>
      <c r="C112" s="89"/>
      <c r="D112" s="89"/>
      <c r="E112" s="74"/>
      <c r="F112" s="74"/>
      <c r="G112" s="74"/>
    </row>
    <row r="113" spans="1:7" ht="17.25" customHeight="1">
      <c r="A113" s="74"/>
      <c r="B113" s="110" t="s">
        <v>128</v>
      </c>
      <c r="C113" s="193"/>
      <c r="D113" s="193"/>
      <c r="E113" s="74"/>
      <c r="F113" s="74"/>
      <c r="G113" s="74"/>
    </row>
    <row r="114" spans="1:7" ht="6.75" customHeight="1">
      <c r="A114" s="74"/>
      <c r="B114" s="110"/>
      <c r="C114" s="89"/>
      <c r="D114" s="89"/>
      <c r="E114" s="74"/>
      <c r="F114" s="74"/>
      <c r="G114" s="74"/>
    </row>
    <row r="115" spans="1:7" ht="15">
      <c r="A115" s="74"/>
      <c r="B115" s="486" t="s">
        <v>183</v>
      </c>
      <c r="C115" s="486"/>
      <c r="D115" s="486"/>
      <c r="E115" s="74"/>
      <c r="F115" s="74"/>
      <c r="G115" s="74"/>
    </row>
    <row r="116" spans="1:7" ht="15">
      <c r="A116" s="74"/>
      <c r="B116" s="486" t="s">
        <v>177</v>
      </c>
      <c r="C116" s="486"/>
      <c r="D116" s="486"/>
      <c r="E116" s="74"/>
      <c r="F116" s="74"/>
      <c r="G116" s="74"/>
    </row>
    <row r="117" spans="1:7" ht="15">
      <c r="A117" s="74"/>
      <c r="B117" s="420"/>
      <c r="C117" s="424"/>
      <c r="D117" s="424"/>
      <c r="E117" s="74"/>
      <c r="F117" s="74"/>
      <c r="G117" s="74"/>
    </row>
    <row r="118" spans="1:7" ht="15">
      <c r="A118" s="74"/>
      <c r="B118" s="420"/>
      <c r="C118" s="413"/>
      <c r="D118" s="413"/>
      <c r="E118" s="74"/>
      <c r="F118" s="74"/>
      <c r="G118" s="74"/>
    </row>
    <row r="119" spans="1:7" ht="15">
      <c r="A119" s="74"/>
      <c r="B119" s="420"/>
      <c r="C119" s="410"/>
      <c r="D119" s="410"/>
      <c r="E119" s="74"/>
      <c r="F119" s="74"/>
      <c r="G119" s="74"/>
    </row>
    <row r="120" spans="1:7" ht="15">
      <c r="A120" s="74"/>
      <c r="B120" s="420"/>
      <c r="C120" s="420"/>
      <c r="D120" s="420"/>
      <c r="E120" s="74"/>
      <c r="F120" s="74"/>
      <c r="G120" s="74"/>
    </row>
    <row r="121" spans="1:7" ht="15">
      <c r="A121" s="74"/>
      <c r="B121" s="420"/>
      <c r="C121" s="412"/>
      <c r="D121" s="412"/>
      <c r="E121" s="74"/>
      <c r="F121" s="74"/>
      <c r="G121" s="74"/>
    </row>
    <row r="122" spans="1:7" ht="15">
      <c r="A122" s="74"/>
      <c r="B122" s="420"/>
      <c r="C122" s="420"/>
      <c r="D122" s="420"/>
      <c r="E122" s="74"/>
      <c r="F122" s="74"/>
      <c r="G122" s="74"/>
    </row>
    <row r="123" spans="1:7" ht="15">
      <c r="A123" s="74"/>
      <c r="B123" s="420"/>
      <c r="C123" s="420"/>
      <c r="D123" s="420"/>
      <c r="E123" s="74"/>
      <c r="F123" s="74"/>
      <c r="G123" s="74"/>
    </row>
    <row r="124" spans="1:7" ht="15">
      <c r="A124" s="74"/>
      <c r="B124" s="420"/>
      <c r="C124" s="420"/>
      <c r="D124" s="420"/>
      <c r="E124" s="74"/>
      <c r="F124" s="74"/>
      <c r="G124" s="74"/>
    </row>
    <row r="125" spans="1:7" ht="15">
      <c r="A125" s="74"/>
      <c r="B125" s="420"/>
      <c r="C125" s="420"/>
      <c r="D125" s="420"/>
      <c r="E125" s="74"/>
      <c r="F125" s="74"/>
      <c r="G125" s="74"/>
    </row>
    <row r="126" spans="1:7" ht="15">
      <c r="A126" s="74"/>
      <c r="B126" s="420"/>
      <c r="C126" s="420"/>
      <c r="D126" s="420"/>
      <c r="E126" s="74"/>
      <c r="F126" s="74"/>
      <c r="G126" s="74"/>
    </row>
    <row r="127" spans="1:7" ht="15">
      <c r="A127" s="74"/>
      <c r="B127" s="420"/>
      <c r="C127" s="420"/>
      <c r="D127" s="420"/>
      <c r="E127" s="74"/>
      <c r="F127" s="74"/>
      <c r="G127" s="74"/>
    </row>
    <row r="128" spans="1:7" ht="15">
      <c r="A128" s="74"/>
      <c r="B128" s="420"/>
      <c r="C128" s="420"/>
      <c r="D128" s="420"/>
      <c r="E128" s="74"/>
      <c r="F128" s="74"/>
      <c r="G128" s="74"/>
    </row>
    <row r="129" spans="1:7" ht="15">
      <c r="A129" s="74"/>
      <c r="B129" s="420"/>
      <c r="C129" s="420"/>
      <c r="D129" s="420"/>
      <c r="E129" s="74"/>
      <c r="F129" s="74"/>
      <c r="G129" s="74"/>
    </row>
    <row r="130" spans="1:7" ht="15">
      <c r="A130" s="74"/>
      <c r="B130" s="420"/>
      <c r="C130" s="420"/>
      <c r="D130" s="420"/>
      <c r="E130" s="74"/>
      <c r="F130" s="74"/>
      <c r="G130" s="74"/>
    </row>
    <row r="131" spans="1:7" ht="15">
      <c r="A131" s="74"/>
      <c r="B131" s="420"/>
      <c r="C131" s="420"/>
      <c r="D131" s="420"/>
      <c r="E131" s="74"/>
      <c r="F131" s="74"/>
      <c r="G131" s="74"/>
    </row>
    <row r="450" spans="1:7" ht="15">
      <c r="A450" s="74"/>
      <c r="B450" s="74"/>
      <c r="C450" s="74"/>
      <c r="D450" s="114"/>
      <c r="E450" s="74"/>
      <c r="F450" s="74"/>
      <c r="G450" s="74"/>
    </row>
  </sheetData>
  <sheetProtection/>
  <mergeCells count="14">
    <mergeCell ref="D76:D78"/>
    <mergeCell ref="C110:C111"/>
    <mergeCell ref="D110:D111"/>
    <mergeCell ref="B55:B56"/>
    <mergeCell ref="C55:C56"/>
    <mergeCell ref="D55:D56"/>
    <mergeCell ref="B115:D115"/>
    <mergeCell ref="B116:D116"/>
    <mergeCell ref="B11:B13"/>
    <mergeCell ref="C11:C13"/>
    <mergeCell ref="D11:D13"/>
    <mergeCell ref="B110:B111"/>
    <mergeCell ref="B76:B78"/>
    <mergeCell ref="C76:C78"/>
  </mergeCells>
  <printOptions/>
  <pageMargins left="1.1811023622047245" right="0.7086614173228347" top="0.7874015748031497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2018-02-02T17:14:26Z</cp:lastPrinted>
  <dcterms:created xsi:type="dcterms:W3CDTF">2012-08-14T20:42:27Z</dcterms:created>
  <dcterms:modified xsi:type="dcterms:W3CDTF">2018-05-04T15:30:29Z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