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600" windowHeight="973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externalReferences>
    <externalReference r:id="rId14"/>
  </externalReferences>
  <definedNames>
    <definedName name="_xlnm.Print_Area" localSheetId="4">'DGRGL-C1'!$B$1:$D$52</definedName>
    <definedName name="_xlnm.Print_Area" localSheetId="5">'DGRGL-C2'!$B$1:$E$26</definedName>
    <definedName name="_xlnm.Print_Area" localSheetId="6">'DGRGL-C3'!$B$1:$E$51</definedName>
    <definedName name="_xlnm.Print_Area" localSheetId="7">'DGRGL-C4'!$B$1:$E$66</definedName>
    <definedName name="_xlnm.Print_Area" localSheetId="8">'DGRGL-C5'!$B$1:$D$116</definedName>
    <definedName name="_xlnm.Print_Area" localSheetId="9">'DGRGL-C6'!$A$1:$D$206</definedName>
    <definedName name="_xlnm.Print_Area" localSheetId="10">'DGRGL-C7'!$B$5:$N$41</definedName>
    <definedName name="_xlnm.Print_Area" localSheetId="1">'Portada'!$B$1:$H$36</definedName>
    <definedName name="_xlnm.Print_Area" localSheetId="2">'Resumen'!$G$18:$J$32</definedName>
    <definedName name="_xlnm.Print_Area" localSheetId="3">'Resumen-Gráficos'!$A$1:$O$53</definedName>
    <definedName name="Nueox">#REF!</definedName>
    <definedName name="nuevo">'DGRGL-C7'!$B$52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<sst xmlns="http://schemas.openxmlformats.org/spreadsheetml/2006/main" count="576" uniqueCount="360">
  <si>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</si>
  <si>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</si>
  <si>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</si>
  <si>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</si>
  <si>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</si>
  <si>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</si>
  <si>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</si>
  <si>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</si>
  <si>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</si>
  <si>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</si>
  <si>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</si>
  <si>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</si>
  <si>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</si>
  <si>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</si>
  <si>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</si>
  <si>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</si>
  <si>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</si>
  <si>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</si>
  <si>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</si>
  <si>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</si>
  <si>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</si>
  <si>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</si>
  <si>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</si>
  <si>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</si>
  <si>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</si>
  <si>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</si>
  <si>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</si>
  <si>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</si>
  <si>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</si>
  <si>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</si>
  <si>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</si>
  <si>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</si>
  <si>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</si>
  <si>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</si>
  <si>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</si>
  <si>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</si>
  <si>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</si>
  <si>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</si>
  <si>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</si>
  <si>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</si>
  <si>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</si>
  <si>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</si>
  <si>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</si>
  <si>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</si>
  <si>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</si>
  <si>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</si>
  <si>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</si>
  <si>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</si>
  <si>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</si>
  <si>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</si>
  <si>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</si>
  <si>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</si>
  <si>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</si>
  <si>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</si>
  <si>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</si>
  <si>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</si>
  <si>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</si>
  <si>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</si>
  <si>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</si>
  <si>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</si>
  <si>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</si>
  <si>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</si>
  <si>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</si>
  <si>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</si>
  <si>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</si>
  <si>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</si>
  <si>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</si>
  <si>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</si>
  <si>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</si>
  <si>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</si>
  <si>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</si>
  <si>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</si>
  <si>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</si>
  <si>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</si>
  <si>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</si>
  <si>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</si>
  <si>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</si>
  <si>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</si>
  <si>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</si>
  <si>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</si>
  <si>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</si>
  <si>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</si>
  <si>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</si>
  <si>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</si>
  <si>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</si>
  <si>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</si>
  <si>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</si>
  <si>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</si>
  <si>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</si>
  <si>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</si>
  <si>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</si>
  <si>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</si>
  <si>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</si>
  <si>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</si>
  <si>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</si>
  <si>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</si>
  <si>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</si>
  <si>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</si>
  <si>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Cusco</t>
  </si>
  <si>
    <t>Sector institucional / Deudor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</si>
  <si>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</si>
  <si>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</si>
  <si>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</si>
  <si>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</si>
  <si>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</si>
  <si>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</si>
  <si>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</si>
  <si>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</si>
  <si>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</si>
  <si>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</si>
  <si>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</si>
  <si>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</si>
  <si>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</si>
  <si>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</si>
  <si>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</si>
  <si>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</si>
  <si>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</si>
  <si>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</si>
  <si>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</si>
  <si>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</si>
  <si>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</si>
  <si>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</si>
  <si>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</si>
  <si>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</si>
  <si>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</si>
  <si>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</si>
  <si>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</si>
  <si>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</si>
  <si>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</si>
  <si>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</si>
  <si>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</si>
  <si>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</si>
  <si>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</si>
  <si>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</si>
  <si>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</si>
  <si>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</si>
  <si>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</si>
  <si>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</si>
  <si>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</si>
  <si>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</si>
  <si>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</si>
  <si>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</si>
  <si>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</si>
  <si>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</si>
  <si>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</si>
  <si>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</si>
  <si>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</si>
  <si>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</si>
  <si>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</si>
  <si>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</si>
  <si>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</si>
  <si>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</si>
  <si>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</si>
  <si>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</si>
  <si>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</si>
  <si>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</si>
  <si>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</si>
  <si>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>Banco de Comercio</t>
  </si>
  <si>
    <t>Otras Fuentes</t>
  </si>
  <si>
    <t xml:space="preserve"> 1/  Deuda entre sectores interinstitucionales.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</si>
  <si>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</si>
  <si>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</si>
  <si>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</si>
  <si>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</si>
  <si>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</si>
  <si>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</si>
  <si>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</si>
  <si>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</si>
  <si>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</si>
  <si>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</si>
  <si>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</si>
  <si>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</si>
  <si>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</si>
  <si>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Provincial de Chincha - Chincha Alta</t>
  </si>
  <si>
    <t>Municipalidad Distrital de San Luis</t>
  </si>
  <si>
    <t>Municipalidad Provincial del Callao</t>
  </si>
  <si>
    <t>Municipalidad Distrital de La Perla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</si>
  <si>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</si>
  <si>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</si>
  <si>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</si>
  <si>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</si>
  <si>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</si>
  <si>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</si>
  <si>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Distrital de El Porvenir</t>
  </si>
  <si>
    <t>Municipalidad Provincial de Huaraz</t>
  </si>
  <si>
    <t>Municipalidad Provincial de Huaral</t>
  </si>
  <si>
    <t>Municipalidad Distrital de Belen</t>
  </si>
  <si>
    <t>Municipalidad Distrital de Santiago</t>
  </si>
  <si>
    <t xml:space="preserve"> 3/  Deuda entre sectores interinstitucionales.</t>
  </si>
  <si>
    <r>
      <t xml:space="preserve">MEF  </t>
    </r>
    <r>
      <rPr>
        <b/>
        <sz val="8"/>
        <rFont val="Arial"/>
        <family val="2"/>
      </rPr>
      <t xml:space="preserve"> 3/   </t>
    </r>
  </si>
  <si>
    <t>Municipalidad Distrital de Echarate</t>
  </si>
  <si>
    <t>Municipalidad Provincial de Huarmey</t>
  </si>
  <si>
    <t>Gobierno Regional de San Martin</t>
  </si>
  <si>
    <t>Municipalidad Provincial de Mariscal Nieto - Moquegua</t>
  </si>
  <si>
    <t>Municipalidad Provincial de Sullana</t>
  </si>
  <si>
    <t>Municipalidad Provincial de Trujillo</t>
  </si>
  <si>
    <t>Municipalidad Provincial de Morropon - Chulucanas</t>
  </si>
  <si>
    <t>Municipalidad Distrital de Yarinacocha</t>
  </si>
  <si>
    <t>Municipalidad Provincial de Espinar</t>
  </si>
  <si>
    <t>Municipalidad Distrital de Pocollay</t>
  </si>
  <si>
    <t>Municipalidad Provincial de Maynas - Iquitos</t>
  </si>
  <si>
    <t>Municipalidad Distrital de Huayllay</t>
  </si>
  <si>
    <t>Municipalidad Distrital de Ticlacayan</t>
  </si>
  <si>
    <t>Municipalidad Distrital de Ciudad Nueva</t>
  </si>
  <si>
    <t>Municipalidad Distrital de Jacobo Hunter</t>
  </si>
  <si>
    <t>Municipalidad Distrital de Tinyahuarco</t>
  </si>
  <si>
    <t>Municipalidad Distrital de Chinchero</t>
  </si>
  <si>
    <t>Municipalidad Distrital de Nuevo Imperial</t>
  </si>
  <si>
    <t>Municipalidad Distrital de Parcona</t>
  </si>
  <si>
    <t>Municipalidad Distrital de San Sebastian</t>
  </si>
  <si>
    <t>Municipalidad Provincial de Sechura</t>
  </si>
  <si>
    <t>Municipalidad Provincial de Islay - Mollendo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</si>
  <si>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</si>
  <si>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</si>
  <si>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</si>
  <si>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</si>
  <si>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</si>
  <si>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</si>
  <si>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Pacllon</t>
  </si>
  <si>
    <t>Municipalidad Provincial de Huancayo</t>
  </si>
  <si>
    <t>Municipalidad Distrital de Colquioc</t>
  </si>
  <si>
    <t>Municipalidad Distrital de Alto Selva Alegre</t>
  </si>
  <si>
    <t>Municipalidad Distrital de Lacabamba</t>
  </si>
  <si>
    <t>Municipalidad Provincial de Ica</t>
  </si>
  <si>
    <t>Municipalidad Distrital de Yura</t>
  </si>
  <si>
    <t>Municipalidad Distrital de El Tambo</t>
  </si>
  <si>
    <r>
      <t xml:space="preserve">MEF (Pago de Prestamos)   </t>
    </r>
  </si>
  <si>
    <t>Municipalidad Distrital de Campoverde</t>
  </si>
  <si>
    <t>Municipalidad Distrital de Ilabaya</t>
  </si>
  <si>
    <t>Municipalidad Distrital de La Matanza</t>
  </si>
  <si>
    <t>Municipalidad Provincial de Oyon</t>
  </si>
  <si>
    <t>Municipalidad Distrital de Huariaca</t>
  </si>
  <si>
    <t>Municipalidad Distrital de Culebras</t>
  </si>
  <si>
    <t>Municipalidad Provincial de Chumbivilcas - Santo Tomas</t>
  </si>
  <si>
    <t>Municipalidad Distrital de Vargas Guerra</t>
  </si>
  <si>
    <t>Municipalidad Distrital de Quilahuani</t>
  </si>
  <si>
    <t>Municipalidad Distrital de Lurigancho (Chosica)</t>
  </si>
  <si>
    <t>Banco Pichincha</t>
  </si>
  <si>
    <t>Municipalidad Distrital de Chancay</t>
  </si>
  <si>
    <t>Municipalidad Distrital de Ancahuasi</t>
  </si>
  <si>
    <t>Gobierno Regional de Ancash</t>
  </si>
  <si>
    <t>Municipalidad Distrital de Majes</t>
  </si>
  <si>
    <t>Municipalidad Distrital de Camilaca</t>
  </si>
  <si>
    <t>Municipalidad Distrital de Ticllos</t>
  </si>
  <si>
    <t>Municipalidad Distrital de Pias</t>
  </si>
  <si>
    <t>Municipalidad Distrital de Orcopampa</t>
  </si>
  <si>
    <t>Municipalidad Distrital de Chilcaymarca</t>
  </si>
  <si>
    <t>Municipalidad Distrital de San Juan</t>
  </si>
  <si>
    <t>Gobierno Regional de Arequipa</t>
  </si>
  <si>
    <t>Gobierno Regional de Cajamarca</t>
  </si>
  <si>
    <t>Gobierno Regional de Loreto</t>
  </si>
  <si>
    <t>Municipalidad Provincial de Sanchez Carrion - Huamachuco</t>
  </si>
  <si>
    <t>Municipalidad Distrital de Hualgayoc</t>
  </si>
  <si>
    <t>Municipalidad Distrital de Sicaya</t>
  </si>
  <si>
    <t>Municipalidad Provincial de Huarochiri - Matucana</t>
  </si>
  <si>
    <t>Municipalidad Distrital de Irazola</t>
  </si>
  <si>
    <t>Municipalidad Distrital de Sarayacu</t>
  </si>
  <si>
    <t>Municipalidad Distrital de Neshuya</t>
  </si>
  <si>
    <t>Dirección de Administración de Deuda, Contabilidad y Estadística -  Equipo de Trabajo de Estadística</t>
  </si>
  <si>
    <t>Dirección General del Tesoro Público</t>
  </si>
  <si>
    <t>Banco Internacional del Perú</t>
  </si>
  <si>
    <t>Gobierno Regional de Ica</t>
  </si>
  <si>
    <t>Municipalidad Distrital de Victor Larco Herrera</t>
  </si>
  <si>
    <t>Municipalidad Distrital de Cayma</t>
  </si>
  <si>
    <t>Municipalidad Distrital de Paucarbamba</t>
  </si>
  <si>
    <t>Municipalidad Distrital de Roble</t>
  </si>
  <si>
    <t>Municipalidad Distrital de Patambuco</t>
  </si>
  <si>
    <t>Gobierno Regional de Ucayali</t>
  </si>
  <si>
    <t>Municipalidad Distrital de Mariscal Caceres</t>
  </si>
  <si>
    <t>Municipalidad Distrital de Sapallanga</t>
  </si>
  <si>
    <t>Municipalidad Provincial de Viru</t>
  </si>
  <si>
    <t>Municipalidad Distrital de Catac</t>
  </si>
  <si>
    <t>Municipalidad Distrital de Buenos Aires</t>
  </si>
  <si>
    <t>Municipalidad Distrital de Andres Avelino Caceres Dorregaray</t>
  </si>
  <si>
    <t>Municipalidad Distrital de Chimban</t>
  </si>
  <si>
    <r>
      <t xml:space="preserve">Gobierno Nacional   </t>
    </r>
    <r>
      <rPr>
        <b/>
        <sz val="8"/>
        <rFont val="Arial"/>
        <family val="2"/>
      </rPr>
      <t>3/</t>
    </r>
  </si>
  <si>
    <t xml:space="preserve"> 3/  Se consideran las Universidades Públicas.</t>
  </si>
  <si>
    <r>
      <t xml:space="preserve">Gobierno Nacional   </t>
    </r>
    <r>
      <rPr>
        <b/>
        <sz val="8"/>
        <rFont val="Arial"/>
        <family val="2"/>
      </rPr>
      <t>1/</t>
    </r>
  </si>
  <si>
    <t xml:space="preserve"> 1/  Se consideran las Universidades Públicas.</t>
  </si>
  <si>
    <r>
      <t xml:space="preserve">Gobierno Nacional   </t>
    </r>
    <r>
      <rPr>
        <b/>
        <sz val="8"/>
        <rFont val="Arial"/>
        <family val="2"/>
      </rPr>
      <t>2/</t>
    </r>
  </si>
  <si>
    <t xml:space="preserve"> 2/  Se consideran las Universidades Públicas.</t>
  </si>
  <si>
    <r>
      <t xml:space="preserve">Gobiernos Nacional   </t>
    </r>
    <r>
      <rPr>
        <b/>
        <sz val="8"/>
        <rFont val="Arial"/>
        <family val="2"/>
      </rPr>
      <t>2/</t>
    </r>
  </si>
  <si>
    <r>
      <t xml:space="preserve">Gobiernos Regionales   </t>
    </r>
    <r>
      <rPr>
        <b/>
        <sz val="8"/>
        <rFont val="Arial"/>
        <family val="2"/>
      </rPr>
      <t>3/</t>
    </r>
  </si>
  <si>
    <t xml:space="preserve"> 3/  Deuda con Convenios de Traspasos de Recursos.</t>
  </si>
  <si>
    <t>III. GOBIERNO NACIONAL</t>
  </si>
  <si>
    <t>Universidades Públicas</t>
  </si>
  <si>
    <t>Gobierno Regional de Piura</t>
  </si>
  <si>
    <t>Gobierno Regional de La Libertad</t>
  </si>
  <si>
    <t>Gobierno Regional de Pasco</t>
  </si>
  <si>
    <t>Municipalidad Distrital de Islay</t>
  </si>
  <si>
    <t>Municipalidad Distrital de Bella Union</t>
  </si>
  <si>
    <t>Municipalidad Distrital de Pacanga</t>
  </si>
  <si>
    <t>Universidad Nacional de San Agustin</t>
  </si>
  <si>
    <r>
      <t xml:space="preserve">III. Gobierno Nacional   </t>
    </r>
    <r>
      <rPr>
        <b/>
        <sz val="8"/>
        <rFont val="Arial"/>
        <family val="2"/>
      </rPr>
      <t>3/</t>
    </r>
  </si>
  <si>
    <t xml:space="preserve"> 3/  Deuda derivada de la entrega de Certificados de Inversión Pública Regional y Local (CIPRL).</t>
  </si>
  <si>
    <t>Municipalidad Distrital de Pomahuaca</t>
  </si>
  <si>
    <r>
      <t xml:space="preserve">III. Gobierno Nacional   </t>
    </r>
    <r>
      <rPr>
        <b/>
        <sz val="8"/>
        <rFont val="Arial"/>
        <family val="2"/>
      </rPr>
      <t>1/ 2/</t>
    </r>
  </si>
  <si>
    <r>
      <t xml:space="preserve">Gobiernos Nacional   </t>
    </r>
    <r>
      <rPr>
        <sz val="8"/>
        <rFont val="Arial"/>
        <family val="2"/>
      </rPr>
      <t>1/</t>
    </r>
  </si>
  <si>
    <t>Gobierno Regional de Puno</t>
  </si>
  <si>
    <t>Municipalidad Distrital de Yauli</t>
  </si>
  <si>
    <t>Municipalidad Distrital de Santiago de Cao</t>
  </si>
  <si>
    <t>Municipalidad Distrital de Salas</t>
  </si>
  <si>
    <t>Municipalidad Distrital de Alonso de Alvarado</t>
  </si>
  <si>
    <t>Municipalidad Distrital de Villa Maria del Triunfo</t>
  </si>
  <si>
    <t>DEUDA DE LOS GOBIERNOS REGIONALES, GOBIERNOS LOCALES Y OTROS</t>
  </si>
  <si>
    <t>Comprende el saldo de la deuda de los Gobiernos Regionales, Gobiernos Locales y Otros (Universidades Públicas).</t>
  </si>
  <si>
    <t>Sistema Integrado de Administración Financiera del Sector Público (SIAF-SP), en el cual los Gobiernos Regionales, Gobiernos Locales y Otros registran su información.</t>
  </si>
  <si>
    <r>
      <t xml:space="preserve">Gobierno Nacional   </t>
    </r>
    <r>
      <rPr>
        <sz val="8"/>
        <rFont val="Arial"/>
        <family val="2"/>
      </rPr>
      <t>1/</t>
    </r>
  </si>
  <si>
    <t xml:space="preserve"> 1/  Se incluyen las Universidades Públicas.</t>
  </si>
  <si>
    <t>DEUDA DE GOBIERNOS REGIONALES, GOBIERNOS LOCALES Y OTROS</t>
  </si>
  <si>
    <t>DEUDA GOBIERNOS REGIONALES, GOBIERNOS LOCALES Y OTROS</t>
  </si>
  <si>
    <t>Municipalidad Distrital de Chavin de Huantar</t>
  </si>
  <si>
    <t>Municipalidad Distrital de San Pablo de Pillao</t>
  </si>
  <si>
    <t>Municipalidad Distrital de Lajas</t>
  </si>
  <si>
    <t>Municipalidad Distrital de Shamboyacu</t>
  </si>
  <si>
    <t>Municipalidad Distrital de Tirapata</t>
  </si>
  <si>
    <t>Municipalidad Distrital de Tucume</t>
  </si>
  <si>
    <t>Municipalidad Distrital de Chirinos</t>
  </si>
  <si>
    <t>Municipalidad Provincial de Huallaga - Saposoa</t>
  </si>
  <si>
    <t>Municipalidad Distrital de Pucacolpa</t>
  </si>
  <si>
    <t>Municipalidad Distrital de Sondorillo</t>
  </si>
  <si>
    <t>Municipalidad Distrital de Cospan</t>
  </si>
  <si>
    <t>Municipalidad Distrital de San Jose de Ticllas</t>
  </si>
  <si>
    <t>Gobierno Regional del Callao</t>
  </si>
  <si>
    <t>Gobierno Regional de Junín</t>
  </si>
  <si>
    <t>Municipalidad Distrital de Mariano Damaso Beraun</t>
  </si>
  <si>
    <t>Municipalidad Distrital de Daniel Alomia Robles</t>
  </si>
  <si>
    <t>Municipalidad Distrital de Pichigua</t>
  </si>
  <si>
    <t>Tipo de Instrumento / Sector Institucional</t>
  </si>
  <si>
    <t>Tipo de Moneda /</t>
  </si>
  <si>
    <t>BBVA, Scotia y BCP Sindicado</t>
  </si>
  <si>
    <t>Municipalidad Distrital de Pataz</t>
  </si>
  <si>
    <t>Municipalidad Distrital de Alto Inambari</t>
  </si>
  <si>
    <t>Municipalidad Distrital de Chupa</t>
  </si>
  <si>
    <t>Municipalidad Distrital de Marcona</t>
  </si>
  <si>
    <t>Municipalidad Provincial de Coronel Portillo</t>
  </si>
  <si>
    <t>BBVA, Scotia Y BCP Sindicado</t>
  </si>
  <si>
    <t>BBVA Banco Continental</t>
  </si>
  <si>
    <t>Municipalidad Distrital de Grocio Prado</t>
  </si>
  <si>
    <t>Municipalidad Distrital de Margos</t>
  </si>
  <si>
    <t>Municipalidad Distrital de Cachicadan</t>
  </si>
  <si>
    <t>Municipalidad Distrital de Villa Rica</t>
  </si>
  <si>
    <t>Municipalidad Distrital de Challabamba</t>
  </si>
  <si>
    <t>Municipalidad Distrital de Coviriali</t>
  </si>
  <si>
    <t>AL 31 DE ENERO DE 2021</t>
  </si>
  <si>
    <t>Al 31 de enero de 2021</t>
  </si>
  <si>
    <t>Municipalidad Distrital de Coronel Gregorio Albarracin Lanchipa</t>
  </si>
  <si>
    <t>Municipalidad Distrital de Sondor</t>
  </si>
  <si>
    <t>Municipalidad Provincial de Cajamarca</t>
  </si>
  <si>
    <t>Municipalidad Distrital de Pucayacu</t>
  </si>
  <si>
    <t>Municipalidad Distrital de Yacus</t>
  </si>
  <si>
    <t xml:space="preserve">      con deuda menor a US$ 104 mil, se agrupan en "Otros" e incluye a 15 entidades.</t>
  </si>
  <si>
    <t>Municipalidad Distrital de Morales</t>
  </si>
  <si>
    <t>Municipalidad Distrital de Inambari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</si>
  <si>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US$ 102 mil, se agrupa en "Otros" e incluye a 24 entidades.</t>
    </r>
  </si>
  <si>
    <t>Período: Desde febrero 2021 al 2040</t>
  </si>
  <si>
    <t>a/</t>
  </si>
  <si>
    <t xml:space="preserve">          - Tipo de Cambio del 31 de enero de 2021. </t>
  </si>
  <si>
    <t xml:space="preserve"> a/  Servicio proyectado a partir del mes de febrero de 2021.</t>
  </si>
  <si>
    <t>SERVICIO ANUAL - POR TIPO DE DEUDA - PERÍODO: DESDE FEBRERO 2021 AL 2040</t>
  </si>
</sst>
</file>

<file path=xl/styles.xml><?xml version="1.0" encoding="utf-8"?>
<styleSheet xmlns="http://schemas.openxmlformats.org/spreadsheetml/2006/main">
  <numFmts count="5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###,###,###,###"/>
    <numFmt numFmtId="169" formatCode="###,###,###"/>
    <numFmt numFmtId="170" formatCode="_ * #,##0.0_ ;_ * \-#,##0.0_ ;_ * &quot;-&quot;??_ ;_ @_ "/>
    <numFmt numFmtId="171" formatCode="0.0%"/>
    <numFmt numFmtId="172" formatCode="_ * #,##0_ ;_ * \-#,##0_ ;_ * &quot;-&quot;??_ ;_ @_ "/>
    <numFmt numFmtId="173" formatCode="_ * #,##0_ ;_ * \-#,##0_ ;_ * &quot;0&quot;??_ ;_ @_ "/>
    <numFmt numFmtId="174" formatCode="_([$€]\ * #,##0.00_);_([$€]\ * \(#,##0.00\);_([$€]\ * &quot;-&quot;??_);_(@_)"/>
    <numFmt numFmtId="175" formatCode="[$-280A]d&quot; de &quot;mmmm&quot; de &quot;yyyy;@"/>
    <numFmt numFmtId="176" formatCode="0.0000"/>
    <numFmt numFmtId="177" formatCode="0.000"/>
    <numFmt numFmtId="178" formatCode="0.0"/>
    <numFmt numFmtId="179" formatCode="#,##0.0;[Red]\-#,##0.0"/>
    <numFmt numFmtId="180" formatCode="0.00000000"/>
    <numFmt numFmtId="181" formatCode="0.0000000000"/>
    <numFmt numFmtId="182" formatCode="0.000000"/>
    <numFmt numFmtId="183" formatCode="0.00000"/>
    <numFmt numFmtId="184" formatCode="###,###,###,###.00000"/>
    <numFmt numFmtId="185" formatCode="#,##0.000000000;[Red]\-#,##0.000000000"/>
    <numFmt numFmtId="186" formatCode="#,##0.000000000000000;[Red]\-#,##0.000000000000000"/>
    <numFmt numFmtId="187" formatCode="0.0000000"/>
    <numFmt numFmtId="188" formatCode="0.000000000"/>
    <numFmt numFmtId="189" formatCode="0.00000000000"/>
    <numFmt numFmtId="190" formatCode="0.000000000000"/>
    <numFmt numFmtId="191" formatCode="###,###,###,###.000"/>
    <numFmt numFmtId="192" formatCode="#,##0.00000;[Red]\-#,##0.00000"/>
    <numFmt numFmtId="193" formatCode="#,##0.00000000;[Red]\-#,##0.00000000"/>
    <numFmt numFmtId="194" formatCode="#,##0.0000000000;[Red]\-#,##0.0000000000"/>
    <numFmt numFmtId="195" formatCode="0.0000000000000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###,###,###,###.000000000"/>
    <numFmt numFmtId="201" formatCode="#,##0.000000;[Red]\-#,##0.000000"/>
    <numFmt numFmtId="202" formatCode="#,##0.00000000000;[Red]\-#,##0.00000000000"/>
    <numFmt numFmtId="203" formatCode="#,##0.000000000000;[Red]\-#,##0.000000000000"/>
    <numFmt numFmtId="204" formatCode="#,##0.0"/>
    <numFmt numFmtId="205" formatCode="mmm\-yyyy"/>
    <numFmt numFmtId="206" formatCode="#,##0.00000"/>
    <numFmt numFmtId="207" formatCode="#,##0.000"/>
    <numFmt numFmtId="208" formatCode="#,##0.0000000"/>
    <numFmt numFmtId="209" formatCode="#,##0.00000000"/>
    <numFmt numFmtId="210" formatCode="#,##0.000000"/>
    <numFmt numFmtId="211" formatCode="#,##0.00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.55"/>
      <color indexed="8"/>
      <name val="Arial"/>
      <family val="2"/>
    </font>
    <font>
      <b/>
      <sz val="1.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 style="thin">
        <color indexed="2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8" fillId="30" borderId="0" applyNumberFormat="0" applyBorder="0" applyAlignment="0" applyProtection="0"/>
    <xf numFmtId="174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60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65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8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65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65" fontId="21" fillId="32" borderId="0" xfId="49" applyFont="1" applyFill="1" applyBorder="1" applyAlignment="1">
      <alignment vertical="center"/>
    </xf>
    <xf numFmtId="165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68" fontId="5" fillId="33" borderId="14" xfId="0" applyNumberFormat="1" applyFont="1" applyFill="1" applyBorder="1" applyAlignment="1">
      <alignment horizontal="right" vertical="center" indent="3" readingOrder="1"/>
    </xf>
    <xf numFmtId="168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68" fontId="10" fillId="33" borderId="14" xfId="0" applyNumberFormat="1" applyFont="1" applyFill="1" applyBorder="1" applyAlignment="1">
      <alignment horizontal="right" vertical="center" indent="3" readingOrder="1"/>
    </xf>
    <xf numFmtId="168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68" fontId="11" fillId="33" borderId="14" xfId="0" applyNumberFormat="1" applyFont="1" applyFill="1" applyBorder="1" applyAlignment="1">
      <alignment horizontal="right" vertical="center" indent="3" readingOrder="1"/>
    </xf>
    <xf numFmtId="168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68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68" fontId="17" fillId="33" borderId="0" xfId="0" applyNumberFormat="1" applyFont="1" applyFill="1" applyAlignment="1">
      <alignment/>
    </xf>
    <xf numFmtId="187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65" fontId="17" fillId="33" borderId="0" xfId="0" applyNumberFormat="1" applyFont="1" applyFill="1" applyAlignment="1">
      <alignment/>
    </xf>
    <xf numFmtId="182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1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1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65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68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68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8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8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68" fontId="11" fillId="33" borderId="0" xfId="0" applyNumberFormat="1" applyFont="1" applyFill="1" applyAlignment="1">
      <alignment horizontal="center"/>
    </xf>
    <xf numFmtId="168" fontId="11" fillId="33" borderId="0" xfId="0" applyNumberFormat="1" applyFont="1" applyFill="1" applyAlignment="1">
      <alignment horizontal="right" indent="4"/>
    </xf>
    <xf numFmtId="168" fontId="12" fillId="33" borderId="0" xfId="0" applyNumberFormat="1" applyFont="1" applyFill="1" applyAlignment="1">
      <alignment vertical="center"/>
    </xf>
    <xf numFmtId="168" fontId="13" fillId="33" borderId="20" xfId="49" applyNumberFormat="1" applyFont="1" applyFill="1" applyBorder="1" applyAlignment="1">
      <alignment horizontal="right" indent="1"/>
    </xf>
    <xf numFmtId="168" fontId="13" fillId="33" borderId="21" xfId="49" applyNumberFormat="1" applyFont="1" applyFill="1" applyBorder="1" applyAlignment="1">
      <alignment horizontal="right" indent="1"/>
    </xf>
    <xf numFmtId="168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68" fontId="5" fillId="33" borderId="17" xfId="49" applyNumberFormat="1" applyFont="1" applyFill="1" applyBorder="1" applyAlignment="1">
      <alignment horizontal="center"/>
    </xf>
    <xf numFmtId="177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68" fontId="12" fillId="33" borderId="15" xfId="0" applyNumberFormat="1" applyFont="1" applyFill="1" applyBorder="1" applyAlignment="1">
      <alignment/>
    </xf>
    <xf numFmtId="168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4" fontId="11" fillId="33" borderId="0" xfId="0" applyNumberFormat="1" applyFont="1" applyFill="1" applyAlignment="1">
      <alignment horizontal="center"/>
    </xf>
    <xf numFmtId="184" fontId="11" fillId="33" borderId="0" xfId="0" applyNumberFormat="1" applyFont="1" applyFill="1" applyAlignment="1">
      <alignment horizontal="right" indent="4"/>
    </xf>
    <xf numFmtId="182" fontId="12" fillId="33" borderId="0" xfId="0" applyNumberFormat="1" applyFont="1" applyFill="1" applyAlignment="1">
      <alignment horizontal="center"/>
    </xf>
    <xf numFmtId="176" fontId="12" fillId="33" borderId="0" xfId="0" applyNumberFormat="1" applyFont="1" applyFill="1" applyAlignment="1">
      <alignment horizont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68" fontId="5" fillId="33" borderId="0" xfId="49" applyNumberFormat="1" applyFont="1" applyFill="1" applyBorder="1" applyAlignment="1">
      <alignment horizontal="center"/>
    </xf>
    <xf numFmtId="168" fontId="12" fillId="33" borderId="20" xfId="0" applyNumberFormat="1" applyFont="1" applyFill="1" applyBorder="1" applyAlignment="1">
      <alignment/>
    </xf>
    <xf numFmtId="200" fontId="11" fillId="33" borderId="0" xfId="0" applyNumberFormat="1" applyFont="1" applyFill="1" applyAlignment="1">
      <alignment horizontal="center"/>
    </xf>
    <xf numFmtId="190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0" fontId="17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65" fontId="85" fillId="33" borderId="0" xfId="49" applyFont="1" applyFill="1" applyAlignment="1">
      <alignment horizontal="center"/>
    </xf>
    <xf numFmtId="0" fontId="12" fillId="0" borderId="0" xfId="0" applyFont="1" applyFill="1" applyAlignment="1">
      <alignment/>
    </xf>
    <xf numFmtId="187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0" fontId="6" fillId="33" borderId="0" xfId="49" applyNumberFormat="1" applyFont="1" applyFill="1" applyBorder="1" applyAlignment="1">
      <alignment vertical="center"/>
    </xf>
    <xf numFmtId="189" fontId="2" fillId="33" borderId="0" xfId="49" applyNumberFormat="1" applyFont="1" applyFill="1" applyAlignment="1">
      <alignment vertical="center"/>
    </xf>
    <xf numFmtId="188" fontId="10" fillId="33" borderId="0" xfId="0" applyNumberFormat="1" applyFont="1" applyFill="1" applyBorder="1" applyAlignment="1">
      <alignment horizontal="right" vertical="center" indent="1" readingOrder="1"/>
    </xf>
    <xf numFmtId="180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right" vertical="center"/>
    </xf>
    <xf numFmtId="202" fontId="11" fillId="33" borderId="0" xfId="0" applyNumberFormat="1" applyFont="1" applyFill="1" applyAlignment="1">
      <alignment horizontal="right" vertical="center"/>
    </xf>
    <xf numFmtId="192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7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88" fontId="2" fillId="33" borderId="0" xfId="0" applyNumberFormat="1" applyFont="1" applyFill="1" applyAlignment="1">
      <alignment vertical="center"/>
    </xf>
    <xf numFmtId="177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0" fontId="17" fillId="33" borderId="0" xfId="0" applyNumberFormat="1" applyFont="1" applyFill="1" applyAlignment="1">
      <alignment/>
    </xf>
    <xf numFmtId="168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69" fontId="17" fillId="32" borderId="0" xfId="0" applyNumberFormat="1" applyFont="1" applyFill="1" applyAlignment="1">
      <alignment/>
    </xf>
    <xf numFmtId="169" fontId="17" fillId="32" borderId="0" xfId="0" applyNumberFormat="1" applyFont="1" applyFill="1" applyBorder="1" applyAlignment="1">
      <alignment/>
    </xf>
    <xf numFmtId="178" fontId="17" fillId="32" borderId="0" xfId="0" applyNumberFormat="1" applyFont="1" applyFill="1" applyBorder="1" applyAlignment="1">
      <alignment/>
    </xf>
    <xf numFmtId="189" fontId="12" fillId="33" borderId="0" xfId="0" applyNumberFormat="1" applyFont="1" applyFill="1" applyAlignment="1">
      <alignment/>
    </xf>
    <xf numFmtId="197" fontId="12" fillId="33" borderId="0" xfId="0" applyNumberFormat="1" applyFont="1" applyFill="1" applyAlignment="1">
      <alignment/>
    </xf>
    <xf numFmtId="187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2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65" fontId="2" fillId="32" borderId="0" xfId="49" applyFont="1" applyFill="1" applyBorder="1" applyAlignment="1">
      <alignment vertical="center"/>
    </xf>
    <xf numFmtId="188" fontId="2" fillId="32" borderId="0" xfId="49" applyNumberFormat="1" applyFont="1" applyFill="1" applyBorder="1" applyAlignment="1">
      <alignment vertical="center"/>
    </xf>
    <xf numFmtId="195" fontId="50" fillId="0" borderId="0" xfId="0" applyNumberFormat="1" applyFont="1" applyAlignment="1">
      <alignment/>
    </xf>
    <xf numFmtId="180" fontId="2" fillId="33" borderId="0" xfId="0" applyNumberFormat="1" applyFont="1" applyFill="1" applyBorder="1" applyAlignment="1">
      <alignment vertical="center"/>
    </xf>
    <xf numFmtId="198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65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0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2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65" fontId="9" fillId="32" borderId="0" xfId="0" applyNumberFormat="1" applyFont="1" applyFill="1" applyBorder="1" applyAlignment="1">
      <alignment vertical="center"/>
    </xf>
    <xf numFmtId="182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87" fontId="9" fillId="33" borderId="0" xfId="49" applyNumberFormat="1" applyFont="1" applyFill="1" applyBorder="1" applyAlignment="1">
      <alignment vertical="center"/>
    </xf>
    <xf numFmtId="188" fontId="2" fillId="32" borderId="0" xfId="0" applyNumberFormat="1" applyFont="1" applyFill="1" applyBorder="1" applyAlignment="1">
      <alignment vertical="center"/>
    </xf>
    <xf numFmtId="172" fontId="11" fillId="32" borderId="0" xfId="49" applyNumberFormat="1" applyFont="1" applyFill="1" applyBorder="1" applyAlignment="1">
      <alignment vertical="center"/>
    </xf>
    <xf numFmtId="171" fontId="2" fillId="33" borderId="0" xfId="59" applyNumberFormat="1" applyFont="1" applyFill="1" applyBorder="1" applyAlignment="1">
      <alignment horizontal="left" vertical="center" indent="5"/>
    </xf>
    <xf numFmtId="188" fontId="9" fillId="32" borderId="0" xfId="0" applyNumberFormat="1" applyFont="1" applyFill="1" applyBorder="1" applyAlignment="1">
      <alignment vertical="center"/>
    </xf>
    <xf numFmtId="173" fontId="2" fillId="32" borderId="0" xfId="49" applyNumberFormat="1" applyFont="1" applyFill="1" applyBorder="1" applyAlignment="1">
      <alignment horizontal="right" vertical="center"/>
    </xf>
    <xf numFmtId="173" fontId="2" fillId="32" borderId="0" xfId="49" applyNumberFormat="1" applyFont="1" applyFill="1" applyBorder="1" applyAlignment="1">
      <alignment horizontal="right" vertical="justify"/>
    </xf>
    <xf numFmtId="173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165" fontId="2" fillId="33" borderId="0" xfId="49" applyFont="1" applyFill="1" applyBorder="1" applyAlignment="1">
      <alignment vertical="center"/>
    </xf>
    <xf numFmtId="187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188" fontId="12" fillId="33" borderId="0" xfId="0" applyNumberFormat="1" applyFont="1" applyFill="1" applyAlignment="1">
      <alignment horizontal="center"/>
    </xf>
    <xf numFmtId="183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87" fontId="2" fillId="32" borderId="0" xfId="0" applyNumberFormat="1" applyFont="1" applyFill="1" applyBorder="1" applyAlignment="1">
      <alignment vertical="center"/>
    </xf>
    <xf numFmtId="193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5" fontId="17" fillId="32" borderId="0" xfId="0" applyNumberFormat="1" applyFont="1" applyFill="1" applyAlignment="1">
      <alignment/>
    </xf>
    <xf numFmtId="192" fontId="17" fillId="32" borderId="0" xfId="0" applyNumberFormat="1" applyFont="1" applyFill="1" applyAlignment="1">
      <alignment/>
    </xf>
    <xf numFmtId="194" fontId="17" fillId="32" borderId="0" xfId="0" applyNumberFormat="1" applyFont="1" applyFill="1" applyAlignment="1">
      <alignment/>
    </xf>
    <xf numFmtId="168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88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87" fontId="88" fillId="33" borderId="0" xfId="49" applyNumberFormat="1" applyFont="1" applyFill="1" applyBorder="1" applyAlignment="1">
      <alignment vertical="center"/>
    </xf>
    <xf numFmtId="181" fontId="88" fillId="33" borderId="0" xfId="49" applyNumberFormat="1" applyFont="1" applyFill="1" applyBorder="1" applyAlignment="1">
      <alignment vertical="center"/>
    </xf>
    <xf numFmtId="183" fontId="88" fillId="33" borderId="0" xfId="49" applyNumberFormat="1" applyFont="1" applyFill="1" applyBorder="1" applyAlignment="1">
      <alignment vertical="center"/>
    </xf>
    <xf numFmtId="171" fontId="88" fillId="33" borderId="0" xfId="59" applyNumberFormat="1" applyFont="1" applyFill="1" applyBorder="1" applyAlignment="1">
      <alignment horizontal="center" vertical="center"/>
    </xf>
    <xf numFmtId="182" fontId="87" fillId="33" borderId="0" xfId="0" applyNumberFormat="1" applyFont="1" applyFill="1" applyBorder="1" applyAlignment="1">
      <alignment vertical="center"/>
    </xf>
    <xf numFmtId="181" fontId="87" fillId="33" borderId="0" xfId="0" applyNumberFormat="1" applyFont="1" applyFill="1" applyBorder="1" applyAlignment="1">
      <alignment vertical="center"/>
    </xf>
    <xf numFmtId="188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87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79" fontId="67" fillId="33" borderId="0" xfId="0" applyNumberFormat="1" applyFont="1" applyFill="1" applyBorder="1" applyAlignment="1">
      <alignment horizontal="left"/>
    </xf>
    <xf numFmtId="201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196" fontId="67" fillId="33" borderId="0" xfId="0" applyNumberFormat="1" applyFont="1" applyFill="1" applyBorder="1" applyAlignment="1">
      <alignment horizontal="left"/>
    </xf>
    <xf numFmtId="193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68" fontId="67" fillId="33" borderId="0" xfId="0" applyNumberFormat="1" applyFont="1" applyFill="1" applyAlignment="1">
      <alignment/>
    </xf>
    <xf numFmtId="183" fontId="67" fillId="33" borderId="0" xfId="0" applyNumberFormat="1" applyFont="1" applyFill="1" applyAlignment="1">
      <alignment/>
    </xf>
    <xf numFmtId="176" fontId="67" fillId="33" borderId="0" xfId="0" applyNumberFormat="1" applyFont="1" applyFill="1" applyAlignment="1">
      <alignment/>
    </xf>
    <xf numFmtId="165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65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77" fontId="90" fillId="33" borderId="0" xfId="0" applyNumberFormat="1" applyFont="1" applyFill="1" applyAlignment="1">
      <alignment horizontal="center" vertical="center"/>
    </xf>
    <xf numFmtId="177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5" fontId="17" fillId="33" borderId="0" xfId="0" applyNumberFormat="1" applyFont="1" applyFill="1" applyAlignment="1">
      <alignment/>
    </xf>
    <xf numFmtId="168" fontId="13" fillId="33" borderId="12" xfId="0" applyNumberFormat="1" applyFont="1" applyFill="1" applyBorder="1" applyAlignment="1">
      <alignment horizontal="right" vertical="center" indent="2" readingOrder="1"/>
    </xf>
    <xf numFmtId="168" fontId="12" fillId="33" borderId="12" xfId="0" applyNumberFormat="1" applyFont="1" applyFill="1" applyBorder="1" applyAlignment="1">
      <alignment horizontal="right" vertical="center" indent="2" readingOrder="1"/>
    </xf>
    <xf numFmtId="168" fontId="10" fillId="33" borderId="13" xfId="0" applyNumberFormat="1" applyFont="1" applyFill="1" applyBorder="1" applyAlignment="1">
      <alignment horizontal="right" vertical="center" wrapText="1" indent="2" readingOrder="1"/>
    </xf>
    <xf numFmtId="168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4" fontId="2" fillId="33" borderId="0" xfId="49" applyNumberFormat="1" applyFont="1" applyFill="1" applyBorder="1" applyAlignment="1">
      <alignment vertical="center"/>
    </xf>
    <xf numFmtId="204" fontId="6" fillId="33" borderId="25" xfId="49" applyNumberFormat="1" applyFont="1" applyFill="1" applyBorder="1" applyAlignment="1">
      <alignment vertical="center"/>
    </xf>
    <xf numFmtId="204" fontId="2" fillId="33" borderId="0" xfId="49" applyNumberFormat="1" applyFont="1" applyFill="1" applyBorder="1" applyAlignment="1">
      <alignment horizontal="right" vertical="center"/>
    </xf>
    <xf numFmtId="204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4" fontId="2" fillId="33" borderId="0" xfId="0" applyNumberFormat="1" applyFont="1" applyFill="1" applyBorder="1" applyAlignment="1">
      <alignment vertical="center"/>
    </xf>
    <xf numFmtId="204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4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4" fontId="6" fillId="33" borderId="26" xfId="49" applyNumberFormat="1" applyFont="1" applyFill="1" applyBorder="1" applyAlignment="1">
      <alignment horizontal="right" vertical="center" indent="2"/>
    </xf>
    <xf numFmtId="204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89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2" fontId="80" fillId="33" borderId="0" xfId="0" applyNumberFormat="1" applyFont="1" applyFill="1" applyAlignment="1">
      <alignment/>
    </xf>
    <xf numFmtId="181" fontId="80" fillId="33" borderId="0" xfId="0" applyNumberFormat="1" applyFont="1" applyFill="1" applyAlignment="1">
      <alignment/>
    </xf>
    <xf numFmtId="184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69" fontId="93" fillId="32" borderId="0" xfId="0" applyNumberFormat="1" applyFont="1" applyFill="1" applyBorder="1" applyAlignment="1">
      <alignment horizontal="left" vertical="center" wrapText="1" readingOrder="1"/>
    </xf>
    <xf numFmtId="188" fontId="93" fillId="32" borderId="0" xfId="0" applyNumberFormat="1" applyFont="1" applyFill="1" applyBorder="1" applyAlignment="1">
      <alignment horizontal="left" vertical="center" wrapText="1" readingOrder="1"/>
    </xf>
    <xf numFmtId="188" fontId="80" fillId="32" borderId="0" xfId="0" applyNumberFormat="1" applyFont="1" applyFill="1" applyAlignment="1">
      <alignment/>
    </xf>
    <xf numFmtId="180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68" fontId="80" fillId="33" borderId="0" xfId="0" applyNumberFormat="1" applyFont="1" applyFill="1" applyAlignment="1">
      <alignment/>
    </xf>
    <xf numFmtId="184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9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185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85" fontId="85" fillId="33" borderId="0" xfId="0" applyNumberFormat="1" applyFont="1" applyFill="1" applyAlignment="1">
      <alignment/>
    </xf>
    <xf numFmtId="203" fontId="85" fillId="33" borderId="0" xfId="0" applyNumberFormat="1" applyFont="1" applyFill="1" applyAlignment="1">
      <alignment/>
    </xf>
    <xf numFmtId="193" fontId="85" fillId="33" borderId="0" xfId="0" applyNumberFormat="1" applyFont="1" applyFill="1" applyAlignment="1">
      <alignment/>
    </xf>
    <xf numFmtId="180" fontId="85" fillId="33" borderId="0" xfId="0" applyNumberFormat="1" applyFont="1" applyFill="1" applyAlignment="1">
      <alignment/>
    </xf>
    <xf numFmtId="194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86" fontId="85" fillId="33" borderId="0" xfId="0" applyNumberFormat="1" applyFont="1" applyFill="1" applyAlignment="1">
      <alignment/>
    </xf>
    <xf numFmtId="168" fontId="85" fillId="33" borderId="0" xfId="0" applyNumberFormat="1" applyFont="1" applyFill="1" applyAlignment="1">
      <alignment/>
    </xf>
    <xf numFmtId="168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1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2" fontId="93" fillId="33" borderId="0" xfId="0" applyNumberFormat="1" applyFont="1" applyFill="1" applyAlignment="1">
      <alignment horizontal="center"/>
    </xf>
    <xf numFmtId="187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/>
    </xf>
    <xf numFmtId="181" fontId="93" fillId="33" borderId="0" xfId="0" applyNumberFormat="1" applyFont="1" applyFill="1" applyAlignment="1">
      <alignment horizontal="center"/>
    </xf>
    <xf numFmtId="184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right" indent="4"/>
    </xf>
    <xf numFmtId="168" fontId="85" fillId="33" borderId="0" xfId="0" applyNumberFormat="1" applyFont="1" applyFill="1" applyAlignment="1">
      <alignment horizontal="center"/>
    </xf>
    <xf numFmtId="181" fontId="85" fillId="33" borderId="0" xfId="0" applyNumberFormat="1" applyFont="1" applyFill="1" applyAlignment="1">
      <alignment horizontal="center"/>
    </xf>
    <xf numFmtId="182" fontId="85" fillId="33" borderId="0" xfId="49" applyNumberFormat="1" applyFont="1" applyFill="1" applyAlignment="1">
      <alignment horizontal="center"/>
    </xf>
    <xf numFmtId="187" fontId="85" fillId="33" borderId="0" xfId="0" applyNumberFormat="1" applyFont="1" applyFill="1" applyAlignment="1">
      <alignment horizontal="center"/>
    </xf>
    <xf numFmtId="180" fontId="85" fillId="33" borderId="0" xfId="0" applyNumberFormat="1" applyFont="1" applyFill="1" applyAlignment="1">
      <alignment horizontal="center"/>
    </xf>
    <xf numFmtId="168" fontId="85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2" fontId="80" fillId="33" borderId="0" xfId="0" applyNumberFormat="1" applyFont="1" applyFill="1" applyAlignment="1">
      <alignment/>
    </xf>
    <xf numFmtId="171" fontId="2" fillId="33" borderId="26" xfId="59" applyNumberFormat="1" applyFont="1" applyFill="1" applyBorder="1" applyAlignment="1">
      <alignment horizontal="right" vertical="center" indent="2"/>
    </xf>
    <xf numFmtId="171" fontId="6" fillId="33" borderId="28" xfId="59" applyNumberFormat="1" applyFont="1" applyFill="1" applyBorder="1" applyAlignment="1">
      <alignment horizontal="right" vertical="center" indent="2"/>
    </xf>
    <xf numFmtId="171" fontId="2" fillId="33" borderId="26" xfId="0" applyNumberFormat="1" applyFont="1" applyFill="1" applyBorder="1" applyAlignment="1">
      <alignment horizontal="right" vertical="center" indent="2"/>
    </xf>
    <xf numFmtId="171" fontId="6" fillId="33" borderId="28" xfId="0" applyNumberFormat="1" applyFont="1" applyFill="1" applyBorder="1" applyAlignment="1">
      <alignment horizontal="right" vertical="center" indent="2"/>
    </xf>
    <xf numFmtId="165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06" fontId="17" fillId="32" borderId="0" xfId="0" applyNumberFormat="1" applyFont="1" applyFill="1" applyAlignment="1">
      <alignment/>
    </xf>
    <xf numFmtId="169" fontId="80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07" fontId="80" fillId="33" borderId="0" xfId="49" applyNumberFormat="1" applyFont="1" applyFill="1" applyAlignment="1">
      <alignment/>
    </xf>
    <xf numFmtId="207" fontId="80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 horizontal="left" vertical="center" indent="5" readingOrder="1"/>
    </xf>
    <xf numFmtId="0" fontId="17" fillId="33" borderId="0" xfId="0" applyFont="1" applyFill="1" applyBorder="1" applyAlignment="1">
      <alignment/>
    </xf>
    <xf numFmtId="208" fontId="17" fillId="33" borderId="0" xfId="0" applyNumberFormat="1" applyFont="1" applyFill="1" applyAlignment="1">
      <alignment/>
    </xf>
    <xf numFmtId="3" fontId="80" fillId="33" borderId="0" xfId="0" applyNumberFormat="1" applyFont="1" applyFill="1" applyAlignment="1">
      <alignment/>
    </xf>
    <xf numFmtId="208" fontId="2" fillId="33" borderId="0" xfId="0" applyNumberFormat="1" applyFont="1" applyFill="1" applyBorder="1" applyAlignment="1">
      <alignment vertical="center"/>
    </xf>
    <xf numFmtId="206" fontId="17" fillId="33" borderId="0" xfId="0" applyNumberFormat="1" applyFont="1" applyFill="1" applyAlignment="1">
      <alignment/>
    </xf>
    <xf numFmtId="1" fontId="2" fillId="33" borderId="18" xfId="0" applyNumberFormat="1" applyFont="1" applyFill="1" applyBorder="1" applyAlignment="1">
      <alignment horizontal="center" vertical="center"/>
    </xf>
    <xf numFmtId="192" fontId="9" fillId="32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3" fontId="12" fillId="0" borderId="12" xfId="0" applyNumberFormat="1" applyFont="1" applyFill="1" applyBorder="1" applyAlignment="1">
      <alignment horizontal="right" vertical="center" indent="2" readingOrder="1"/>
    </xf>
    <xf numFmtId="0" fontId="11" fillId="32" borderId="0" xfId="0" applyFont="1" applyFill="1" applyAlignment="1">
      <alignment/>
    </xf>
    <xf numFmtId="206" fontId="2" fillId="32" borderId="0" xfId="0" applyNumberFormat="1" applyFont="1" applyFill="1" applyAlignment="1">
      <alignment/>
    </xf>
    <xf numFmtId="38" fontId="17" fillId="32" borderId="0" xfId="0" applyNumberFormat="1" applyFont="1" applyFill="1" applyAlignment="1">
      <alignment horizontal="left"/>
    </xf>
    <xf numFmtId="196" fontId="2" fillId="32" borderId="0" xfId="0" applyNumberFormat="1" applyFont="1" applyFill="1" applyBorder="1" applyAlignment="1">
      <alignment vertical="center" wrapText="1" readingOrder="1"/>
    </xf>
    <xf numFmtId="0" fontId="2" fillId="32" borderId="0" xfId="0" applyFont="1" applyFill="1" applyBorder="1" applyAlignment="1">
      <alignment vertical="center" readingOrder="1"/>
    </xf>
    <xf numFmtId="208" fontId="2" fillId="32" borderId="0" xfId="0" applyNumberFormat="1" applyFont="1" applyFill="1" applyBorder="1" applyAlignment="1">
      <alignment vertical="center" readingOrder="1"/>
    </xf>
    <xf numFmtId="196" fontId="12" fillId="33" borderId="0" xfId="0" applyNumberFormat="1" applyFont="1" applyFill="1" applyAlignment="1">
      <alignment/>
    </xf>
    <xf numFmtId="0" fontId="11" fillId="33" borderId="12" xfId="0" applyFont="1" applyFill="1" applyBorder="1" applyAlignment="1">
      <alignment horizontal="left" indent="4"/>
    </xf>
    <xf numFmtId="0" fontId="12" fillId="33" borderId="12" xfId="0" applyFont="1" applyFill="1" applyBorder="1" applyAlignment="1">
      <alignment horizontal="left" indent="3"/>
    </xf>
    <xf numFmtId="0" fontId="5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vertical="center"/>
    </xf>
    <xf numFmtId="3" fontId="12" fillId="33" borderId="29" xfId="49" applyNumberFormat="1" applyFont="1" applyFill="1" applyBorder="1" applyAlignment="1">
      <alignment horizontal="right" indent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93" fontId="12" fillId="33" borderId="0" xfId="0" applyNumberFormat="1" applyFont="1" applyFill="1" applyAlignment="1">
      <alignment/>
    </xf>
    <xf numFmtId="1" fontId="13" fillId="33" borderId="30" xfId="0" applyNumberFormat="1" applyFont="1" applyFill="1" applyBorder="1" applyAlignment="1" applyProtection="1">
      <alignment horizontal="right" indent="1"/>
      <protection/>
    </xf>
    <xf numFmtId="3" fontId="11" fillId="0" borderId="12" xfId="0" applyNumberFormat="1" applyFont="1" applyBorder="1" applyAlignment="1">
      <alignment horizontal="right" vertical="center" indent="2" readingOrder="1"/>
    </xf>
    <xf numFmtId="193" fontId="2" fillId="33" borderId="0" xfId="0" applyNumberFormat="1" applyFont="1" applyFill="1" applyAlignment="1">
      <alignment/>
    </xf>
    <xf numFmtId="188" fontId="11" fillId="33" borderId="0" xfId="0" applyNumberFormat="1" applyFont="1" applyFill="1" applyBorder="1" applyAlignment="1">
      <alignment horizontal="right" vertical="center" indent="1" readingOrder="1"/>
    </xf>
    <xf numFmtId="204" fontId="21" fillId="32" borderId="0" xfId="0" applyNumberFormat="1" applyFont="1" applyFill="1" applyBorder="1" applyAlignment="1">
      <alignment vertical="center"/>
    </xf>
    <xf numFmtId="188" fontId="88" fillId="33" borderId="0" xfId="49" applyNumberFormat="1" applyFont="1" applyFill="1" applyBorder="1" applyAlignment="1">
      <alignment vertical="center"/>
    </xf>
    <xf numFmtId="210" fontId="21" fillId="32" borderId="0" xfId="0" applyNumberFormat="1" applyFont="1" applyFill="1" applyBorder="1" applyAlignment="1">
      <alignment vertical="center"/>
    </xf>
    <xf numFmtId="3" fontId="12" fillId="0" borderId="12" xfId="0" applyNumberFormat="1" applyFont="1" applyBorder="1" applyAlignment="1">
      <alignment horizontal="right" indent="2" readingOrder="1"/>
    </xf>
    <xf numFmtId="3" fontId="11" fillId="0" borderId="12" xfId="0" applyNumberFormat="1" applyFont="1" applyBorder="1" applyAlignment="1">
      <alignment horizontal="right" indent="2" readingOrder="1"/>
    </xf>
    <xf numFmtId="1" fontId="5" fillId="33" borderId="14" xfId="49" applyNumberFormat="1" applyFont="1" applyFill="1" applyBorder="1" applyAlignment="1">
      <alignment horizontal="center"/>
    </xf>
    <xf numFmtId="1" fontId="5" fillId="33" borderId="17" xfId="49" applyNumberFormat="1" applyFont="1" applyFill="1" applyBorder="1" applyAlignment="1">
      <alignment horizontal="center"/>
    </xf>
    <xf numFmtId="1" fontId="2" fillId="33" borderId="19" xfId="0" applyNumberFormat="1" applyFont="1" applyFill="1" applyBorder="1" applyAlignment="1">
      <alignment horizontal="center" vertical="center"/>
    </xf>
    <xf numFmtId="209" fontId="12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168" fontId="7" fillId="33" borderId="0" xfId="49" applyNumberFormat="1" applyFont="1" applyFill="1" applyBorder="1" applyAlignment="1">
      <alignment horizontal="center"/>
    </xf>
    <xf numFmtId="0" fontId="98" fillId="0" borderId="0" xfId="46" applyFont="1" applyAlignment="1" applyProtection="1">
      <alignment horizontal="left" vertical="center"/>
      <protection/>
    </xf>
    <xf numFmtId="0" fontId="98" fillId="33" borderId="0" xfId="46" applyFont="1" applyFill="1" applyAlignment="1" applyProtection="1">
      <alignment horizontal="left" vertical="center"/>
      <protection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2" fillId="32" borderId="0" xfId="0" applyFont="1" applyFill="1" applyAlignment="1">
      <alignment horizontal="left" vertical="top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3" fillId="33" borderId="0" xfId="56" applyFont="1" applyFill="1" applyAlignment="1">
      <alignment horizontal="center" vertical="center" wrapText="1"/>
      <protection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4" fillId="33" borderId="0" xfId="56" applyFont="1" applyFill="1" applyAlignment="1">
      <alignment horizontal="center" vertical="center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75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wrapText="1"/>
      <protection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168" fontId="13" fillId="33" borderId="10" xfId="0" applyNumberFormat="1" applyFont="1" applyFill="1" applyBorder="1" applyAlignment="1">
      <alignment horizontal="right" vertical="center" indent="2" readingOrder="1"/>
    </xf>
    <xf numFmtId="168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0" fontId="99" fillId="32" borderId="0" xfId="0" applyFont="1" applyFill="1" applyBorder="1" applyAlignment="1">
      <alignment horizontal="center" wrapText="1" readingOrder="1"/>
    </xf>
    <xf numFmtId="0" fontId="2" fillId="32" borderId="0" xfId="0" applyFont="1" applyFill="1" applyBorder="1" applyAlignment="1">
      <alignment horizontal="left" vertical="center" wrapText="1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24" fillId="33" borderId="0" xfId="0" applyFont="1" applyFill="1" applyBorder="1" applyAlignment="1" applyProtection="1">
      <alignment horizontal="left"/>
      <protection locked="0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68" fontId="13" fillId="33" borderId="16" xfId="0" applyNumberFormat="1" applyFont="1" applyFill="1" applyBorder="1" applyAlignment="1">
      <alignment horizontal="center" vertical="center"/>
    </xf>
    <xf numFmtId="168" fontId="13" fillId="33" borderId="11" xfId="0" applyNumberFormat="1" applyFont="1" applyFill="1" applyBorder="1" applyAlignment="1">
      <alignment horizontal="center" vertical="center"/>
    </xf>
    <xf numFmtId="168" fontId="13" fillId="33" borderId="15" xfId="0" applyNumberFormat="1" applyFont="1" applyFill="1" applyBorder="1" applyAlignment="1">
      <alignment horizontal="center" vertical="center"/>
    </xf>
    <xf numFmtId="168" fontId="13" fillId="33" borderId="21" xfId="0" applyNumberFormat="1" applyFont="1" applyFill="1" applyBorder="1" applyAlignment="1">
      <alignment horizontal="center" vertical="center"/>
    </xf>
    <xf numFmtId="168" fontId="13" fillId="33" borderId="34" xfId="0" applyNumberFormat="1" applyFont="1" applyFill="1" applyBorder="1" applyAlignment="1">
      <alignment horizontal="center" vertical="center"/>
    </xf>
    <xf numFmtId="168" fontId="13" fillId="33" borderId="35" xfId="0" applyNumberFormat="1" applyFont="1" applyFill="1" applyBorder="1" applyAlignment="1">
      <alignment horizontal="center" vertical="center"/>
    </xf>
    <xf numFmtId="168" fontId="13" fillId="33" borderId="36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204" fontId="6" fillId="33" borderId="0" xfId="49" applyNumberFormat="1" applyFont="1" applyFill="1" applyBorder="1" applyAlignment="1">
      <alignment vertical="center"/>
    </xf>
    <xf numFmtId="171" fontId="6" fillId="33" borderId="0" xfId="59" applyNumberFormat="1" applyFont="1" applyFill="1" applyBorder="1" applyAlignment="1">
      <alignment horizontal="right" vertical="center" indent="2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25"/>
          <c:y val="0.07675"/>
          <c:w val="0.5705"/>
          <c:h val="0.8155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0.9712925255166754</c:v>
                </c:pt>
                <c:pt idx="1">
                  <c:v>0.028707474483324617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25"/>
          <c:y val="0.141"/>
          <c:w val="0.63075"/>
          <c:h val="0.853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875"/>
          <c:w val="0.9537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Resumen!$G$20:$G$29</c:f>
              <c:strCache>
                <c:ptCount val="10"/>
                <c:pt idx="0">
                  <c:v>MEF  1/</c:v>
                </c:pt>
                <c:pt idx="1">
                  <c:v>BBVA, Scotia y BCP Sindicado</c:v>
                </c:pt>
                <c:pt idx="2">
                  <c:v>Banco Internacional del Perú</c:v>
                </c:pt>
                <c:pt idx="3">
                  <c:v>Banco Interamericano de Desarrollo (BID)</c:v>
                </c:pt>
                <c:pt idx="4">
                  <c:v>Banco de la Nación</c:v>
                </c:pt>
                <c:pt idx="5">
                  <c:v>Banco de Comercio</c:v>
                </c:pt>
                <c:pt idx="6">
                  <c:v>Banco Internacional de Reconstrucción y Fomento (BIRF)</c:v>
                </c:pt>
                <c:pt idx="7">
                  <c:v>Banco Pichincha</c:v>
                </c:pt>
                <c:pt idx="8">
                  <c:v>BBVA Banco Continental</c:v>
                </c:pt>
                <c:pt idx="9">
                  <c:v>Total</c:v>
                </c:pt>
              </c:strCache>
            </c:strRef>
          </c:cat>
          <c:val>
            <c:numRef>
              <c:f>Resumen!$J$20:$J$29</c:f>
              <c:numCache>
                <c:ptCount val="10"/>
                <c:pt idx="0">
                  <c:v>0.7505007432150859</c:v>
                </c:pt>
                <c:pt idx="1">
                  <c:v>0.14241909064296485</c:v>
                </c:pt>
                <c:pt idx="2">
                  <c:v>0.055775801014435696</c:v>
                </c:pt>
                <c:pt idx="3">
                  <c:v>0.025805955410225376</c:v>
                </c:pt>
                <c:pt idx="4">
                  <c:v>0.01738560330099171</c:v>
                </c:pt>
                <c:pt idx="5">
                  <c:v>0.005166817463088975</c:v>
                </c:pt>
                <c:pt idx="6">
                  <c:v>0.002901519073311484</c:v>
                </c:pt>
                <c:pt idx="7">
                  <c:v>4.3213689589692506E-05</c:v>
                </c:pt>
                <c:pt idx="8">
                  <c:v>1.256190306520624E-06</c:v>
                </c:pt>
                <c:pt idx="9">
                  <c:v>1.0000000000000002</c:v>
                </c:pt>
              </c:numCache>
            </c:numRef>
          </c:val>
        </c:ser>
        <c:gapWidth val="100"/>
        <c:axId val="61694010"/>
        <c:axId val="18375179"/>
      </c:barChart>
      <c:catAx>
        <c:axId val="616940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75179"/>
        <c:crosses val="autoZero"/>
        <c:auto val="1"/>
        <c:lblOffset val="100"/>
        <c:tickLblSkip val="1"/>
        <c:noMultiLvlLbl val="0"/>
      </c:catAx>
      <c:valAx>
        <c:axId val="18375179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1694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7"/>
          <c:y val="0.082"/>
          <c:w val="0.57625"/>
          <c:h val="0.82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Resumen!$B$20:$B$22</c:f>
              <c:strCache>
                <c:ptCount val="3"/>
                <c:pt idx="0">
                  <c:v>Gobiernos Regionales</c:v>
                </c:pt>
                <c:pt idx="1">
                  <c:v>Gobiernos Locales</c:v>
                </c:pt>
                <c:pt idx="2">
                  <c:v>Gobiernos Nacional   1/</c:v>
                </c:pt>
              </c:strCache>
            </c:strRef>
          </c:cat>
          <c:val>
            <c:numRef>
              <c:f>Resumen!$E$20:$E$22</c:f>
              <c:numCache>
                <c:ptCount val="3"/>
                <c:pt idx="0">
                  <c:v>0.5123070596514973</c:v>
                </c:pt>
                <c:pt idx="1">
                  <c:v>0.4872809309957065</c:v>
                </c:pt>
                <c:pt idx="2">
                  <c:v>0.0004120093527962263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725"/>
          <c:y val="0.1695"/>
          <c:w val="0.647"/>
          <c:h val="0.75675"/>
        </c:manualLayout>
      </c:layout>
      <c:pieChart>
        <c:varyColors val="1"/>
        <c:ser>
          <c:idx val="0"/>
          <c:order val="0"/>
          <c:tx>
            <c:strRef>
              <c:f>Resumen!$B$34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Resumen!$B$36:$B$39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Resumen!$E$36:$E$39</c:f>
              <c:numCache>
                <c:ptCount val="4"/>
                <c:pt idx="0">
                  <c:v>0.7856876115324423</c:v>
                </c:pt>
                <c:pt idx="1">
                  <c:v>0.1259972094724311</c:v>
                </c:pt>
                <c:pt idx="2">
                  <c:v>0.07166427772759015</c:v>
                </c:pt>
                <c:pt idx="3">
                  <c:v>0.016650901267536527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25"/>
          <c:y val="0.098"/>
          <c:w val="0.481"/>
          <c:h val="0.80025"/>
        </c:manualLayout>
      </c:layout>
      <c:pieChart>
        <c:varyColors val="1"/>
        <c:ser>
          <c:idx val="0"/>
          <c:order val="0"/>
          <c:tx>
            <c:strRef>
              <c:f>Resumen!$B$46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Resumen!$B$48:$B$49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Resumen!$E$48:$E$49</c:f>
              <c:numCache>
                <c:ptCount val="2"/>
                <c:pt idx="0">
                  <c:v>0.991333615158174</c:v>
                </c:pt>
                <c:pt idx="1">
                  <c:v>0.008666384841826072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11475"/>
          <c:w val="0.6975"/>
          <c:h val="0.8385"/>
        </c:manualLayout>
      </c:layout>
      <c:pieChart>
        <c:varyColors val="1"/>
        <c:ser>
          <c:idx val="0"/>
          <c:order val="0"/>
          <c:tx>
            <c:strRef>
              <c:f>Resumen!$E$27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Org. Internc.
2,9%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Resumen!$B$28:$B$30</c:f>
              <c:strCache>
                <c:ptCount val="3"/>
                <c:pt idx="0">
                  <c:v>Gobierno Nacional   1/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Resumen!$E$28:$E$30</c:f>
              <c:numCache>
                <c:ptCount val="3"/>
                <c:pt idx="0">
                  <c:v>0.7505007432095394</c:v>
                </c:pt>
                <c:pt idx="1">
                  <c:v>0.220791782305619</c:v>
                </c:pt>
                <c:pt idx="2">
                  <c:v>0.028707474484841622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5"/>
          <c:y val="0.03325"/>
          <c:w val="0.76475"/>
          <c:h val="0.9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Resumen!$H$37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Resumen!$G$38:$G$50</c:f>
              <c:num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Resumen!$H$38:$H$50</c:f>
              <c:numCache>
                <c:ptCount val="13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25.11588378</c:v>
                </c:pt>
                <c:pt idx="11">
                  <c:v>21.32238415</c:v>
                </c:pt>
                <c:pt idx="12">
                  <c:v>21.32238415</c:v>
                </c:pt>
              </c:numCache>
            </c:numRef>
          </c:val>
        </c:ser>
        <c:ser>
          <c:idx val="1"/>
          <c:order val="1"/>
          <c:tx>
            <c:strRef>
              <c:f>Resumen!$I$37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numRef>
              <c:f>Resumen!$G$38:$G$50</c:f>
              <c:num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Resumen!$I$38:$I$50</c:f>
              <c:numCache>
                <c:ptCount val="13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1051.14683938</c:v>
                </c:pt>
                <c:pt idx="11">
                  <c:v>752.79007244</c:v>
                </c:pt>
                <c:pt idx="12">
                  <c:v>721.42439287</c:v>
                </c:pt>
              </c:numCache>
            </c:numRef>
          </c:val>
        </c:ser>
        <c:overlap val="-25"/>
        <c:axId val="31158884"/>
        <c:axId val="11994501"/>
      </c:barChart>
      <c:catAx>
        <c:axId val="31158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94501"/>
        <c:crosses val="autoZero"/>
        <c:auto val="1"/>
        <c:lblOffset val="100"/>
        <c:tickLblSkip val="1"/>
        <c:noMultiLvlLbl val="0"/>
      </c:catAx>
      <c:valAx>
        <c:axId val="11994501"/>
        <c:scaling>
          <c:orientation val="minMax"/>
        </c:scaling>
        <c:axPos val="l"/>
        <c:delete val="1"/>
        <c:majorTickMark val="out"/>
        <c:minorTickMark val="none"/>
        <c:tickLblPos val="nextTo"/>
        <c:crossAx val="31158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39025"/>
          <c:w val="0.191"/>
          <c:h val="0.2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"/>
          <c:y val="0.02825"/>
          <c:w val="0.8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'DGRGL-C7'!$B$15:$C$37</c:f>
              <c:multiLvlStrCache/>
            </c:multiLvlStrRef>
          </c:cat>
          <c:val>
            <c:numRef>
              <c:f>'DGRGL-C7'!$J$15:$J$34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'DGRGL-C7'!$B$15:$B$34</c:f>
              <c:numCache/>
            </c:numRef>
          </c:cat>
          <c:val>
            <c:numRef>
              <c:f>'DGRGL-C7'!$M$15:$M$34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'DGRGL-C7'!$B$15:$B$34</c:f>
              <c:numCache/>
            </c:numRef>
          </c:cat>
          <c:val>
            <c:numRef>
              <c:f>'DGRGL-C7'!$G$15:$G$34</c:f>
              <c:numCache/>
            </c:numRef>
          </c:val>
          <c:smooth val="0"/>
        </c:ser>
        <c:marker val="1"/>
        <c:axId val="40841646"/>
        <c:axId val="32030495"/>
      </c:lineChart>
      <c:catAx>
        <c:axId val="40841646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030495"/>
        <c:crosses val="autoZero"/>
        <c:auto val="1"/>
        <c:lblOffset val="100"/>
        <c:tickLblSkip val="2"/>
        <c:tickMarkSkip val="2"/>
        <c:noMultiLvlLbl val="0"/>
      </c:catAx>
      <c:valAx>
        <c:axId val="3203049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41646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95"/>
          <c:w val="0.20475"/>
          <c:h val="0.243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19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9</xdr:col>
      <xdr:colOff>9525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55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0</xdr:row>
      <xdr:rowOff>123825</xdr:rowOff>
    </xdr:from>
    <xdr:to>
      <xdr:col>2</xdr:col>
      <xdr:colOff>1228725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238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2</xdr:col>
      <xdr:colOff>714375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8100"/>
          <a:ext cx="544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19050</xdr:rowOff>
    </xdr:from>
    <xdr:to>
      <xdr:col>22</xdr:col>
      <xdr:colOff>266700</xdr:colOff>
      <xdr:row>32</xdr:row>
      <xdr:rowOff>66675</xdr:rowOff>
    </xdr:to>
    <xdr:graphicFrame>
      <xdr:nvGraphicFramePr>
        <xdr:cNvPr id="1" name="4 Gráfico"/>
        <xdr:cNvGraphicFramePr/>
      </xdr:nvGraphicFramePr>
      <xdr:xfrm>
        <a:off x="10363200" y="2219325"/>
        <a:ext cx="69151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104775</xdr:colOff>
      <xdr:row>0</xdr:row>
      <xdr:rowOff>161925</xdr:rowOff>
    </xdr:from>
    <xdr:to>
      <xdr:col>9</xdr:col>
      <xdr:colOff>495300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1619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9</xdr:col>
      <xdr:colOff>9525</xdr:colOff>
      <xdr:row>3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8100"/>
          <a:ext cx="5924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85725</xdr:rowOff>
    </xdr:from>
    <xdr:to>
      <xdr:col>6</xdr:col>
      <xdr:colOff>619125</xdr:colOff>
      <xdr:row>2</xdr:row>
      <xdr:rowOff>47625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857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6</xdr:col>
      <xdr:colOff>161925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0"/>
          <a:ext cx="560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86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85725</xdr:rowOff>
    </xdr:from>
    <xdr:to>
      <xdr:col>6</xdr:col>
      <xdr:colOff>142875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85725"/>
          <a:ext cx="323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152400</xdr:rowOff>
    </xdr:from>
    <xdr:to>
      <xdr:col>6</xdr:col>
      <xdr:colOff>390525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52400"/>
          <a:ext cx="3810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190750"/>
        <a:ext cx="34671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238375"/>
        <a:ext cx="3276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715000"/>
        <a:ext cx="748665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324100"/>
        <a:ext cx="34385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772150"/>
        <a:ext cx="32480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458325"/>
        <a:ext cx="46196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762625"/>
        <a:ext cx="32575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715500"/>
        <a:ext cx="579120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1038225</xdr:colOff>
      <xdr:row>3</xdr:row>
      <xdr:rowOff>38100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8100"/>
          <a:ext cx="5495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1181100" cy="219075"/>
    <xdr:sp>
      <xdr:nvSpPr>
        <xdr:cNvPr id="1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1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942975</xdr:colOff>
      <xdr:row>0</xdr:row>
      <xdr:rowOff>152400</xdr:rowOff>
    </xdr:from>
    <xdr:to>
      <xdr:col>4</xdr:col>
      <xdr:colOff>9525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5240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38100</xdr:rowOff>
    </xdr:from>
    <xdr:to>
      <xdr:col>3</xdr:col>
      <xdr:colOff>828675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8100"/>
          <a:ext cx="526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0</xdr:row>
      <xdr:rowOff>114300</xdr:rowOff>
    </xdr:from>
    <xdr:to>
      <xdr:col>4</xdr:col>
      <xdr:colOff>123825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143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933450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8100"/>
          <a:ext cx="507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123825</xdr:rowOff>
    </xdr:from>
    <xdr:to>
      <xdr:col>3</xdr:col>
      <xdr:colOff>1123950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3</xdr:col>
      <xdr:colOff>628650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480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133350</xdr:rowOff>
    </xdr:from>
    <xdr:to>
      <xdr:col>3</xdr:col>
      <xdr:colOff>962025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33350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3</xdr:col>
      <xdr:colOff>476250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551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123825</xdr:rowOff>
    </xdr:from>
    <xdr:to>
      <xdr:col>3</xdr:col>
      <xdr:colOff>857250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3</xdr:col>
      <xdr:colOff>371475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8575"/>
          <a:ext cx="541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is%20documentos\Pagina%20WEB\2020-REPORTES%20WEB\12%20REPORTE%20DE%20DEUDA%20AL%2031%2012%202020\Reporte_Deuda_GRGL_3112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rtada"/>
      <sheetName val="Resumen"/>
      <sheetName val="Resumen-Gráficos"/>
      <sheetName val="DGRGL-C1"/>
      <sheetName val="DGRGL-C2"/>
      <sheetName val="DGRGL-C3"/>
      <sheetName val="DGRGL-C4"/>
      <sheetName val="DGRGL-C5"/>
      <sheetName val="DGRGL-C6"/>
      <sheetName val="DGRGL-C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jpisconte\AppData\Roaming\Microsoft\Excel\ENERO%202017.xls#'GR-GL-C1'!B5" TargetMode="External" /><Relationship Id="rId2" Type="http://schemas.openxmlformats.org/officeDocument/2006/relationships/hyperlink" Target="file://C:\Users\jpisconte\AppData\Roaming\Microsoft\Excel\Reporte_Deuda_GRGL_28022017.xls#'DGRGL-C1'!B5" TargetMode="External" /><Relationship Id="rId3" Type="http://schemas.openxmlformats.org/officeDocument/2006/relationships/hyperlink" Target="file://C:\Users\jpisconte\AppData\Roaming\Microsoft\Excel\Reporte_Deuda_GRGL_28022017.xls#'DGRGL-C3'!B5" TargetMode="External" /><Relationship Id="rId4" Type="http://schemas.openxmlformats.org/officeDocument/2006/relationships/hyperlink" Target="file://C:\Users\jpisconte\AppData\Roaming\Microsoft\Excel\Reporte_Deuda_GRGL_28022017.xls#'DGRGL-C4'!B5" TargetMode="External" /><Relationship Id="rId5" Type="http://schemas.openxmlformats.org/officeDocument/2006/relationships/hyperlink" Target="file://C:\Users\jpisconte\AppData\Roaming\Microsoft\Excel\Reporte_Deuda_GRGL_28022017.xls#'DGRGL-C5'!B5" TargetMode="External" /><Relationship Id="rId6" Type="http://schemas.openxmlformats.org/officeDocument/2006/relationships/hyperlink" Target="file://C:\Users\jpisconte\AppData\Roaming\Microsoft\Excel\Reporte_Deuda_GRGL_28022017.xls#'DGRGL-C6'!B5" TargetMode="External" /><Relationship Id="rId7" Type="http://schemas.openxmlformats.org/officeDocument/2006/relationships/hyperlink" Target="file://C:\Users\jpisconte\AppData\Roaming\Microsoft\Excel\Reporte_Deuda_GRGL_28022017.xls#'DGRGL-C7'!B5" TargetMode="External" /><Relationship Id="rId8" Type="http://schemas.openxmlformats.org/officeDocument/2006/relationships/hyperlink" Target="file://C:\Users\jpisconte\AppData\Roaming\Microsoft\Excel\Reporte_Deuda_GRGL_28022017.xls#Resumen!B5" TargetMode="External" /><Relationship Id="rId9" Type="http://schemas.openxmlformats.org/officeDocument/2006/relationships/hyperlink" Target="file://C:\Users\jpisconte\AppData\Roaming\Microsoft\Excel\Reporte_Deuda_GRGL_28022017.xls#Portada!B6" TargetMode="External" /><Relationship Id="rId10" Type="http://schemas.openxmlformats.org/officeDocument/2006/relationships/hyperlink" Target="file://C:\Users\jpisconte\AppData\Roaming\Microsoft\Excel\Reporte_Deuda_GRGL_28022017.xls#'Resumen-Gr&#225;ficos'!B5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1" ht="15"/>
    <row r="2" ht="15"/>
    <row r="3" ht="15"/>
    <row r="4" ht="11.25" customHeight="1"/>
    <row r="5" ht="12.75" customHeight="1"/>
    <row r="6" spans="2:12" ht="36" customHeight="1">
      <c r="B6" s="503" t="s">
        <v>304</v>
      </c>
      <c r="C6" s="503"/>
      <c r="D6" s="503"/>
      <c r="E6" s="503"/>
      <c r="F6" s="503"/>
      <c r="G6" s="503"/>
      <c r="H6" s="503"/>
      <c r="I6" s="503"/>
      <c r="J6" s="503"/>
      <c r="K6" s="115"/>
      <c r="L6" s="115"/>
    </row>
    <row r="7" spans="2:12" ht="24.75" customHeight="1">
      <c r="B7" s="504" t="s">
        <v>344</v>
      </c>
      <c r="C7" s="504"/>
      <c r="D7" s="504"/>
      <c r="E7" s="504"/>
      <c r="F7" s="504"/>
      <c r="G7" s="504"/>
      <c r="H7" s="504"/>
      <c r="I7" s="504"/>
      <c r="J7" s="504"/>
      <c r="K7" s="115"/>
      <c r="L7" s="115"/>
    </row>
    <row r="8" spans="2:12" ht="19.5" customHeight="1">
      <c r="B8" s="208"/>
      <c r="C8" s="208"/>
      <c r="D8" s="76"/>
      <c r="E8" s="209"/>
      <c r="F8" s="209"/>
      <c r="G8" s="210"/>
      <c r="H8" s="210"/>
      <c r="I8" s="115"/>
      <c r="J8" s="115"/>
      <c r="K8" s="115"/>
      <c r="L8" s="115"/>
    </row>
    <row r="9" spans="2:12" ht="19.5" customHeight="1">
      <c r="B9" s="80"/>
      <c r="C9" s="80"/>
      <c r="D9" s="502" t="s">
        <v>52</v>
      </c>
      <c r="E9" s="502"/>
      <c r="F9" s="502"/>
      <c r="G9" s="502"/>
      <c r="H9" s="502"/>
      <c r="I9" s="502"/>
      <c r="J9" s="502"/>
      <c r="K9" s="115"/>
      <c r="L9" s="115"/>
    </row>
    <row r="10" spans="2:12" ht="19.5" customHeight="1">
      <c r="B10" s="115"/>
      <c r="C10" s="80"/>
      <c r="D10" s="501" t="s">
        <v>177</v>
      </c>
      <c r="E10" s="501"/>
      <c r="F10" s="501"/>
      <c r="G10" s="501"/>
      <c r="H10" s="501"/>
      <c r="I10" s="501"/>
      <c r="J10" s="501"/>
      <c r="K10" s="115"/>
      <c r="L10" s="115"/>
    </row>
    <row r="11" spans="2:10" ht="19.5" customHeight="1">
      <c r="B11" s="115"/>
      <c r="C11" s="80"/>
      <c r="D11" s="502" t="s">
        <v>178</v>
      </c>
      <c r="E11" s="502"/>
      <c r="F11" s="502"/>
      <c r="G11" s="502"/>
      <c r="H11" s="502"/>
      <c r="I11" s="502"/>
      <c r="J11" s="502"/>
    </row>
    <row r="12" spans="2:10" ht="9.75" customHeight="1">
      <c r="B12" s="115"/>
      <c r="C12" s="80"/>
      <c r="D12" s="325"/>
      <c r="E12" s="209"/>
      <c r="F12" s="209"/>
      <c r="G12" s="210"/>
      <c r="H12" s="210"/>
      <c r="I12" s="115"/>
      <c r="J12" s="115"/>
    </row>
    <row r="13" spans="2:11" ht="19.5" customHeight="1">
      <c r="B13" s="3" t="s">
        <v>17</v>
      </c>
      <c r="C13" s="3" t="s">
        <v>1</v>
      </c>
      <c r="D13" s="506" t="s">
        <v>125</v>
      </c>
      <c r="E13" s="506"/>
      <c r="F13" s="506"/>
      <c r="G13" s="506"/>
      <c r="H13" s="506"/>
      <c r="I13" s="506"/>
      <c r="J13" s="506"/>
      <c r="K13" s="458"/>
    </row>
    <row r="14" spans="2:11" ht="19.5" customHeight="1">
      <c r="B14" s="3" t="s">
        <v>18</v>
      </c>
      <c r="C14" s="3" t="s">
        <v>1</v>
      </c>
      <c r="D14" s="501" t="s">
        <v>79</v>
      </c>
      <c r="E14" s="501"/>
      <c r="F14" s="501"/>
      <c r="G14" s="501"/>
      <c r="H14" s="501"/>
      <c r="I14" s="501"/>
      <c r="J14" s="501"/>
      <c r="K14" s="458"/>
    </row>
    <row r="15" spans="2:11" ht="19.5" customHeight="1">
      <c r="B15" s="3" t="s">
        <v>19</v>
      </c>
      <c r="C15" s="3" t="s">
        <v>1</v>
      </c>
      <c r="D15" s="505" t="s">
        <v>54</v>
      </c>
      <c r="E15" s="505"/>
      <c r="F15" s="505"/>
      <c r="G15" s="505"/>
      <c r="H15" s="505"/>
      <c r="I15" s="505"/>
      <c r="J15" s="505"/>
      <c r="K15" s="458"/>
    </row>
    <row r="16" spans="2:11" ht="19.5" customHeight="1">
      <c r="B16" s="3" t="s">
        <v>20</v>
      </c>
      <c r="C16" s="3" t="s">
        <v>1</v>
      </c>
      <c r="D16" s="502" t="s">
        <v>102</v>
      </c>
      <c r="E16" s="502"/>
      <c r="F16" s="502"/>
      <c r="G16" s="502"/>
      <c r="H16" s="502"/>
      <c r="I16" s="502"/>
      <c r="J16" s="502"/>
      <c r="K16" s="458"/>
    </row>
    <row r="17" spans="2:11" ht="19.5" customHeight="1">
      <c r="B17" s="3" t="s">
        <v>21</v>
      </c>
      <c r="C17" s="3" t="s">
        <v>1</v>
      </c>
      <c r="D17" s="502" t="s">
        <v>84</v>
      </c>
      <c r="E17" s="502"/>
      <c r="F17" s="502"/>
      <c r="G17" s="502"/>
      <c r="H17" s="502"/>
      <c r="I17" s="502"/>
      <c r="J17" s="502"/>
      <c r="K17" s="458"/>
    </row>
    <row r="18" spans="2:11" ht="19.5" customHeight="1">
      <c r="B18" s="3" t="s">
        <v>22</v>
      </c>
      <c r="C18" s="3" t="s">
        <v>1</v>
      </c>
      <c r="D18" s="502" t="s">
        <v>101</v>
      </c>
      <c r="E18" s="502"/>
      <c r="F18" s="502"/>
      <c r="G18" s="502"/>
      <c r="H18" s="502"/>
      <c r="I18" s="502"/>
      <c r="J18" s="502"/>
      <c r="K18" s="458"/>
    </row>
    <row r="19" spans="2:11" ht="19.5" customHeight="1">
      <c r="B19" s="3" t="s">
        <v>100</v>
      </c>
      <c r="C19" s="3" t="s">
        <v>1</v>
      </c>
      <c r="D19" s="502" t="s">
        <v>359</v>
      </c>
      <c r="E19" s="502"/>
      <c r="F19" s="502"/>
      <c r="G19" s="502"/>
      <c r="H19" s="502"/>
      <c r="I19" s="502"/>
      <c r="J19" s="502"/>
      <c r="K19" s="502"/>
    </row>
  </sheetData>
  <sheetProtection/>
  <mergeCells count="12">
    <mergeCell ref="B6:J6"/>
    <mergeCell ref="B7:J7"/>
    <mergeCell ref="D15:J15"/>
    <mergeCell ref="D14:J14"/>
    <mergeCell ref="D13:J13"/>
    <mergeCell ref="D11:J11"/>
    <mergeCell ref="D10:J10"/>
    <mergeCell ref="D9:J9"/>
    <mergeCell ref="D19:K19"/>
    <mergeCell ref="D18:J18"/>
    <mergeCell ref="D17:J17"/>
    <mergeCell ref="D16:J16"/>
  </mergeCells>
  <hyperlinks>
    <hyperlink ref="D13" r:id="rId1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r:id="rId2" display="POR TIPO DE DEUDA Y SECTOR INSTITUCIONAL"/>
    <hyperlink ref="D15:I15" r:id="rId3" display="POR TIPO DE INSTRUMENTO Y SECTOR INSTITUCIONAL"/>
    <hyperlink ref="D16:I16" r:id="rId4" display="POR TIPO DE MONEDA Y SECTOR INSTITUCIONAL"/>
    <hyperlink ref="D17:I17" r:id="rId5" display="POR SECTOR INSTITUCIONAL Y ACREEDOR"/>
    <hyperlink ref="D18:I18" r:id="rId6" display="POR SECTOR INSTITUCIONAL Y DEUDOR"/>
    <hyperlink ref="D19:I19" r:id="rId7" display="SERVICIO PROYECTADO POR TIPO DE DEUDA"/>
    <hyperlink ref="D10:I10" r:id="rId8" display="RESUMEN"/>
    <hyperlink ref="D9:I9" r:id="rId9" display="PORTADA"/>
    <hyperlink ref="D11:I11" r:id="rId10" display="RESUMEN DE GRÁFICOS"/>
    <hyperlink ref="D9:J9" location="Portada!B6" display="PORTADA"/>
    <hyperlink ref="D11:J11" location="'Resumen-Gráficos'!B5" display="RESUMEN GRÁFICOS"/>
    <hyperlink ref="D13:J13" location="'DGRGL-C1'!B5" display="POR TIPO DE DEUDA Y SECTOR INSTITUCIONAL"/>
    <hyperlink ref="D15:J15" location="'DGRGL-C3'!B5" display="POR TIPO DE INSTRUMENTO Y SECTOR INSTITUCIONAL"/>
    <hyperlink ref="D16:J16" location="'DGRGL-C4'!B5" display="POR TIPO DE MONEDA Y SECTOR INSTITUCIONAL"/>
    <hyperlink ref="D17:J17" location="'DGRGL-C5'!B5" display="POR SECTOR INSTITUCIONAL Y ACREEDOR"/>
    <hyperlink ref="D18:J18" location="'DGRGL-C6'!B5" display="POR SECTOR INSTITUCIONAL Y DEUDOR"/>
    <hyperlink ref="D19:K19" location="'DGRGL-C7'!B5" display="SERVICIO ANUAL - POR TIPO DE DEUDA - PERÍODO: DESDE MARZO 2020 AL 2040"/>
    <hyperlink ref="D10:J10" location="Resumen!B5" display="CUADROS RESUMEN"/>
    <hyperlink ref="D14:J14" location="'DGRGL-C2'!B5" display="POR PLAZO Y SECTOR INSTITUCIONAL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I221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5" width="11.421875" style="75" customWidth="1"/>
    <col min="6" max="6" width="12.140625" style="75" bestFit="1" customWidth="1"/>
    <col min="7" max="16384" width="11.421875" style="75" customWidth="1"/>
  </cols>
  <sheetData>
    <row r="1" ht="15"/>
    <row r="2" ht="15"/>
    <row r="3" ht="15"/>
    <row r="5" spans="2:3" ht="18" customHeight="1">
      <c r="B5" s="86" t="s">
        <v>22</v>
      </c>
      <c r="C5" s="86"/>
    </row>
    <row r="6" spans="2:4" ht="18">
      <c r="B6" s="138" t="s">
        <v>309</v>
      </c>
      <c r="C6" s="138"/>
      <c r="D6" s="138"/>
    </row>
    <row r="7" spans="2:4" ht="15.75" customHeight="1">
      <c r="B7" s="136" t="s">
        <v>64</v>
      </c>
      <c r="C7" s="136"/>
      <c r="D7" s="136"/>
    </row>
    <row r="8" spans="2:4" ht="15.75" customHeight="1">
      <c r="B8" s="136" t="s">
        <v>101</v>
      </c>
      <c r="C8" s="136"/>
      <c r="D8" s="136"/>
    </row>
    <row r="9" spans="2:5" ht="15" customHeight="1">
      <c r="B9" s="332" t="str">
        <f>+'DGRGL-C1'!B9</f>
        <v>Al 31 de enero de 2021</v>
      </c>
      <c r="C9" s="332"/>
      <c r="D9" s="277"/>
      <c r="E9" s="318">
        <f>+Portada!I34</f>
        <v>3.642</v>
      </c>
    </row>
    <row r="10" spans="2:4" ht="7.5" customHeight="1">
      <c r="B10" s="278"/>
      <c r="C10" s="278"/>
      <c r="D10" s="278"/>
    </row>
    <row r="11" spans="2:4" ht="12" customHeight="1">
      <c r="B11" s="579" t="s">
        <v>97</v>
      </c>
      <c r="C11" s="572" t="s">
        <v>53</v>
      </c>
      <c r="D11" s="575" t="s">
        <v>134</v>
      </c>
    </row>
    <row r="12" spans="2:4" ht="12" customHeight="1">
      <c r="B12" s="580"/>
      <c r="C12" s="573"/>
      <c r="D12" s="576"/>
    </row>
    <row r="13" spans="2:4" ht="12" customHeight="1">
      <c r="B13" s="581"/>
      <c r="C13" s="574"/>
      <c r="D13" s="577"/>
    </row>
    <row r="14" spans="2:4" ht="9.75" customHeight="1">
      <c r="B14" s="98"/>
      <c r="C14" s="92"/>
      <c r="D14" s="99"/>
    </row>
    <row r="15" spans="2:6" ht="20.25" customHeight="1">
      <c r="B15" s="100" t="s">
        <v>112</v>
      </c>
      <c r="C15" s="95">
        <f>SUM(C17:C31)</f>
        <v>380514.4174000001</v>
      </c>
      <c r="D15" s="95">
        <f>SUM(D17:D31)</f>
        <v>1385833.5081900002</v>
      </c>
      <c r="E15" s="195"/>
      <c r="F15" s="477"/>
    </row>
    <row r="16" spans="2:6" ht="7.5" customHeight="1">
      <c r="B16" s="101"/>
      <c r="C16" s="95"/>
      <c r="D16" s="95"/>
      <c r="E16" s="195"/>
      <c r="F16" s="477"/>
    </row>
    <row r="17" spans="2:6" ht="15.75" customHeight="1">
      <c r="B17" s="399" t="s">
        <v>248</v>
      </c>
      <c r="C17" s="361">
        <v>74153.83463</v>
      </c>
      <c r="D17" s="361">
        <f>ROUND(+C17*$E$9,5)</f>
        <v>270068.26572</v>
      </c>
      <c r="E17" s="195"/>
      <c r="F17" s="477"/>
    </row>
    <row r="18" spans="2:6" ht="15.75" customHeight="1">
      <c r="B18" s="399" t="s">
        <v>286</v>
      </c>
      <c r="C18" s="361">
        <v>60314.34378</v>
      </c>
      <c r="D18" s="361">
        <f aca="true" t="shared" si="0" ref="D18:D23">ROUND(+C18*$E$9,5)</f>
        <v>219664.84005</v>
      </c>
      <c r="E18" s="195"/>
      <c r="F18" s="477"/>
    </row>
    <row r="19" spans="2:6" ht="15.75" customHeight="1">
      <c r="B19" s="399" t="s">
        <v>249</v>
      </c>
      <c r="C19" s="361">
        <v>52850.90081</v>
      </c>
      <c r="D19" s="361">
        <f t="shared" si="0"/>
        <v>192482.98075</v>
      </c>
      <c r="E19" s="195"/>
      <c r="F19" s="477"/>
    </row>
    <row r="20" spans="2:6" ht="15.75" customHeight="1">
      <c r="B20" s="399" t="s">
        <v>323</v>
      </c>
      <c r="C20" s="361">
        <v>51966.320420000004</v>
      </c>
      <c r="D20" s="361">
        <f t="shared" si="0"/>
        <v>189261.33897</v>
      </c>
      <c r="E20" s="195"/>
      <c r="F20" s="477"/>
    </row>
    <row r="21" spans="2:6" ht="15.75" customHeight="1">
      <c r="B21" s="399" t="s">
        <v>250</v>
      </c>
      <c r="C21" s="361">
        <v>36855.922829999996</v>
      </c>
      <c r="D21" s="361">
        <f t="shared" si="0"/>
        <v>134229.27095</v>
      </c>
      <c r="E21" s="195"/>
      <c r="F21" s="477"/>
    </row>
    <row r="22" spans="2:6" ht="15.75" customHeight="1">
      <c r="B22" s="399" t="s">
        <v>192</v>
      </c>
      <c r="C22" s="361">
        <v>20195.1035</v>
      </c>
      <c r="D22" s="361">
        <f t="shared" si="0"/>
        <v>73550.56695</v>
      </c>
      <c r="E22" s="195"/>
      <c r="F22" s="477"/>
    </row>
    <row r="23" spans="2:6" ht="15.75" customHeight="1">
      <c r="B23" s="399" t="s">
        <v>298</v>
      </c>
      <c r="C23" s="361">
        <v>19236.19273</v>
      </c>
      <c r="D23" s="361">
        <f t="shared" si="0"/>
        <v>70058.21392</v>
      </c>
      <c r="E23" s="195"/>
      <c r="F23" s="477"/>
    </row>
    <row r="24" spans="2:6" ht="15.75" customHeight="1">
      <c r="B24" s="399" t="s">
        <v>98</v>
      </c>
      <c r="C24" s="361">
        <v>16831.88004</v>
      </c>
      <c r="D24" s="361">
        <f aca="true" t="shared" si="1" ref="D24:D31">ROUND(+C24*$E$9,5)</f>
        <v>61301.70711</v>
      </c>
      <c r="E24" s="195"/>
      <c r="F24" s="477"/>
    </row>
    <row r="25" spans="2:6" ht="15.75" customHeight="1">
      <c r="B25" s="399" t="s">
        <v>261</v>
      </c>
      <c r="C25" s="361">
        <v>11305.059140000001</v>
      </c>
      <c r="D25" s="361">
        <f t="shared" si="1"/>
        <v>41173.02539</v>
      </c>
      <c r="E25" s="195"/>
      <c r="F25" s="477"/>
    </row>
    <row r="26" spans="2:6" ht="15.75" customHeight="1">
      <c r="B26" s="399" t="s">
        <v>287</v>
      </c>
      <c r="C26" s="361">
        <v>11182.78663</v>
      </c>
      <c r="D26" s="361">
        <f>ROUND(+C26*$E$9,5)</f>
        <v>40727.70891</v>
      </c>
      <c r="E26" s="195"/>
      <c r="F26" s="477"/>
    </row>
    <row r="27" spans="2:6" ht="15.75" customHeight="1">
      <c r="B27" s="399" t="s">
        <v>288</v>
      </c>
      <c r="C27" s="361">
        <v>8228.242900000001</v>
      </c>
      <c r="D27" s="361">
        <f>ROUND(+C27*$E$9,5)</f>
        <v>29967.26064</v>
      </c>
      <c r="E27" s="195"/>
      <c r="F27" s="477"/>
    </row>
    <row r="28" spans="2:6" ht="15.75" customHeight="1">
      <c r="B28" s="399" t="s">
        <v>267</v>
      </c>
      <c r="C28" s="361">
        <v>6647.99236</v>
      </c>
      <c r="D28" s="361">
        <f>ROUND(+C28*$E$9,5)</f>
        <v>24211.98818</v>
      </c>
      <c r="E28" s="195"/>
      <c r="F28" s="477"/>
    </row>
    <row r="29" spans="2:6" ht="15.75" customHeight="1">
      <c r="B29" s="399" t="s">
        <v>123</v>
      </c>
      <c r="C29" s="361">
        <v>5368.72264</v>
      </c>
      <c r="D29" s="361">
        <f>ROUND(+C29*$E$9,5)</f>
        <v>19552.88785</v>
      </c>
      <c r="E29" s="195"/>
      <c r="F29" s="477"/>
    </row>
    <row r="30" spans="2:6" ht="15.75" customHeight="1">
      <c r="B30" s="478" t="s">
        <v>324</v>
      </c>
      <c r="C30" s="361">
        <v>3067.7004300000003</v>
      </c>
      <c r="D30" s="361">
        <f t="shared" si="1"/>
        <v>11172.56497</v>
      </c>
      <c r="E30" s="195"/>
      <c r="F30" s="477"/>
    </row>
    <row r="31" spans="2:6" ht="15.75" customHeight="1">
      <c r="B31" s="399" t="s">
        <v>240</v>
      </c>
      <c r="C31" s="361">
        <v>2309.41456</v>
      </c>
      <c r="D31" s="361">
        <f t="shared" si="1"/>
        <v>8410.88783</v>
      </c>
      <c r="E31" s="195"/>
      <c r="F31" s="477"/>
    </row>
    <row r="32" spans="2:6" ht="12" customHeight="1">
      <c r="B32" s="479"/>
      <c r="C32" s="362"/>
      <c r="D32" s="362"/>
      <c r="E32" s="195"/>
      <c r="F32" s="477"/>
    </row>
    <row r="33" spans="2:6" ht="20.25" customHeight="1">
      <c r="B33" s="480" t="s">
        <v>113</v>
      </c>
      <c r="C33" s="95">
        <f>SUM(C35:C150)</f>
        <v>355489.41159000027</v>
      </c>
      <c r="D33" s="95">
        <f>SUM(D35:D150)</f>
        <v>1294692.4370300008</v>
      </c>
      <c r="E33" s="195"/>
      <c r="F33" s="477"/>
    </row>
    <row r="34" spans="2:6" ht="7.5" customHeight="1">
      <c r="B34" s="481"/>
      <c r="C34" s="95"/>
      <c r="D34" s="95"/>
      <c r="E34" s="195"/>
      <c r="F34" s="477"/>
    </row>
    <row r="35" spans="2:6" ht="15.75" customHeight="1">
      <c r="B35" s="478" t="s">
        <v>172</v>
      </c>
      <c r="C35" s="361">
        <v>168531.00115</v>
      </c>
      <c r="D35" s="361">
        <f aca="true" t="shared" si="2" ref="D35:D66">ROUND(+C35*$E$9,5)</f>
        <v>613789.90619</v>
      </c>
      <c r="E35" s="195"/>
      <c r="F35" s="477"/>
    </row>
    <row r="36" spans="2:9" s="181" customFormat="1" ht="15.75" customHeight="1">
      <c r="B36" s="478" t="s">
        <v>228</v>
      </c>
      <c r="C36" s="361">
        <v>16037.980710000002</v>
      </c>
      <c r="D36" s="361">
        <f t="shared" si="2"/>
        <v>58410.32575</v>
      </c>
      <c r="E36" s="195"/>
      <c r="F36" s="477"/>
      <c r="G36" s="75"/>
      <c r="H36" s="75"/>
      <c r="I36" s="75"/>
    </row>
    <row r="37" spans="2:9" s="181" customFormat="1" ht="15.75" customHeight="1">
      <c r="B37" s="478" t="s">
        <v>198</v>
      </c>
      <c r="C37" s="361">
        <v>7709.11364</v>
      </c>
      <c r="D37" s="361">
        <f t="shared" si="2"/>
        <v>28076.59188</v>
      </c>
      <c r="E37" s="195"/>
      <c r="F37" s="477"/>
      <c r="G37" s="75"/>
      <c r="H37" s="75"/>
      <c r="I37" s="75"/>
    </row>
    <row r="38" spans="2:9" s="181" customFormat="1" ht="15.75" customHeight="1">
      <c r="B38" s="478" t="s">
        <v>210</v>
      </c>
      <c r="C38" s="361">
        <v>7192.71109</v>
      </c>
      <c r="D38" s="361">
        <f t="shared" si="2"/>
        <v>26195.85379</v>
      </c>
      <c r="E38" s="195"/>
      <c r="F38" s="477"/>
      <c r="G38" s="75"/>
      <c r="H38" s="75"/>
      <c r="I38" s="75"/>
    </row>
    <row r="39" spans="2:9" s="181" customFormat="1" ht="15.75" customHeight="1">
      <c r="B39" s="478" t="s">
        <v>212</v>
      </c>
      <c r="C39" s="361">
        <v>6513.814490000001</v>
      </c>
      <c r="D39" s="361">
        <f t="shared" si="2"/>
        <v>23723.31237</v>
      </c>
      <c r="E39" s="195"/>
      <c r="F39" s="477"/>
      <c r="G39" s="75"/>
      <c r="H39" s="75"/>
      <c r="I39" s="75"/>
    </row>
    <row r="40" spans="2:9" s="181" customFormat="1" ht="15.75" customHeight="1">
      <c r="B40" s="478" t="s">
        <v>194</v>
      </c>
      <c r="C40" s="361">
        <v>6419.28276</v>
      </c>
      <c r="D40" s="361">
        <f t="shared" si="2"/>
        <v>23379.02781</v>
      </c>
      <c r="E40" s="195"/>
      <c r="F40" s="477"/>
      <c r="G40" s="75"/>
      <c r="H40" s="75"/>
      <c r="I40" s="75"/>
    </row>
    <row r="41" spans="2:9" s="181" customFormat="1" ht="15.75" customHeight="1">
      <c r="B41" s="478" t="s">
        <v>334</v>
      </c>
      <c r="C41" s="361">
        <v>5531.90425</v>
      </c>
      <c r="D41" s="361">
        <f t="shared" si="2"/>
        <v>20147.19528</v>
      </c>
      <c r="E41" s="195"/>
      <c r="F41" s="477"/>
      <c r="G41" s="75"/>
      <c r="H41" s="75"/>
      <c r="I41" s="75"/>
    </row>
    <row r="42" spans="2:9" s="181" customFormat="1" ht="15.75" customHeight="1">
      <c r="B42" s="478" t="s">
        <v>241</v>
      </c>
      <c r="C42" s="361">
        <v>5011.76354</v>
      </c>
      <c r="D42" s="361">
        <f t="shared" si="2"/>
        <v>18252.84281</v>
      </c>
      <c r="E42" s="195"/>
      <c r="F42" s="477"/>
      <c r="G42" s="75"/>
      <c r="H42" s="75"/>
      <c r="I42" s="75"/>
    </row>
    <row r="43" spans="2:9" s="181" customFormat="1" ht="15.75" customHeight="1">
      <c r="B43" s="478" t="s">
        <v>201</v>
      </c>
      <c r="C43" s="361">
        <v>4957.190860000001</v>
      </c>
      <c r="D43" s="361">
        <f t="shared" si="2"/>
        <v>18054.08911</v>
      </c>
      <c r="E43" s="195"/>
      <c r="F43" s="477"/>
      <c r="G43" s="75"/>
      <c r="H43" s="75"/>
      <c r="I43" s="75"/>
    </row>
    <row r="44" spans="2:9" s="181" customFormat="1" ht="15.75" customHeight="1">
      <c r="B44" s="478" t="s">
        <v>338</v>
      </c>
      <c r="C44" s="361">
        <v>4712.33975</v>
      </c>
      <c r="D44" s="361">
        <f t="shared" si="2"/>
        <v>17162.34137</v>
      </c>
      <c r="E44" s="195"/>
      <c r="F44" s="477"/>
      <c r="G44" s="75"/>
      <c r="H44" s="75"/>
      <c r="I44" s="75"/>
    </row>
    <row r="45" spans="2:9" s="181" customFormat="1" ht="15.75" customHeight="1">
      <c r="B45" s="478" t="s">
        <v>193</v>
      </c>
      <c r="C45" s="361">
        <v>4632.95763</v>
      </c>
      <c r="D45" s="361">
        <f t="shared" si="2"/>
        <v>16873.23169</v>
      </c>
      <c r="E45" s="195"/>
      <c r="F45" s="477"/>
      <c r="G45" s="75"/>
      <c r="H45" s="75"/>
      <c r="I45" s="75"/>
    </row>
    <row r="46" spans="2:9" s="181" customFormat="1" ht="15.75" customHeight="1">
      <c r="B46" s="478" t="s">
        <v>221</v>
      </c>
      <c r="C46" s="361">
        <v>4522.27696</v>
      </c>
      <c r="D46" s="361">
        <f t="shared" si="2"/>
        <v>16470.13269</v>
      </c>
      <c r="E46" s="195"/>
      <c r="F46" s="477"/>
      <c r="G46" s="75"/>
      <c r="H46" s="75"/>
      <c r="I46" s="75"/>
    </row>
    <row r="47" spans="2:9" s="181" customFormat="1" ht="15.75" customHeight="1">
      <c r="B47" s="478" t="s">
        <v>195</v>
      </c>
      <c r="C47" s="361">
        <v>4396.8218799999995</v>
      </c>
      <c r="D47" s="361">
        <f t="shared" si="2"/>
        <v>16013.22529</v>
      </c>
      <c r="E47" s="195"/>
      <c r="F47" s="477"/>
      <c r="G47" s="75"/>
      <c r="H47" s="75"/>
      <c r="I47" s="75"/>
    </row>
    <row r="48" spans="2:9" s="181" customFormat="1" ht="15.75" customHeight="1">
      <c r="B48" s="478" t="s">
        <v>223</v>
      </c>
      <c r="C48" s="361">
        <v>4389.67962</v>
      </c>
      <c r="D48" s="361">
        <f t="shared" si="2"/>
        <v>15987.21318</v>
      </c>
      <c r="E48" s="195"/>
      <c r="F48" s="477"/>
      <c r="G48" s="75"/>
      <c r="H48" s="75"/>
      <c r="I48" s="75"/>
    </row>
    <row r="49" spans="2:9" s="181" customFormat="1" ht="15.75" customHeight="1">
      <c r="B49" s="478" t="s">
        <v>238</v>
      </c>
      <c r="C49" s="361">
        <v>4334.33532</v>
      </c>
      <c r="D49" s="361">
        <f t="shared" si="2"/>
        <v>15785.64924</v>
      </c>
      <c r="E49" s="195"/>
      <c r="F49" s="477"/>
      <c r="G49" s="75"/>
      <c r="H49" s="75"/>
      <c r="I49" s="75"/>
    </row>
    <row r="50" spans="2:9" s="181" customFormat="1" ht="15.75" customHeight="1">
      <c r="B50" s="478" t="s">
        <v>197</v>
      </c>
      <c r="C50" s="361">
        <v>4180.5804</v>
      </c>
      <c r="D50" s="361">
        <f t="shared" si="2"/>
        <v>15225.67382</v>
      </c>
      <c r="E50" s="195"/>
      <c r="F50" s="477"/>
      <c r="G50" s="75"/>
      <c r="H50" s="75"/>
      <c r="I50" s="75"/>
    </row>
    <row r="51" spans="2:9" s="181" customFormat="1" ht="15.75" customHeight="1">
      <c r="B51" s="478" t="s">
        <v>209</v>
      </c>
      <c r="C51" s="361">
        <v>3748.65268</v>
      </c>
      <c r="D51" s="361">
        <f t="shared" si="2"/>
        <v>13652.59306</v>
      </c>
      <c r="E51" s="195"/>
      <c r="F51" s="477"/>
      <c r="G51" s="75"/>
      <c r="H51" s="75"/>
      <c r="I51" s="75"/>
    </row>
    <row r="52" spans="2:9" s="181" customFormat="1" ht="15.75" customHeight="1">
      <c r="B52" s="478" t="s">
        <v>200</v>
      </c>
      <c r="C52" s="361">
        <v>3748.22142</v>
      </c>
      <c r="D52" s="361">
        <f t="shared" si="2"/>
        <v>13651.02241</v>
      </c>
      <c r="E52" s="195"/>
      <c r="F52" s="477"/>
      <c r="G52" s="75"/>
      <c r="H52" s="75"/>
      <c r="I52" s="75"/>
    </row>
    <row r="53" spans="2:9" s="181" customFormat="1" ht="15.75" customHeight="1">
      <c r="B53" s="478" t="s">
        <v>335</v>
      </c>
      <c r="C53" s="361">
        <v>3156.45112</v>
      </c>
      <c r="D53" s="361">
        <f t="shared" si="2"/>
        <v>11495.79498</v>
      </c>
      <c r="E53" s="195"/>
      <c r="F53" s="477"/>
      <c r="G53" s="75"/>
      <c r="H53" s="75"/>
      <c r="I53" s="75"/>
    </row>
    <row r="54" spans="2:9" s="181" customFormat="1" ht="15.75" customHeight="1">
      <c r="B54" s="478" t="s">
        <v>185</v>
      </c>
      <c r="C54" s="361">
        <v>3055.09287</v>
      </c>
      <c r="D54" s="361">
        <f t="shared" si="2"/>
        <v>11126.64823</v>
      </c>
      <c r="E54" s="195"/>
      <c r="F54" s="477"/>
      <c r="G54" s="75"/>
      <c r="H54" s="75"/>
      <c r="I54" s="75"/>
    </row>
    <row r="55" spans="2:9" s="181" customFormat="1" ht="15.75" customHeight="1">
      <c r="B55" s="478" t="s">
        <v>202</v>
      </c>
      <c r="C55" s="361">
        <v>3036.8099500000003</v>
      </c>
      <c r="D55" s="361">
        <f t="shared" si="2"/>
        <v>11060.06184</v>
      </c>
      <c r="E55" s="195"/>
      <c r="F55" s="477"/>
      <c r="G55" s="75"/>
      <c r="H55" s="75"/>
      <c r="I55" s="75"/>
    </row>
    <row r="56" spans="2:9" s="181" customFormat="1" ht="15.75" customHeight="1">
      <c r="B56" s="478" t="s">
        <v>346</v>
      </c>
      <c r="C56" s="361">
        <v>2946.05549</v>
      </c>
      <c r="D56" s="361">
        <f t="shared" si="2"/>
        <v>10729.53409</v>
      </c>
      <c r="E56" s="195"/>
      <c r="F56" s="477"/>
      <c r="G56" s="75"/>
      <c r="H56" s="75"/>
      <c r="I56" s="75"/>
    </row>
    <row r="57" spans="2:9" s="181" customFormat="1" ht="15.75" customHeight="1">
      <c r="B57" s="478" t="s">
        <v>184</v>
      </c>
      <c r="C57" s="361">
        <v>2778.9487599999998</v>
      </c>
      <c r="D57" s="361">
        <f t="shared" si="2"/>
        <v>10120.93138</v>
      </c>
      <c r="E57" s="195"/>
      <c r="F57" s="477"/>
      <c r="G57" s="75"/>
      <c r="H57" s="75"/>
      <c r="I57" s="75"/>
    </row>
    <row r="58" spans="2:9" s="181" customFormat="1" ht="15.75" customHeight="1">
      <c r="B58" s="478" t="s">
        <v>199</v>
      </c>
      <c r="C58" s="361">
        <v>2639.79252</v>
      </c>
      <c r="D58" s="361">
        <f t="shared" si="2"/>
        <v>9614.12436</v>
      </c>
      <c r="E58" s="195"/>
      <c r="F58" s="477"/>
      <c r="G58" s="75"/>
      <c r="H58" s="75"/>
      <c r="I58" s="75"/>
    </row>
    <row r="59" spans="2:9" s="181" customFormat="1" ht="15.75" customHeight="1">
      <c r="B59" s="478" t="s">
        <v>224</v>
      </c>
      <c r="C59" s="361">
        <v>2615.39672</v>
      </c>
      <c r="D59" s="361">
        <f t="shared" si="2"/>
        <v>9525.27485</v>
      </c>
      <c r="E59" s="195"/>
      <c r="F59" s="477"/>
      <c r="G59" s="75"/>
      <c r="I59" s="75"/>
    </row>
    <row r="60" spans="2:9" s="181" customFormat="1" ht="15.75" customHeight="1">
      <c r="B60" s="478" t="s">
        <v>196</v>
      </c>
      <c r="C60" s="361">
        <v>2572.95445</v>
      </c>
      <c r="D60" s="361">
        <f t="shared" si="2"/>
        <v>9370.70011</v>
      </c>
      <c r="E60" s="195"/>
      <c r="F60" s="477"/>
      <c r="G60" s="75"/>
      <c r="I60" s="75"/>
    </row>
    <row r="61" spans="2:9" s="181" customFormat="1" ht="15.75" customHeight="1">
      <c r="B61" s="478" t="s">
        <v>208</v>
      </c>
      <c r="C61" s="361">
        <v>2435.57206</v>
      </c>
      <c r="D61" s="361">
        <f t="shared" si="2"/>
        <v>8870.35344</v>
      </c>
      <c r="E61" s="195"/>
      <c r="F61" s="477"/>
      <c r="G61" s="75"/>
      <c r="I61" s="75"/>
    </row>
    <row r="62" spans="2:9" s="181" customFormat="1" ht="15.75" customHeight="1">
      <c r="B62" s="478" t="s">
        <v>190</v>
      </c>
      <c r="C62" s="361">
        <v>2370.22264</v>
      </c>
      <c r="D62" s="361">
        <f t="shared" si="2"/>
        <v>8632.35085</v>
      </c>
      <c r="E62" s="195"/>
      <c r="F62" s="477"/>
      <c r="G62" s="75"/>
      <c r="I62" s="75"/>
    </row>
    <row r="63" spans="2:9" s="181" customFormat="1" ht="15.75" customHeight="1">
      <c r="B63" s="478" t="s">
        <v>299</v>
      </c>
      <c r="C63" s="361">
        <v>2264.20049</v>
      </c>
      <c r="D63" s="361">
        <f t="shared" si="2"/>
        <v>8246.21818</v>
      </c>
      <c r="E63" s="195"/>
      <c r="F63" s="477"/>
      <c r="G63" s="75"/>
      <c r="I63" s="75"/>
    </row>
    <row r="64" spans="2:9" s="181" customFormat="1" ht="15.75" customHeight="1">
      <c r="B64" s="478" t="s">
        <v>205</v>
      </c>
      <c r="C64" s="361">
        <v>2165.26096</v>
      </c>
      <c r="D64" s="361">
        <f t="shared" si="2"/>
        <v>7885.88042</v>
      </c>
      <c r="E64" s="195"/>
      <c r="F64" s="477"/>
      <c r="G64" s="75"/>
      <c r="I64" s="75"/>
    </row>
    <row r="65" spans="2:9" s="181" customFormat="1" ht="15.75" customHeight="1">
      <c r="B65" s="478" t="s">
        <v>187</v>
      </c>
      <c r="C65" s="361">
        <v>2102.28714</v>
      </c>
      <c r="D65" s="361">
        <f t="shared" si="2"/>
        <v>7656.52976</v>
      </c>
      <c r="E65" s="195"/>
      <c r="F65" s="477"/>
      <c r="G65" s="75"/>
      <c r="I65" s="75"/>
    </row>
    <row r="66" spans="2:9" s="181" customFormat="1" ht="15.75" customHeight="1">
      <c r="B66" s="478" t="s">
        <v>207</v>
      </c>
      <c r="C66" s="361">
        <v>2024.6850900000002</v>
      </c>
      <c r="D66" s="361">
        <f t="shared" si="2"/>
        <v>7373.9031</v>
      </c>
      <c r="E66" s="195"/>
      <c r="F66" s="477"/>
      <c r="G66" s="75"/>
      <c r="I66" s="75"/>
    </row>
    <row r="67" spans="2:9" s="181" customFormat="1" ht="15.75" customHeight="1">
      <c r="B67" s="478" t="s">
        <v>191</v>
      </c>
      <c r="C67" s="361">
        <v>1915.24166</v>
      </c>
      <c r="D67" s="361">
        <f aca="true" t="shared" si="3" ref="D67:D98">ROUND(+C67*$E$9,5)</f>
        <v>6975.31013</v>
      </c>
      <c r="E67" s="195"/>
      <c r="F67" s="477"/>
      <c r="G67" s="75"/>
      <c r="I67" s="75"/>
    </row>
    <row r="68" spans="2:9" s="181" customFormat="1" ht="15.75" customHeight="1">
      <c r="B68" s="478" t="s">
        <v>215</v>
      </c>
      <c r="C68" s="361">
        <v>1898.5274299999999</v>
      </c>
      <c r="D68" s="361">
        <f t="shared" si="3"/>
        <v>6914.4369</v>
      </c>
      <c r="E68" s="195"/>
      <c r="F68" s="477"/>
      <c r="G68" s="75"/>
      <c r="I68" s="75"/>
    </row>
    <row r="69" spans="2:9" s="181" customFormat="1" ht="15.75" customHeight="1">
      <c r="B69" s="478" t="s">
        <v>300</v>
      </c>
      <c r="C69" s="361">
        <v>1877.41378</v>
      </c>
      <c r="D69" s="361">
        <f t="shared" si="3"/>
        <v>6837.54099</v>
      </c>
      <c r="E69" s="195"/>
      <c r="F69" s="477"/>
      <c r="G69" s="75"/>
      <c r="H69" s="75"/>
      <c r="I69" s="75"/>
    </row>
    <row r="70" spans="2:9" s="181" customFormat="1" ht="15.75" customHeight="1">
      <c r="B70" s="478" t="s">
        <v>186</v>
      </c>
      <c r="C70" s="361">
        <v>1857.5448000000001</v>
      </c>
      <c r="D70" s="361">
        <f t="shared" si="3"/>
        <v>6765.17816</v>
      </c>
      <c r="E70" s="195"/>
      <c r="F70" s="477"/>
      <c r="G70" s="75"/>
      <c r="H70" s="75"/>
      <c r="I70" s="75"/>
    </row>
    <row r="71" spans="2:9" s="181" customFormat="1" ht="15.75" customHeight="1">
      <c r="B71" s="478" t="s">
        <v>213</v>
      </c>
      <c r="C71" s="361">
        <v>1676.4073500000002</v>
      </c>
      <c r="D71" s="361">
        <f t="shared" si="3"/>
        <v>6105.47557</v>
      </c>
      <c r="E71" s="195"/>
      <c r="F71" s="477"/>
      <c r="G71" s="75"/>
      <c r="H71" s="75"/>
      <c r="I71" s="75"/>
    </row>
    <row r="72" spans="2:9" s="181" customFormat="1" ht="15.75" customHeight="1">
      <c r="B72" s="478" t="s">
        <v>239</v>
      </c>
      <c r="C72" s="361">
        <v>1667.81728</v>
      </c>
      <c r="D72" s="361">
        <f t="shared" si="3"/>
        <v>6074.19053</v>
      </c>
      <c r="E72" s="195"/>
      <c r="F72" s="477"/>
      <c r="G72" s="75"/>
      <c r="H72" s="75"/>
      <c r="I72" s="75"/>
    </row>
    <row r="73" spans="2:9" s="181" customFormat="1" ht="15.75" customHeight="1">
      <c r="B73" s="478" t="s">
        <v>327</v>
      </c>
      <c r="C73" s="361">
        <v>1652.5188</v>
      </c>
      <c r="D73" s="361">
        <f t="shared" si="3"/>
        <v>6018.47347</v>
      </c>
      <c r="E73" s="195"/>
      <c r="F73" s="477"/>
      <c r="G73" s="75"/>
      <c r="H73" s="75"/>
      <c r="I73" s="75"/>
    </row>
    <row r="74" spans="2:9" s="181" customFormat="1" ht="15.75" customHeight="1">
      <c r="B74" s="478" t="s">
        <v>211</v>
      </c>
      <c r="C74" s="361">
        <v>1612.59598</v>
      </c>
      <c r="D74" s="361">
        <f t="shared" si="3"/>
        <v>5873.07456</v>
      </c>
      <c r="E74" s="195"/>
      <c r="F74" s="477"/>
      <c r="G74" s="75"/>
      <c r="H74" s="75"/>
      <c r="I74" s="75"/>
    </row>
    <row r="75" spans="2:9" s="181" customFormat="1" ht="15.75" customHeight="1">
      <c r="B75" s="478" t="s">
        <v>204</v>
      </c>
      <c r="C75" s="361">
        <v>1595.75442</v>
      </c>
      <c r="D75" s="361">
        <f t="shared" si="3"/>
        <v>5811.7376</v>
      </c>
      <c r="E75" s="195"/>
      <c r="F75" s="477"/>
      <c r="G75" s="75"/>
      <c r="H75" s="75"/>
      <c r="I75" s="75"/>
    </row>
    <row r="76" spans="2:9" s="181" customFormat="1" ht="15.75" customHeight="1">
      <c r="B76" s="478" t="s">
        <v>206</v>
      </c>
      <c r="C76" s="361">
        <v>1519.71321</v>
      </c>
      <c r="D76" s="361">
        <f t="shared" si="3"/>
        <v>5534.79551</v>
      </c>
      <c r="E76" s="195"/>
      <c r="F76" s="477"/>
      <c r="G76" s="75"/>
      <c r="H76" s="75"/>
      <c r="I76" s="75"/>
    </row>
    <row r="77" spans="2:9" s="181" customFormat="1" ht="15.75" customHeight="1">
      <c r="B77" s="478" t="s">
        <v>214</v>
      </c>
      <c r="C77" s="361">
        <v>1486.6415200000001</v>
      </c>
      <c r="D77" s="361">
        <f t="shared" si="3"/>
        <v>5414.34842</v>
      </c>
      <c r="E77" s="195"/>
      <c r="F77" s="477"/>
      <c r="G77" s="75"/>
      <c r="H77" s="75"/>
      <c r="I77" s="75"/>
    </row>
    <row r="78" spans="2:9" s="181" customFormat="1" ht="15.75" customHeight="1">
      <c r="B78" s="478" t="s">
        <v>219</v>
      </c>
      <c r="C78" s="361">
        <v>1227.82455</v>
      </c>
      <c r="D78" s="361">
        <f t="shared" si="3"/>
        <v>4471.73701</v>
      </c>
      <c r="E78" s="195"/>
      <c r="F78" s="477"/>
      <c r="G78" s="75"/>
      <c r="H78" s="75"/>
      <c r="I78" s="75"/>
    </row>
    <row r="79" spans="2:9" s="181" customFormat="1" ht="15.75" customHeight="1">
      <c r="B79" s="478" t="s">
        <v>203</v>
      </c>
      <c r="C79" s="361">
        <v>1173.72308</v>
      </c>
      <c r="D79" s="361">
        <f t="shared" si="3"/>
        <v>4274.69946</v>
      </c>
      <c r="E79" s="195"/>
      <c r="F79" s="477"/>
      <c r="G79" s="75"/>
      <c r="H79" s="75"/>
      <c r="I79" s="75"/>
    </row>
    <row r="80" spans="2:9" s="181" customFormat="1" ht="15.75" customHeight="1">
      <c r="B80" s="478" t="s">
        <v>187</v>
      </c>
      <c r="C80" s="361">
        <v>1106.25208</v>
      </c>
      <c r="D80" s="361">
        <f t="shared" si="3"/>
        <v>4028.97008</v>
      </c>
      <c r="E80" s="195"/>
      <c r="F80" s="477"/>
      <c r="G80" s="75"/>
      <c r="H80" s="75"/>
      <c r="I80" s="75"/>
    </row>
    <row r="81" spans="2:9" s="181" customFormat="1" ht="15.75" customHeight="1">
      <c r="B81" s="478" t="s">
        <v>311</v>
      </c>
      <c r="C81" s="361">
        <v>1099.74933</v>
      </c>
      <c r="D81" s="361">
        <f t="shared" si="3"/>
        <v>4005.28706</v>
      </c>
      <c r="E81" s="195"/>
      <c r="F81" s="477"/>
      <c r="G81" s="75"/>
      <c r="H81" s="75"/>
      <c r="I81" s="75"/>
    </row>
    <row r="82" spans="2:9" s="181" customFormat="1" ht="15.75" customHeight="1">
      <c r="B82" s="478" t="s">
        <v>233</v>
      </c>
      <c r="C82" s="361">
        <v>1032.0185999999999</v>
      </c>
      <c r="D82" s="361">
        <f t="shared" si="3"/>
        <v>3758.61174</v>
      </c>
      <c r="E82" s="195"/>
      <c r="F82" s="477"/>
      <c r="G82" s="75"/>
      <c r="H82" s="75"/>
      <c r="I82" s="75"/>
    </row>
    <row r="83" spans="2:9" s="181" customFormat="1" ht="15.75" customHeight="1">
      <c r="B83" s="478" t="s">
        <v>183</v>
      </c>
      <c r="C83" s="361">
        <v>1002.01311</v>
      </c>
      <c r="D83" s="361">
        <f t="shared" si="3"/>
        <v>3649.33175</v>
      </c>
      <c r="E83" s="195"/>
      <c r="F83" s="477"/>
      <c r="G83" s="75"/>
      <c r="H83" s="75"/>
      <c r="I83" s="75"/>
    </row>
    <row r="84" spans="2:9" s="181" customFormat="1" ht="15.75" customHeight="1">
      <c r="B84" s="478" t="s">
        <v>216</v>
      </c>
      <c r="C84" s="361">
        <v>930.0566600000001</v>
      </c>
      <c r="D84" s="361">
        <f t="shared" si="3"/>
        <v>3387.26636</v>
      </c>
      <c r="E84" s="195"/>
      <c r="F84" s="477"/>
      <c r="G84" s="75"/>
      <c r="H84" s="75"/>
      <c r="I84" s="75"/>
    </row>
    <row r="85" spans="2:9" s="181" customFormat="1" ht="15.75" customHeight="1">
      <c r="B85" s="478" t="s">
        <v>227</v>
      </c>
      <c r="C85" s="361">
        <v>892.9249599999999</v>
      </c>
      <c r="D85" s="361">
        <f t="shared" si="3"/>
        <v>3252.0327</v>
      </c>
      <c r="E85" s="195"/>
      <c r="F85" s="477"/>
      <c r="G85" s="75"/>
      <c r="H85" s="75"/>
      <c r="I85" s="75"/>
    </row>
    <row r="86" spans="2:9" s="181" customFormat="1" ht="15.75" customHeight="1">
      <c r="B86" s="478" t="s">
        <v>245</v>
      </c>
      <c r="C86" s="361">
        <v>858.88724</v>
      </c>
      <c r="D86" s="361">
        <f t="shared" si="3"/>
        <v>3128.06733</v>
      </c>
      <c r="E86" s="195"/>
      <c r="F86" s="477"/>
      <c r="G86" s="75"/>
      <c r="H86" s="75"/>
      <c r="I86" s="75"/>
    </row>
    <row r="87" spans="2:9" s="181" customFormat="1" ht="15.75" customHeight="1">
      <c r="B87" s="478" t="s">
        <v>217</v>
      </c>
      <c r="C87" s="361">
        <v>843.1060799999999</v>
      </c>
      <c r="D87" s="361">
        <f t="shared" si="3"/>
        <v>3070.59234</v>
      </c>
      <c r="E87" s="195"/>
      <c r="F87" s="477"/>
      <c r="G87" s="75"/>
      <c r="H87" s="75"/>
      <c r="I87" s="75"/>
    </row>
    <row r="88" spans="2:9" s="181" customFormat="1" ht="15.75" customHeight="1">
      <c r="B88" s="478" t="s">
        <v>331</v>
      </c>
      <c r="C88" s="361">
        <v>839.0486800000001</v>
      </c>
      <c r="D88" s="361">
        <f t="shared" si="3"/>
        <v>3055.81529</v>
      </c>
      <c r="E88" s="195"/>
      <c r="F88" s="477"/>
      <c r="G88" s="75"/>
      <c r="H88" s="75"/>
      <c r="I88" s="75"/>
    </row>
    <row r="89" spans="2:9" s="181" customFormat="1" ht="15.75" customHeight="1">
      <c r="B89" s="478" t="s">
        <v>246</v>
      </c>
      <c r="C89" s="361">
        <v>772.49468</v>
      </c>
      <c r="D89" s="361">
        <f t="shared" si="3"/>
        <v>2813.42562</v>
      </c>
      <c r="E89" s="195"/>
      <c r="F89" s="477"/>
      <c r="G89" s="75"/>
      <c r="H89" s="75"/>
      <c r="I89" s="75"/>
    </row>
    <row r="90" spans="2:9" s="181" customFormat="1" ht="15.75" customHeight="1">
      <c r="B90" s="478" t="s">
        <v>231</v>
      </c>
      <c r="C90" s="361">
        <v>753.3400600000001</v>
      </c>
      <c r="D90" s="361">
        <f t="shared" si="3"/>
        <v>2743.6645</v>
      </c>
      <c r="E90" s="195"/>
      <c r="F90" s="477"/>
      <c r="G90" s="75"/>
      <c r="H90" s="75"/>
      <c r="I90" s="75"/>
    </row>
    <row r="91" spans="2:9" s="181" customFormat="1" ht="15.75" customHeight="1">
      <c r="B91" s="478" t="s">
        <v>270</v>
      </c>
      <c r="C91" s="361">
        <v>717.85312</v>
      </c>
      <c r="D91" s="361">
        <f t="shared" si="3"/>
        <v>2614.42106</v>
      </c>
      <c r="E91" s="195"/>
      <c r="F91" s="477"/>
      <c r="G91" s="75"/>
      <c r="H91" s="75"/>
      <c r="I91" s="75"/>
    </row>
    <row r="92" spans="2:9" s="181" customFormat="1" ht="15.75" customHeight="1">
      <c r="B92" s="478" t="s">
        <v>229</v>
      </c>
      <c r="C92" s="361">
        <v>706.8886</v>
      </c>
      <c r="D92" s="361">
        <f t="shared" si="3"/>
        <v>2574.48828</v>
      </c>
      <c r="E92" s="195"/>
      <c r="F92" s="477"/>
      <c r="G92" s="75"/>
      <c r="H92" s="75"/>
      <c r="I92" s="75"/>
    </row>
    <row r="93" spans="2:9" s="181" customFormat="1" ht="15.75" customHeight="1">
      <c r="B93" s="478" t="s">
        <v>301</v>
      </c>
      <c r="C93" s="361">
        <v>687.81597</v>
      </c>
      <c r="D93" s="361">
        <f t="shared" si="3"/>
        <v>2505.02576</v>
      </c>
      <c r="E93" s="195"/>
      <c r="F93" s="477"/>
      <c r="G93" s="75"/>
      <c r="H93" s="75"/>
      <c r="I93" s="75"/>
    </row>
    <row r="94" spans="2:9" s="181" customFormat="1" ht="15.75" customHeight="1">
      <c r="B94" s="478" t="s">
        <v>254</v>
      </c>
      <c r="C94" s="361">
        <v>670.36085</v>
      </c>
      <c r="D94" s="361">
        <f t="shared" si="3"/>
        <v>2441.45422</v>
      </c>
      <c r="E94" s="195"/>
      <c r="F94" s="477"/>
      <c r="G94" s="75"/>
      <c r="H94" s="75"/>
      <c r="I94" s="75"/>
    </row>
    <row r="95" spans="2:9" s="181" customFormat="1" ht="15.75" customHeight="1">
      <c r="B95" s="478" t="s">
        <v>232</v>
      </c>
      <c r="C95" s="361">
        <v>646.7069</v>
      </c>
      <c r="D95" s="361">
        <f t="shared" si="3"/>
        <v>2355.30653</v>
      </c>
      <c r="E95" s="195"/>
      <c r="F95" s="477"/>
      <c r="G95" s="75"/>
      <c r="H95" s="75"/>
      <c r="I95" s="75"/>
    </row>
    <row r="96" spans="2:9" s="181" customFormat="1" ht="15.75" customHeight="1">
      <c r="B96" s="478" t="s">
        <v>252</v>
      </c>
      <c r="C96" s="361">
        <v>631.83811</v>
      </c>
      <c r="D96" s="361">
        <f t="shared" si="3"/>
        <v>2301.1544</v>
      </c>
      <c r="E96" s="195"/>
      <c r="F96" s="477"/>
      <c r="G96" s="75"/>
      <c r="H96" s="75"/>
      <c r="I96" s="75"/>
    </row>
    <row r="97" spans="2:9" s="181" customFormat="1" ht="15.75" customHeight="1">
      <c r="B97" s="478" t="s">
        <v>263</v>
      </c>
      <c r="C97" s="361">
        <v>595.64801</v>
      </c>
      <c r="D97" s="361">
        <f t="shared" si="3"/>
        <v>2169.35005</v>
      </c>
      <c r="E97" s="195"/>
      <c r="F97" s="477"/>
      <c r="G97" s="75"/>
      <c r="H97" s="75"/>
      <c r="I97" s="75"/>
    </row>
    <row r="98" spans="2:9" s="181" customFormat="1" ht="15.75" customHeight="1">
      <c r="B98" s="478" t="s">
        <v>316</v>
      </c>
      <c r="C98" s="361">
        <v>591.91286</v>
      </c>
      <c r="D98" s="361">
        <f t="shared" si="3"/>
        <v>2155.74664</v>
      </c>
      <c r="E98" s="195"/>
      <c r="F98" s="477"/>
      <c r="G98" s="75"/>
      <c r="H98" s="75"/>
      <c r="I98" s="75"/>
    </row>
    <row r="99" spans="2:9" s="181" customFormat="1" ht="15.75" customHeight="1">
      <c r="B99" s="478" t="s">
        <v>234</v>
      </c>
      <c r="C99" s="361">
        <v>553.40966</v>
      </c>
      <c r="D99" s="361">
        <f aca="true" t="shared" si="4" ref="D99:D130">ROUND(+C99*$E$9,5)</f>
        <v>2015.51798</v>
      </c>
      <c r="E99" s="195"/>
      <c r="F99" s="477"/>
      <c r="G99" s="75"/>
      <c r="H99" s="75"/>
      <c r="I99" s="75"/>
    </row>
    <row r="100" spans="2:9" s="181" customFormat="1" ht="15.75" customHeight="1">
      <c r="B100" s="478" t="s">
        <v>174</v>
      </c>
      <c r="C100" s="361">
        <v>540.1549100000001</v>
      </c>
      <c r="D100" s="361">
        <f t="shared" si="4"/>
        <v>1967.24418</v>
      </c>
      <c r="E100" s="195"/>
      <c r="F100" s="477"/>
      <c r="G100" s="75"/>
      <c r="H100" s="75"/>
      <c r="I100" s="75"/>
    </row>
    <row r="101" spans="2:9" s="181" customFormat="1" ht="15.75" customHeight="1">
      <c r="B101" s="478" t="s">
        <v>303</v>
      </c>
      <c r="C101" s="361">
        <v>532.07249</v>
      </c>
      <c r="D101" s="361">
        <f t="shared" si="4"/>
        <v>1937.80801</v>
      </c>
      <c r="E101" s="195"/>
      <c r="F101" s="477"/>
      <c r="G101" s="75"/>
      <c r="H101" s="75"/>
      <c r="I101" s="75"/>
    </row>
    <row r="102" spans="2:9" s="181" customFormat="1" ht="15.75" customHeight="1">
      <c r="B102" s="478" t="s">
        <v>317</v>
      </c>
      <c r="C102" s="361">
        <v>520.25918</v>
      </c>
      <c r="D102" s="361">
        <f t="shared" si="4"/>
        <v>1894.78393</v>
      </c>
      <c r="E102" s="195"/>
      <c r="F102" s="477"/>
      <c r="G102" s="75"/>
      <c r="H102" s="75"/>
      <c r="I102" s="75"/>
    </row>
    <row r="103" spans="2:9" s="181" customFormat="1" ht="15.75" customHeight="1">
      <c r="B103" s="478" t="s">
        <v>247</v>
      </c>
      <c r="C103" s="361">
        <v>511.85038000000003</v>
      </c>
      <c r="D103" s="361">
        <f t="shared" si="4"/>
        <v>1864.15908</v>
      </c>
      <c r="E103" s="195"/>
      <c r="F103" s="477"/>
      <c r="G103" s="75"/>
      <c r="H103" s="75"/>
      <c r="I103" s="75"/>
    </row>
    <row r="104" spans="2:9" s="181" customFormat="1" ht="15.75" customHeight="1">
      <c r="B104" s="478" t="s">
        <v>242</v>
      </c>
      <c r="C104" s="361">
        <v>502.71201</v>
      </c>
      <c r="D104" s="361">
        <f t="shared" si="4"/>
        <v>1830.87714</v>
      </c>
      <c r="E104" s="195"/>
      <c r="F104" s="477"/>
      <c r="G104" s="75"/>
      <c r="H104" s="75"/>
      <c r="I104" s="75"/>
    </row>
    <row r="105" spans="2:9" s="181" customFormat="1" ht="15.75" customHeight="1">
      <c r="B105" s="478" t="s">
        <v>235</v>
      </c>
      <c r="C105" s="361">
        <v>502.62281</v>
      </c>
      <c r="D105" s="361">
        <f t="shared" si="4"/>
        <v>1830.55227</v>
      </c>
      <c r="E105" s="195"/>
      <c r="F105" s="477"/>
      <c r="G105" s="75"/>
      <c r="H105" s="75"/>
      <c r="I105" s="75"/>
    </row>
    <row r="106" spans="2:9" s="181" customFormat="1" ht="15.75" customHeight="1">
      <c r="B106" s="478" t="s">
        <v>302</v>
      </c>
      <c r="C106" s="361">
        <v>498.31707</v>
      </c>
      <c r="D106" s="361">
        <f t="shared" si="4"/>
        <v>1814.87077</v>
      </c>
      <c r="E106" s="195"/>
      <c r="F106" s="477"/>
      <c r="G106" s="75"/>
      <c r="H106" s="75"/>
      <c r="I106" s="75"/>
    </row>
    <row r="107" spans="2:9" s="181" customFormat="1" ht="15.75" customHeight="1">
      <c r="B107" s="478" t="s">
        <v>251</v>
      </c>
      <c r="C107" s="361">
        <v>489.21083000000004</v>
      </c>
      <c r="D107" s="361">
        <f t="shared" si="4"/>
        <v>1781.70584</v>
      </c>
      <c r="E107" s="195"/>
      <c r="F107" s="477"/>
      <c r="G107" s="75"/>
      <c r="H107" s="75"/>
      <c r="I107" s="75"/>
    </row>
    <row r="108" spans="2:9" s="181" customFormat="1" ht="15.75" customHeight="1">
      <c r="B108" s="478" t="s">
        <v>262</v>
      </c>
      <c r="C108" s="361">
        <v>466.45294</v>
      </c>
      <c r="D108" s="361">
        <f t="shared" si="4"/>
        <v>1698.82161</v>
      </c>
      <c r="E108" s="195"/>
      <c r="F108" s="477"/>
      <c r="G108" s="75"/>
      <c r="H108" s="75"/>
      <c r="I108" s="75"/>
    </row>
    <row r="109" spans="2:9" s="181" customFormat="1" ht="15.75" customHeight="1">
      <c r="B109" s="478" t="s">
        <v>347</v>
      </c>
      <c r="C109" s="361">
        <v>452.5442</v>
      </c>
      <c r="D109" s="361">
        <f t="shared" si="4"/>
        <v>1648.16598</v>
      </c>
      <c r="E109" s="195"/>
      <c r="F109" s="477"/>
      <c r="G109" s="75"/>
      <c r="H109" s="75"/>
      <c r="I109" s="75"/>
    </row>
    <row r="110" spans="2:9" s="181" customFormat="1" ht="15.75" customHeight="1">
      <c r="B110" s="478" t="s">
        <v>213</v>
      </c>
      <c r="C110" s="361">
        <v>432.83801</v>
      </c>
      <c r="D110" s="361">
        <f t="shared" si="4"/>
        <v>1576.39603</v>
      </c>
      <c r="E110" s="195"/>
      <c r="F110" s="477"/>
      <c r="G110" s="75"/>
      <c r="H110" s="75"/>
      <c r="I110" s="75"/>
    </row>
    <row r="111" spans="2:9" s="181" customFormat="1" ht="15.75" customHeight="1">
      <c r="B111" s="478" t="s">
        <v>290</v>
      </c>
      <c r="C111" s="361">
        <v>431.33122</v>
      </c>
      <c r="D111" s="361">
        <f t="shared" si="4"/>
        <v>1570.9083</v>
      </c>
      <c r="E111" s="195"/>
      <c r="F111" s="477"/>
      <c r="G111" s="75"/>
      <c r="H111" s="75"/>
      <c r="I111" s="75"/>
    </row>
    <row r="112" spans="2:9" s="181" customFormat="1" ht="15.75" customHeight="1">
      <c r="B112" s="478" t="s">
        <v>218</v>
      </c>
      <c r="C112" s="361">
        <v>423.82153000000005</v>
      </c>
      <c r="D112" s="361">
        <f t="shared" si="4"/>
        <v>1543.55801</v>
      </c>
      <c r="E112" s="195"/>
      <c r="F112" s="477"/>
      <c r="G112" s="75"/>
      <c r="H112" s="75"/>
      <c r="I112" s="75"/>
    </row>
    <row r="113" spans="2:9" s="181" customFormat="1" ht="15.75" customHeight="1">
      <c r="B113" s="478" t="s">
        <v>271</v>
      </c>
      <c r="C113" s="361">
        <v>411.58276</v>
      </c>
      <c r="D113" s="361">
        <f t="shared" si="4"/>
        <v>1498.98441</v>
      </c>
      <c r="E113" s="195"/>
      <c r="F113" s="477"/>
      <c r="G113" s="75"/>
      <c r="H113" s="75"/>
      <c r="I113" s="75"/>
    </row>
    <row r="114" spans="2:9" s="181" customFormat="1" ht="15.75" customHeight="1">
      <c r="B114" s="478" t="s">
        <v>312</v>
      </c>
      <c r="C114" s="361">
        <v>410.38523</v>
      </c>
      <c r="D114" s="361">
        <f t="shared" si="4"/>
        <v>1494.62301</v>
      </c>
      <c r="E114" s="195"/>
      <c r="F114" s="477"/>
      <c r="G114" s="75"/>
      <c r="H114" s="75"/>
      <c r="I114" s="75"/>
    </row>
    <row r="115" spans="2:9" s="181" customFormat="1" ht="15.75" customHeight="1">
      <c r="B115" s="478" t="s">
        <v>318</v>
      </c>
      <c r="C115" s="361">
        <v>401.81539000000004</v>
      </c>
      <c r="D115" s="361">
        <f t="shared" si="4"/>
        <v>1463.41165</v>
      </c>
      <c r="E115" s="195"/>
      <c r="F115" s="477"/>
      <c r="G115" s="75"/>
      <c r="H115" s="75"/>
      <c r="I115" s="75"/>
    </row>
    <row r="116" spans="2:9" s="181" customFormat="1" ht="15.75" customHeight="1">
      <c r="B116" s="478" t="s">
        <v>257</v>
      </c>
      <c r="C116" s="361">
        <v>386.44208000000003</v>
      </c>
      <c r="D116" s="361">
        <f t="shared" si="4"/>
        <v>1407.42206</v>
      </c>
      <c r="E116" s="195"/>
      <c r="F116" s="477"/>
      <c r="G116" s="75"/>
      <c r="H116" s="75"/>
      <c r="I116" s="75"/>
    </row>
    <row r="117" spans="2:9" s="181" customFormat="1" ht="15.75" customHeight="1">
      <c r="B117" s="478" t="s">
        <v>289</v>
      </c>
      <c r="C117" s="361">
        <v>353.5555</v>
      </c>
      <c r="D117" s="361">
        <f t="shared" si="4"/>
        <v>1287.64913</v>
      </c>
      <c r="E117" s="195"/>
      <c r="F117" s="477"/>
      <c r="G117" s="75"/>
      <c r="H117" s="75"/>
      <c r="I117" s="75"/>
    </row>
    <row r="118" spans="2:9" s="181" customFormat="1" ht="15.75" customHeight="1">
      <c r="B118" s="478" t="s">
        <v>243</v>
      </c>
      <c r="C118" s="361">
        <v>332.40652</v>
      </c>
      <c r="D118" s="361">
        <f t="shared" si="4"/>
        <v>1210.62455</v>
      </c>
      <c r="E118" s="195"/>
      <c r="F118" s="477"/>
      <c r="G118" s="75"/>
      <c r="H118" s="75"/>
      <c r="I118" s="75"/>
    </row>
    <row r="119" spans="2:9" s="181" customFormat="1" ht="15.75" customHeight="1">
      <c r="B119" s="478" t="s">
        <v>244</v>
      </c>
      <c r="C119" s="361">
        <v>329.67253000000005</v>
      </c>
      <c r="D119" s="361">
        <f t="shared" si="4"/>
        <v>1200.66735</v>
      </c>
      <c r="E119" s="195"/>
      <c r="F119" s="477"/>
      <c r="G119" s="75"/>
      <c r="H119" s="75"/>
      <c r="I119" s="75"/>
    </row>
    <row r="120" spans="2:9" s="181" customFormat="1" ht="15.75" customHeight="1">
      <c r="B120" s="478" t="s">
        <v>255</v>
      </c>
      <c r="C120" s="361">
        <v>316.21016</v>
      </c>
      <c r="D120" s="361">
        <f t="shared" si="4"/>
        <v>1151.6374</v>
      </c>
      <c r="E120" s="195"/>
      <c r="F120" s="477"/>
      <c r="G120" s="75"/>
      <c r="H120" s="75"/>
      <c r="I120" s="75"/>
    </row>
    <row r="121" spans="2:9" s="181" customFormat="1" ht="15.75" customHeight="1">
      <c r="B121" s="478" t="s">
        <v>326</v>
      </c>
      <c r="C121" s="361">
        <v>312.74576</v>
      </c>
      <c r="D121" s="361">
        <f t="shared" si="4"/>
        <v>1139.02006</v>
      </c>
      <c r="E121" s="195"/>
      <c r="F121" s="477"/>
      <c r="G121" s="75"/>
      <c r="H121" s="75"/>
      <c r="I121" s="75"/>
    </row>
    <row r="122" spans="2:9" s="181" customFormat="1" ht="15.75" customHeight="1">
      <c r="B122" s="478" t="s">
        <v>325</v>
      </c>
      <c r="C122" s="361">
        <v>310.60020000000003</v>
      </c>
      <c r="D122" s="361">
        <f t="shared" si="4"/>
        <v>1131.20593</v>
      </c>
      <c r="E122" s="195"/>
      <c r="F122" s="477"/>
      <c r="G122" s="75"/>
      <c r="H122" s="75"/>
      <c r="I122" s="75"/>
    </row>
    <row r="123" spans="2:9" s="181" customFormat="1" ht="15.75" customHeight="1">
      <c r="B123" s="478" t="s">
        <v>236</v>
      </c>
      <c r="C123" s="361">
        <v>300.30692999999997</v>
      </c>
      <c r="D123" s="361">
        <f t="shared" si="4"/>
        <v>1093.71784</v>
      </c>
      <c r="E123" s="195"/>
      <c r="F123" s="477"/>
      <c r="G123" s="75"/>
      <c r="H123" s="75"/>
      <c r="I123" s="75"/>
    </row>
    <row r="124" spans="2:9" s="181" customFormat="1" ht="15.75" customHeight="1">
      <c r="B124" s="478" t="s">
        <v>348</v>
      </c>
      <c r="C124" s="361">
        <v>294.83466999999996</v>
      </c>
      <c r="D124" s="361">
        <f t="shared" si="4"/>
        <v>1073.78787</v>
      </c>
      <c r="E124" s="195"/>
      <c r="F124" s="477"/>
      <c r="G124" s="75"/>
      <c r="H124" s="75"/>
      <c r="I124" s="75"/>
    </row>
    <row r="125" spans="2:9" s="181" customFormat="1" ht="15.75" customHeight="1">
      <c r="B125" s="478" t="s">
        <v>225</v>
      </c>
      <c r="C125" s="361">
        <v>279.56751</v>
      </c>
      <c r="D125" s="361">
        <f t="shared" si="4"/>
        <v>1018.18487</v>
      </c>
      <c r="E125" s="195"/>
      <c r="F125" s="477"/>
      <c r="G125" s="75"/>
      <c r="H125" s="75"/>
      <c r="I125" s="75"/>
    </row>
    <row r="126" spans="2:9" s="181" customFormat="1" ht="15.75" customHeight="1">
      <c r="B126" s="478" t="s">
        <v>272</v>
      </c>
      <c r="C126" s="361">
        <v>277.39801</v>
      </c>
      <c r="D126" s="361">
        <f t="shared" si="4"/>
        <v>1010.28355</v>
      </c>
      <c r="E126" s="195"/>
      <c r="F126" s="477"/>
      <c r="G126" s="75"/>
      <c r="H126" s="75"/>
      <c r="I126" s="75"/>
    </row>
    <row r="127" spans="2:9" s="181" customFormat="1" ht="15.75" customHeight="1">
      <c r="B127" s="478" t="s">
        <v>264</v>
      </c>
      <c r="C127" s="361">
        <v>265.22227000000004</v>
      </c>
      <c r="D127" s="361">
        <f t="shared" si="4"/>
        <v>965.93951</v>
      </c>
      <c r="E127" s="195"/>
      <c r="F127" s="477"/>
      <c r="G127" s="75"/>
      <c r="H127" s="75"/>
      <c r="I127" s="75"/>
    </row>
    <row r="128" spans="2:9" s="181" customFormat="1" ht="15.75" customHeight="1">
      <c r="B128" s="478" t="s">
        <v>265</v>
      </c>
      <c r="C128" s="361">
        <v>253.33831</v>
      </c>
      <c r="D128" s="361">
        <f t="shared" si="4"/>
        <v>922.65813</v>
      </c>
      <c r="E128" s="195"/>
      <c r="F128" s="477"/>
      <c r="G128" s="75"/>
      <c r="H128" s="75"/>
      <c r="I128" s="75"/>
    </row>
    <row r="129" spans="2:9" s="181" customFormat="1" ht="15.75" customHeight="1">
      <c r="B129" s="478" t="s">
        <v>319</v>
      </c>
      <c r="C129" s="361">
        <v>252.09826999999999</v>
      </c>
      <c r="D129" s="361">
        <f t="shared" si="4"/>
        <v>918.1419</v>
      </c>
      <c r="E129" s="195"/>
      <c r="F129" s="477"/>
      <c r="G129" s="75"/>
      <c r="H129" s="75"/>
      <c r="I129" s="75"/>
    </row>
    <row r="130" spans="2:9" s="181" customFormat="1" ht="15.75" customHeight="1">
      <c r="B130" s="478" t="s">
        <v>273</v>
      </c>
      <c r="C130" s="361">
        <v>238.93566</v>
      </c>
      <c r="D130" s="361">
        <f t="shared" si="4"/>
        <v>870.20367</v>
      </c>
      <c r="E130" s="195"/>
      <c r="F130" s="477"/>
      <c r="G130" s="75"/>
      <c r="H130" s="75"/>
      <c r="I130" s="75"/>
    </row>
    <row r="131" spans="1:9" s="224" customFormat="1" ht="15.75" customHeight="1">
      <c r="A131" s="78"/>
      <c r="B131" s="478" t="s">
        <v>269</v>
      </c>
      <c r="C131" s="361">
        <v>230.43406</v>
      </c>
      <c r="D131" s="361">
        <f aca="true" t="shared" si="5" ref="D131:D150">ROUND(+C131*$E$9,5)</f>
        <v>839.24085</v>
      </c>
      <c r="E131" s="195"/>
      <c r="F131" s="477"/>
      <c r="G131" s="75"/>
      <c r="H131" s="75"/>
      <c r="I131" s="75"/>
    </row>
    <row r="132" spans="1:9" s="224" customFormat="1" ht="15.75" customHeight="1">
      <c r="A132" s="78"/>
      <c r="B132" s="478" t="s">
        <v>349</v>
      </c>
      <c r="C132" s="361">
        <v>228.19069</v>
      </c>
      <c r="D132" s="361">
        <f t="shared" si="5"/>
        <v>831.07049</v>
      </c>
      <c r="E132" s="195"/>
      <c r="F132" s="477"/>
      <c r="G132" s="75"/>
      <c r="H132" s="75"/>
      <c r="I132" s="75"/>
    </row>
    <row r="133" spans="1:9" s="224" customFormat="1" ht="15.75" customHeight="1">
      <c r="A133" s="78"/>
      <c r="B133" s="478" t="s">
        <v>320</v>
      </c>
      <c r="C133" s="361">
        <v>217.05889000000002</v>
      </c>
      <c r="D133" s="361">
        <f t="shared" si="5"/>
        <v>790.52848</v>
      </c>
      <c r="E133" s="195"/>
      <c r="F133" s="477"/>
      <c r="G133" s="75"/>
      <c r="H133" s="75"/>
      <c r="I133" s="75"/>
    </row>
    <row r="134" spans="1:9" s="224" customFormat="1" ht="15.75" customHeight="1">
      <c r="A134" s="78"/>
      <c r="B134" s="478" t="s">
        <v>313</v>
      </c>
      <c r="C134" s="361">
        <v>207.3549</v>
      </c>
      <c r="D134" s="361">
        <f t="shared" si="5"/>
        <v>755.18655</v>
      </c>
      <c r="E134" s="195"/>
      <c r="F134" s="477"/>
      <c r="G134" s="75"/>
      <c r="H134" s="75"/>
      <c r="I134" s="75"/>
    </row>
    <row r="135" spans="1:9" s="224" customFormat="1" ht="15.75" customHeight="1">
      <c r="A135" s="78"/>
      <c r="B135" s="478" t="s">
        <v>222</v>
      </c>
      <c r="C135" s="361">
        <v>202.04388</v>
      </c>
      <c r="D135" s="361">
        <f t="shared" si="5"/>
        <v>735.84381</v>
      </c>
      <c r="E135" s="195"/>
      <c r="F135" s="477"/>
      <c r="G135" s="75"/>
      <c r="H135" s="75"/>
      <c r="I135" s="75"/>
    </row>
    <row r="136" spans="1:9" s="224" customFormat="1" ht="15.75" customHeight="1">
      <c r="A136" s="78"/>
      <c r="B136" s="478" t="s">
        <v>230</v>
      </c>
      <c r="C136" s="361">
        <v>184.11001000000002</v>
      </c>
      <c r="D136" s="361">
        <f t="shared" si="5"/>
        <v>670.52866</v>
      </c>
      <c r="E136" s="195"/>
      <c r="F136" s="477"/>
      <c r="G136" s="75"/>
      <c r="H136" s="75"/>
      <c r="I136" s="75"/>
    </row>
    <row r="137" spans="1:9" s="224" customFormat="1" ht="15.75" customHeight="1">
      <c r="A137" s="78"/>
      <c r="B137" s="478" t="s">
        <v>268</v>
      </c>
      <c r="C137" s="361">
        <v>177.38688</v>
      </c>
      <c r="D137" s="361">
        <f t="shared" si="5"/>
        <v>646.04302</v>
      </c>
      <c r="E137" s="195"/>
      <c r="F137" s="477"/>
      <c r="G137" s="75"/>
      <c r="H137" s="75"/>
      <c r="I137" s="75"/>
    </row>
    <row r="138" spans="1:9" s="224" customFormat="1" ht="15.75" customHeight="1">
      <c r="A138" s="78"/>
      <c r="B138" s="478" t="s">
        <v>314</v>
      </c>
      <c r="C138" s="361">
        <v>163.92674</v>
      </c>
      <c r="D138" s="361">
        <f t="shared" si="5"/>
        <v>597.02119</v>
      </c>
      <c r="E138" s="195"/>
      <c r="F138" s="477"/>
      <c r="G138" s="75"/>
      <c r="H138" s="75"/>
      <c r="I138" s="75"/>
    </row>
    <row r="139" spans="1:9" s="224" customFormat="1" ht="15.75" customHeight="1">
      <c r="A139" s="78"/>
      <c r="B139" s="478" t="s">
        <v>291</v>
      </c>
      <c r="C139" s="361">
        <v>158.3957</v>
      </c>
      <c r="D139" s="361">
        <f t="shared" si="5"/>
        <v>576.87714</v>
      </c>
      <c r="E139" s="195"/>
      <c r="F139" s="477"/>
      <c r="G139" s="75"/>
      <c r="H139" s="75"/>
      <c r="I139" s="75"/>
    </row>
    <row r="140" spans="1:9" s="224" customFormat="1" ht="15.75" customHeight="1">
      <c r="A140" s="78"/>
      <c r="B140" s="478" t="s">
        <v>321</v>
      </c>
      <c r="C140" s="361">
        <v>157.67534</v>
      </c>
      <c r="D140" s="361">
        <f t="shared" si="5"/>
        <v>574.25359</v>
      </c>
      <c r="E140" s="195"/>
      <c r="F140" s="477"/>
      <c r="G140" s="75"/>
      <c r="H140" s="75"/>
      <c r="I140" s="75"/>
    </row>
    <row r="141" spans="1:9" s="224" customFormat="1" ht="15.75" customHeight="1">
      <c r="A141" s="78"/>
      <c r="B141" s="478" t="s">
        <v>256</v>
      </c>
      <c r="C141" s="361">
        <v>157.04408999999998</v>
      </c>
      <c r="D141" s="361">
        <f t="shared" si="5"/>
        <v>571.95458</v>
      </c>
      <c r="E141" s="195"/>
      <c r="F141" s="477"/>
      <c r="G141" s="75"/>
      <c r="H141" s="75"/>
      <c r="I141" s="75"/>
    </row>
    <row r="142" spans="1:9" s="224" customFormat="1" ht="15.75" customHeight="1">
      <c r="A142" s="78"/>
      <c r="B142" s="478" t="s">
        <v>266</v>
      </c>
      <c r="C142" s="361">
        <v>152.35945</v>
      </c>
      <c r="D142" s="361">
        <f t="shared" si="5"/>
        <v>554.89312</v>
      </c>
      <c r="E142" s="195"/>
      <c r="F142" s="477"/>
      <c r="G142" s="75"/>
      <c r="H142" s="75"/>
      <c r="I142" s="75"/>
    </row>
    <row r="143" spans="1:9" s="224" customFormat="1" ht="15.75" customHeight="1">
      <c r="A143" s="78"/>
      <c r="B143" s="478" t="s">
        <v>173</v>
      </c>
      <c r="C143" s="361">
        <v>150.83757</v>
      </c>
      <c r="D143" s="361">
        <f t="shared" si="5"/>
        <v>549.35043</v>
      </c>
      <c r="E143" s="195"/>
      <c r="F143" s="477"/>
      <c r="G143" s="75"/>
      <c r="H143" s="75"/>
      <c r="I143" s="75"/>
    </row>
    <row r="144" spans="1:9" s="224" customFormat="1" ht="15.75" customHeight="1">
      <c r="A144" s="78"/>
      <c r="B144" s="478" t="s">
        <v>253</v>
      </c>
      <c r="C144" s="361">
        <v>133.57734</v>
      </c>
      <c r="D144" s="361">
        <f t="shared" si="5"/>
        <v>486.48867</v>
      </c>
      <c r="E144" s="195"/>
      <c r="F144" s="477"/>
      <c r="G144" s="75"/>
      <c r="H144" s="75"/>
      <c r="I144" s="75"/>
    </row>
    <row r="145" spans="1:9" s="224" customFormat="1" ht="15.75" customHeight="1">
      <c r="A145" s="78"/>
      <c r="B145" s="478" t="s">
        <v>274</v>
      </c>
      <c r="C145" s="361">
        <v>131.80107999999998</v>
      </c>
      <c r="D145" s="361">
        <f t="shared" si="5"/>
        <v>480.01953</v>
      </c>
      <c r="E145" s="195"/>
      <c r="F145" s="477"/>
      <c r="G145" s="75"/>
      <c r="H145" s="75"/>
      <c r="I145" s="75"/>
    </row>
    <row r="146" spans="1:9" s="224" customFormat="1" ht="15.75" customHeight="1">
      <c r="A146" s="78"/>
      <c r="B146" s="478" t="s">
        <v>220</v>
      </c>
      <c r="C146" s="361">
        <v>128.78143</v>
      </c>
      <c r="D146" s="361">
        <f t="shared" si="5"/>
        <v>469.02197</v>
      </c>
      <c r="E146" s="195"/>
      <c r="F146" s="477"/>
      <c r="G146" s="75"/>
      <c r="H146" s="75"/>
      <c r="I146" s="75"/>
    </row>
    <row r="147" spans="1:9" s="224" customFormat="1" ht="15.75" customHeight="1">
      <c r="A147" s="78"/>
      <c r="B147" s="478" t="s">
        <v>342</v>
      </c>
      <c r="C147" s="361">
        <v>123.66909</v>
      </c>
      <c r="D147" s="361">
        <f t="shared" si="5"/>
        <v>450.40283</v>
      </c>
      <c r="E147" s="195"/>
      <c r="F147" s="477"/>
      <c r="G147" s="75"/>
      <c r="H147" s="75"/>
      <c r="I147" s="75"/>
    </row>
    <row r="148" spans="1:9" s="224" customFormat="1" ht="15.75" customHeight="1">
      <c r="A148" s="78"/>
      <c r="B148" s="478" t="s">
        <v>315</v>
      </c>
      <c r="C148" s="361">
        <v>112.24544</v>
      </c>
      <c r="D148" s="361">
        <f t="shared" si="5"/>
        <v>408.79789</v>
      </c>
      <c r="E148" s="195"/>
      <c r="F148" s="477"/>
      <c r="G148" s="75"/>
      <c r="H148" s="75"/>
      <c r="I148" s="75"/>
    </row>
    <row r="149" spans="1:9" s="224" customFormat="1" ht="15.75" customHeight="1">
      <c r="A149" s="78"/>
      <c r="B149" s="478" t="s">
        <v>350</v>
      </c>
      <c r="C149" s="361">
        <v>103.81819999999999</v>
      </c>
      <c r="D149" s="361">
        <f t="shared" si="5"/>
        <v>378.10588</v>
      </c>
      <c r="E149" s="195"/>
      <c r="F149" s="477"/>
      <c r="G149" s="75"/>
      <c r="H149" s="75"/>
      <c r="I149" s="75"/>
    </row>
    <row r="150" spans="1:9" s="224" customFormat="1" ht="15.75" customHeight="1">
      <c r="A150" s="78"/>
      <c r="B150" s="478" t="s">
        <v>96</v>
      </c>
      <c r="C150" s="361">
        <v>508.98764000000006</v>
      </c>
      <c r="D150" s="361">
        <f t="shared" si="5"/>
        <v>1853.73298</v>
      </c>
      <c r="E150" s="195"/>
      <c r="F150" s="477"/>
      <c r="G150" s="75"/>
      <c r="H150" s="75"/>
      <c r="I150" s="75"/>
    </row>
    <row r="151" spans="1:9" s="224" customFormat="1" ht="12" customHeight="1">
      <c r="A151" s="78"/>
      <c r="B151" s="478"/>
      <c r="C151" s="361"/>
      <c r="D151" s="361"/>
      <c r="E151" s="195"/>
      <c r="F151" s="477"/>
      <c r="G151" s="75"/>
      <c r="H151" s="75"/>
      <c r="I151" s="75"/>
    </row>
    <row r="152" spans="1:9" s="224" customFormat="1" ht="15.75" customHeight="1">
      <c r="A152" s="78"/>
      <c r="B152" s="102" t="s">
        <v>293</v>
      </c>
      <c r="C152" s="95">
        <f>SUM(C154:C154)</f>
        <v>306.01862</v>
      </c>
      <c r="D152" s="95">
        <f>SUM(D154:D154)</f>
        <v>1114.51981</v>
      </c>
      <c r="E152" s="195"/>
      <c r="F152" s="477"/>
      <c r="G152" s="75"/>
      <c r="H152" s="75"/>
      <c r="I152" s="75"/>
    </row>
    <row r="153" spans="1:9" s="224" customFormat="1" ht="7.5" customHeight="1">
      <c r="A153" s="78"/>
      <c r="B153" s="103"/>
      <c r="C153" s="95"/>
      <c r="D153" s="104"/>
      <c r="E153" s="195"/>
      <c r="F153" s="477"/>
      <c r="G153" s="75"/>
      <c r="H153" s="75"/>
      <c r="I153" s="75"/>
    </row>
    <row r="154" spans="1:9" s="224" customFormat="1" ht="15.75" customHeight="1">
      <c r="A154" s="78"/>
      <c r="B154" s="399" t="s">
        <v>292</v>
      </c>
      <c r="C154" s="361">
        <v>306.01862</v>
      </c>
      <c r="D154" s="363">
        <f>ROUND(+C154*$E$9,5)</f>
        <v>1114.51981</v>
      </c>
      <c r="E154" s="195"/>
      <c r="F154" s="477"/>
      <c r="G154" s="75"/>
      <c r="H154" s="75"/>
      <c r="I154" s="75"/>
    </row>
    <row r="155" spans="1:8" s="224" customFormat="1" ht="16.5" customHeight="1">
      <c r="A155" s="78"/>
      <c r="B155" s="81"/>
      <c r="C155" s="362"/>
      <c r="D155" s="364"/>
      <c r="E155" s="195"/>
      <c r="F155" s="477"/>
      <c r="G155" s="75"/>
      <c r="H155" s="75"/>
    </row>
    <row r="156" spans="1:7" s="224" customFormat="1" ht="16.5" customHeight="1">
      <c r="A156" s="78"/>
      <c r="B156" s="564" t="s">
        <v>14</v>
      </c>
      <c r="C156" s="582">
        <f>+C33+C15+C152</f>
        <v>736309.8476100003</v>
      </c>
      <c r="D156" s="582">
        <f>+D33+D15+D152</f>
        <v>2681640.465030001</v>
      </c>
      <c r="E156" s="195"/>
      <c r="F156" s="477"/>
      <c r="G156" s="75"/>
    </row>
    <row r="157" spans="1:7" s="221" customFormat="1" ht="16.5" customHeight="1">
      <c r="A157" s="75"/>
      <c r="B157" s="565"/>
      <c r="C157" s="583"/>
      <c r="D157" s="583"/>
      <c r="E157" s="195"/>
      <c r="F157" s="477"/>
      <c r="G157" s="75"/>
    </row>
    <row r="158" spans="1:7" s="221" customFormat="1" ht="7.5" customHeight="1">
      <c r="A158" s="75"/>
      <c r="B158" s="82"/>
      <c r="C158" s="83"/>
      <c r="D158" s="83"/>
      <c r="E158" s="195"/>
      <c r="F158" s="477"/>
      <c r="G158" s="75"/>
    </row>
    <row r="159" spans="1:7" s="221" customFormat="1" ht="15" customHeight="1">
      <c r="A159" s="75"/>
      <c r="B159" s="79" t="s">
        <v>160</v>
      </c>
      <c r="C159" s="194"/>
      <c r="D159" s="193"/>
      <c r="E159" s="195"/>
      <c r="F159" s="477"/>
      <c r="G159" s="75"/>
    </row>
    <row r="160" spans="1:7" s="222" customFormat="1" ht="15">
      <c r="A160" s="76"/>
      <c r="B160" s="79" t="s">
        <v>161</v>
      </c>
      <c r="C160" s="191"/>
      <c r="D160" s="192"/>
      <c r="E160" s="195"/>
      <c r="F160" s="477"/>
      <c r="G160" s="75"/>
    </row>
    <row r="161" spans="1:7" s="221" customFormat="1" ht="15">
      <c r="A161" s="75"/>
      <c r="B161" s="84" t="s">
        <v>162</v>
      </c>
      <c r="C161" s="179"/>
      <c r="D161" s="114"/>
      <c r="E161" s="195"/>
      <c r="F161" s="477"/>
      <c r="G161" s="75"/>
    </row>
    <row r="162" spans="1:7" s="223" customFormat="1" ht="15.75">
      <c r="A162" s="74"/>
      <c r="B162" s="84" t="s">
        <v>163</v>
      </c>
      <c r="C162" s="84"/>
      <c r="D162" s="84"/>
      <c r="E162" s="195"/>
      <c r="F162" s="477"/>
      <c r="G162" s="75"/>
    </row>
    <row r="163" spans="1:7" s="223" customFormat="1" ht="15" customHeight="1">
      <c r="A163" s="74"/>
      <c r="B163" s="568" t="s">
        <v>351</v>
      </c>
      <c r="C163" s="568"/>
      <c r="D163" s="568"/>
      <c r="E163" s="195"/>
      <c r="F163" s="477"/>
      <c r="G163" s="75"/>
    </row>
    <row r="164" spans="1:7" s="223" customFormat="1" ht="15" customHeight="1">
      <c r="A164" s="74"/>
      <c r="B164" s="578" t="s">
        <v>294</v>
      </c>
      <c r="C164" s="578"/>
      <c r="D164" s="578"/>
      <c r="E164" s="195"/>
      <c r="F164" s="477"/>
      <c r="G164" s="75"/>
    </row>
    <row r="165" spans="1:7" s="223" customFormat="1" ht="15" customHeight="1">
      <c r="A165" s="74"/>
      <c r="B165" s="416"/>
      <c r="C165" s="417"/>
      <c r="D165" s="417"/>
      <c r="E165" s="195"/>
      <c r="F165" s="477"/>
      <c r="G165" s="75"/>
    </row>
    <row r="166" spans="1:7" s="223" customFormat="1" ht="15.75">
      <c r="A166" s="74"/>
      <c r="B166" s="416"/>
      <c r="C166" s="418"/>
      <c r="D166" s="418"/>
      <c r="E166" s="195"/>
      <c r="F166" s="477"/>
      <c r="G166" s="75"/>
    </row>
    <row r="167" spans="1:7" s="221" customFormat="1" ht="15" customHeight="1">
      <c r="A167" s="75"/>
      <c r="B167" s="419"/>
      <c r="C167" s="420"/>
      <c r="D167" s="420"/>
      <c r="E167" s="195"/>
      <c r="F167" s="477"/>
      <c r="G167" s="75"/>
    </row>
    <row r="168" spans="1:7" s="221" customFormat="1" ht="15" customHeight="1">
      <c r="A168" s="75"/>
      <c r="B168" s="86" t="s">
        <v>108</v>
      </c>
      <c r="C168" s="93"/>
      <c r="D168" s="93"/>
      <c r="E168" s="195"/>
      <c r="F168" s="477"/>
      <c r="G168" s="75"/>
    </row>
    <row r="169" spans="1:7" s="221" customFormat="1" ht="18">
      <c r="A169" s="75"/>
      <c r="B169" s="138" t="s">
        <v>309</v>
      </c>
      <c r="C169" s="94"/>
      <c r="D169" s="94"/>
      <c r="E169" s="195"/>
      <c r="F169" s="477"/>
      <c r="G169" s="75"/>
    </row>
    <row r="170" spans="1:7" s="221" customFormat="1" ht="15" customHeight="1">
      <c r="A170" s="75"/>
      <c r="B170" s="360" t="s">
        <v>66</v>
      </c>
      <c r="C170" s="94"/>
      <c r="D170" s="94"/>
      <c r="E170" s="195"/>
      <c r="F170" s="477"/>
      <c r="G170" s="75"/>
    </row>
    <row r="171" spans="1:7" s="221" customFormat="1" ht="15.75" customHeight="1">
      <c r="A171" s="75"/>
      <c r="B171" s="360" t="s">
        <v>101</v>
      </c>
      <c r="C171" s="94"/>
      <c r="D171" s="94"/>
      <c r="E171" s="75"/>
      <c r="F171" s="75"/>
      <c r="G171" s="225"/>
    </row>
    <row r="172" spans="1:7" s="221" customFormat="1" ht="15.75" customHeight="1">
      <c r="A172" s="75"/>
      <c r="B172" s="332" t="str">
        <f>+B9</f>
        <v>Al 31 de enero de 2021</v>
      </c>
      <c r="C172" s="332"/>
      <c r="D172" s="93"/>
      <c r="E172" s="75"/>
      <c r="F172" s="75"/>
      <c r="G172" s="225"/>
    </row>
    <row r="173" spans="1:7" s="221" customFormat="1" ht="7.5" customHeight="1">
      <c r="A173" s="75"/>
      <c r="B173" s="262"/>
      <c r="C173" s="273"/>
      <c r="D173" s="273"/>
      <c r="E173" s="75"/>
      <c r="F173" s="75"/>
      <c r="G173" s="225"/>
    </row>
    <row r="174" spans="1:7" s="221" customFormat="1" ht="12" customHeight="1">
      <c r="A174" s="75"/>
      <c r="B174" s="569" t="s">
        <v>99</v>
      </c>
      <c r="C174" s="572" t="s">
        <v>53</v>
      </c>
      <c r="D174" s="575" t="s">
        <v>134</v>
      </c>
      <c r="E174" s="75"/>
      <c r="F174" s="75"/>
      <c r="G174" s="225"/>
    </row>
    <row r="175" spans="1:7" s="221" customFormat="1" ht="12" customHeight="1">
      <c r="A175" s="75"/>
      <c r="B175" s="570"/>
      <c r="C175" s="573"/>
      <c r="D175" s="576"/>
      <c r="E175" s="75"/>
      <c r="F175" s="75"/>
      <c r="G175" s="225"/>
    </row>
    <row r="176" spans="1:7" s="221" customFormat="1" ht="12" customHeight="1">
      <c r="A176" s="75"/>
      <c r="B176" s="571"/>
      <c r="C176" s="574"/>
      <c r="D176" s="577"/>
      <c r="E176" s="75"/>
      <c r="F176" s="75"/>
      <c r="G176" s="225"/>
    </row>
    <row r="177" spans="1:7" s="221" customFormat="1" ht="9.75" customHeight="1">
      <c r="A177" s="75"/>
      <c r="B177" s="263"/>
      <c r="C177" s="275"/>
      <c r="D177" s="276"/>
      <c r="E177" s="75"/>
      <c r="F177" s="75"/>
      <c r="G177" s="225"/>
    </row>
    <row r="178" spans="1:7" s="221" customFormat="1" ht="20.25" customHeight="1">
      <c r="A178" s="75"/>
      <c r="B178" s="100" t="s">
        <v>122</v>
      </c>
      <c r="C178" s="95">
        <v>0</v>
      </c>
      <c r="D178" s="95">
        <v>0</v>
      </c>
      <c r="E178" s="75"/>
      <c r="F178" s="75"/>
      <c r="G178" s="225"/>
    </row>
    <row r="179" spans="1:7" s="221" customFormat="1" ht="7.5" customHeight="1">
      <c r="A179" s="75"/>
      <c r="B179" s="100"/>
      <c r="C179" s="95"/>
      <c r="D179" s="95"/>
      <c r="E179" s="75"/>
      <c r="F179" s="75"/>
      <c r="G179" s="225"/>
    </row>
    <row r="180" spans="1:7" s="221" customFormat="1" ht="12" customHeight="1">
      <c r="A180" s="75"/>
      <c r="B180" s="479"/>
      <c r="C180" s="362"/>
      <c r="D180" s="362"/>
      <c r="E180" s="75"/>
      <c r="F180" s="75"/>
      <c r="G180" s="225"/>
    </row>
    <row r="181" spans="1:7" s="221" customFormat="1" ht="20.25" customHeight="1">
      <c r="A181" s="75"/>
      <c r="B181" s="480" t="s">
        <v>116</v>
      </c>
      <c r="C181" s="95">
        <f>SUM(C183:C196)</f>
        <v>6436.929410000001</v>
      </c>
      <c r="D181" s="95">
        <f>SUM(D183:D196)</f>
        <v>23443.296919999997</v>
      </c>
      <c r="E181" s="75"/>
      <c r="F181" s="75"/>
      <c r="G181" s="225"/>
    </row>
    <row r="182" spans="2:8" ht="7.5" customHeight="1">
      <c r="B182" s="481"/>
      <c r="C182" s="95"/>
      <c r="D182" s="362"/>
      <c r="G182" s="225"/>
      <c r="H182" s="221"/>
    </row>
    <row r="183" spans="2:8" ht="15.75" customHeight="1">
      <c r="B183" s="478" t="s">
        <v>175</v>
      </c>
      <c r="C183" s="361">
        <v>3106.7621</v>
      </c>
      <c r="D183" s="361">
        <f aca="true" t="shared" si="6" ref="D183:D189">ROUND(+C183*$E$9,5)</f>
        <v>11314.82757</v>
      </c>
      <c r="G183" s="225"/>
      <c r="H183" s="221"/>
    </row>
    <row r="184" spans="2:8" ht="15.75" customHeight="1">
      <c r="B184" s="478" t="s">
        <v>341</v>
      </c>
      <c r="C184" s="361">
        <v>297.69608</v>
      </c>
      <c r="D184" s="361">
        <f t="shared" si="6"/>
        <v>1084.20912</v>
      </c>
      <c r="G184" s="225"/>
      <c r="H184" s="221"/>
    </row>
    <row r="185" spans="2:8" ht="15.75" customHeight="1">
      <c r="B185" s="478" t="s">
        <v>352</v>
      </c>
      <c r="C185" s="361">
        <v>274.56068</v>
      </c>
      <c r="D185" s="361">
        <f t="shared" si="6"/>
        <v>999.95</v>
      </c>
      <c r="G185" s="225"/>
      <c r="H185" s="221"/>
    </row>
    <row r="186" spans="2:8" ht="15.75" customHeight="1">
      <c r="B186" s="478" t="s">
        <v>227</v>
      </c>
      <c r="C186" s="361">
        <v>241.77507999999997</v>
      </c>
      <c r="D186" s="361">
        <f t="shared" si="6"/>
        <v>880.54484</v>
      </c>
      <c r="G186" s="225"/>
      <c r="H186" s="221"/>
    </row>
    <row r="187" spans="2:8" ht="15.75" customHeight="1">
      <c r="B187" s="478" t="s">
        <v>339</v>
      </c>
      <c r="C187" s="361">
        <v>229.70992999999999</v>
      </c>
      <c r="D187" s="361">
        <f t="shared" si="6"/>
        <v>836.60357</v>
      </c>
      <c r="G187" s="225"/>
      <c r="H187" s="221"/>
    </row>
    <row r="188" spans="2:8" ht="15.75" customHeight="1">
      <c r="B188" s="478" t="s">
        <v>353</v>
      </c>
      <c r="C188" s="361">
        <v>205.93081</v>
      </c>
      <c r="D188" s="361">
        <f t="shared" si="6"/>
        <v>750.00001</v>
      </c>
      <c r="G188" s="225"/>
      <c r="H188" s="221"/>
    </row>
    <row r="189" spans="2:8" ht="15.75" customHeight="1">
      <c r="B189" s="478" t="s">
        <v>340</v>
      </c>
      <c r="C189" s="361">
        <v>185.42401</v>
      </c>
      <c r="D189" s="361">
        <f t="shared" si="6"/>
        <v>675.31424</v>
      </c>
      <c r="G189" s="225"/>
      <c r="H189" s="221"/>
    </row>
    <row r="190" spans="2:8" ht="15.75" customHeight="1">
      <c r="B190" s="478" t="s">
        <v>333</v>
      </c>
      <c r="C190" s="361">
        <v>177.65135999999998</v>
      </c>
      <c r="D190" s="361">
        <f aca="true" t="shared" si="7" ref="D190:D195">ROUND(+C190*$E$9,5)</f>
        <v>647.00625</v>
      </c>
      <c r="G190" s="225"/>
      <c r="H190" s="221"/>
    </row>
    <row r="191" spans="2:8" ht="15.75" customHeight="1">
      <c r="B191" s="478" t="s">
        <v>176</v>
      </c>
      <c r="C191" s="361">
        <v>171.18564</v>
      </c>
      <c r="D191" s="361">
        <f t="shared" si="7"/>
        <v>623.4581</v>
      </c>
      <c r="G191" s="225"/>
      <c r="H191" s="221"/>
    </row>
    <row r="192" spans="2:8" ht="15.75" customHeight="1">
      <c r="B192" s="478" t="s">
        <v>295</v>
      </c>
      <c r="C192" s="361">
        <v>164.44444000000001</v>
      </c>
      <c r="D192" s="361">
        <f t="shared" si="7"/>
        <v>598.90665</v>
      </c>
      <c r="G192" s="225"/>
      <c r="H192" s="221"/>
    </row>
    <row r="193" spans="2:8" ht="15.75" customHeight="1">
      <c r="B193" s="478" t="s">
        <v>332</v>
      </c>
      <c r="C193" s="361">
        <v>129.43775</v>
      </c>
      <c r="D193" s="361">
        <f t="shared" si="7"/>
        <v>471.41229</v>
      </c>
      <c r="G193" s="225"/>
      <c r="H193" s="221"/>
    </row>
    <row r="194" spans="2:8" ht="15.75" customHeight="1">
      <c r="B194" s="478" t="s">
        <v>343</v>
      </c>
      <c r="C194" s="361">
        <v>105.94646</v>
      </c>
      <c r="D194" s="361">
        <f t="shared" si="7"/>
        <v>385.85701</v>
      </c>
      <c r="G194" s="225"/>
      <c r="H194" s="221"/>
    </row>
    <row r="195" spans="2:8" ht="15.75" customHeight="1">
      <c r="B195" s="478" t="s">
        <v>322</v>
      </c>
      <c r="C195" s="361">
        <v>101.61649</v>
      </c>
      <c r="D195" s="361">
        <f t="shared" si="7"/>
        <v>370.08726</v>
      </c>
      <c r="G195" s="225"/>
      <c r="H195" s="221"/>
    </row>
    <row r="196" spans="2:8" ht="15.75" customHeight="1">
      <c r="B196" s="478" t="s">
        <v>96</v>
      </c>
      <c r="C196" s="361">
        <v>1044.7885800000001</v>
      </c>
      <c r="D196" s="361">
        <f>ROUND(+C196*$E$9,5)</f>
        <v>3805.12001</v>
      </c>
      <c r="G196" s="225"/>
      <c r="H196" s="221"/>
    </row>
    <row r="197" spans="2:8" ht="12" customHeight="1">
      <c r="B197" s="478"/>
      <c r="C197" s="361"/>
      <c r="D197" s="361"/>
      <c r="G197" s="225"/>
      <c r="H197" s="221"/>
    </row>
    <row r="198" spans="2:8" ht="15.75" customHeight="1">
      <c r="B198" s="480" t="s">
        <v>296</v>
      </c>
      <c r="C198" s="95">
        <v>0</v>
      </c>
      <c r="D198" s="95">
        <v>0</v>
      </c>
      <c r="G198" s="225"/>
      <c r="H198" s="221"/>
    </row>
    <row r="199" spans="2:8" ht="9.75" customHeight="1">
      <c r="B199" s="81"/>
      <c r="C199" s="362"/>
      <c r="D199" s="364"/>
      <c r="G199" s="225"/>
      <c r="H199" s="221"/>
    </row>
    <row r="200" spans="2:8" ht="16.5" customHeight="1">
      <c r="B200" s="564" t="s">
        <v>14</v>
      </c>
      <c r="C200" s="566">
        <f>+C178+C181</f>
        <v>6436.929410000001</v>
      </c>
      <c r="D200" s="566">
        <f>+D178+D181</f>
        <v>23443.296919999997</v>
      </c>
      <c r="G200" s="225"/>
      <c r="H200" s="221"/>
    </row>
    <row r="201" spans="2:8" ht="16.5" customHeight="1">
      <c r="B201" s="565"/>
      <c r="C201" s="567"/>
      <c r="D201" s="567"/>
      <c r="G201" s="225"/>
      <c r="H201" s="221"/>
    </row>
    <row r="202" spans="2:8" ht="7.5" customHeight="1">
      <c r="B202" s="105"/>
      <c r="C202" s="83"/>
      <c r="D202" s="83"/>
      <c r="G202" s="225"/>
      <c r="H202" s="221"/>
    </row>
    <row r="203" spans="2:7" s="77" customFormat="1" ht="18" customHeight="1">
      <c r="B203" s="499" t="s">
        <v>354</v>
      </c>
      <c r="C203" s="497"/>
      <c r="D203" s="195"/>
      <c r="E203" s="75"/>
      <c r="F203" s="75"/>
      <c r="G203" s="225"/>
    </row>
    <row r="204" spans="2:7" s="77" customFormat="1" ht="4.5" customHeight="1">
      <c r="B204" s="469"/>
      <c r="C204" s="484"/>
      <c r="D204" s="195"/>
      <c r="E204" s="75"/>
      <c r="F204" s="75"/>
      <c r="G204" s="225"/>
    </row>
    <row r="205" spans="2:7" s="74" customFormat="1" ht="15.75">
      <c r="B205" s="498" t="s">
        <v>164</v>
      </c>
      <c r="C205" s="421"/>
      <c r="D205" s="422"/>
      <c r="E205" s="75"/>
      <c r="F205" s="75"/>
      <c r="G205" s="225"/>
    </row>
    <row r="206" spans="2:7" ht="15.75" customHeight="1">
      <c r="B206" s="471" t="s">
        <v>280</v>
      </c>
      <c r="C206" s="423"/>
      <c r="D206" s="423"/>
      <c r="G206" s="225"/>
    </row>
    <row r="207" spans="2:7" ht="12.75" customHeight="1">
      <c r="B207" s="419"/>
      <c r="C207" s="424"/>
      <c r="D207" s="424"/>
      <c r="G207" s="225"/>
    </row>
    <row r="208" spans="2:7" ht="12.75" customHeight="1">
      <c r="B208" s="419"/>
      <c r="C208" s="422"/>
      <c r="D208" s="422"/>
      <c r="G208" s="225"/>
    </row>
    <row r="209" spans="2:7" ht="15">
      <c r="B209" s="419"/>
      <c r="C209" s="425"/>
      <c r="D209" s="425"/>
      <c r="G209" s="225"/>
    </row>
    <row r="210" spans="2:7" ht="15">
      <c r="B210" s="419"/>
      <c r="C210" s="419"/>
      <c r="D210" s="419"/>
      <c r="G210" s="225"/>
    </row>
    <row r="211" spans="2:7" ht="15">
      <c r="B211" s="419"/>
      <c r="C211" s="419"/>
      <c r="D211" s="425"/>
      <c r="G211" s="225"/>
    </row>
    <row r="212" spans="2:7" ht="15">
      <c r="B212" s="419"/>
      <c r="C212" s="426"/>
      <c r="D212" s="419"/>
      <c r="G212" s="225"/>
    </row>
    <row r="213" spans="2:7" ht="15">
      <c r="B213" s="419"/>
      <c r="C213" s="419"/>
      <c r="D213" s="420"/>
      <c r="G213" s="225"/>
    </row>
    <row r="214" spans="2:7" ht="15">
      <c r="B214" s="419"/>
      <c r="C214" s="419"/>
      <c r="D214" s="419"/>
      <c r="G214" s="225"/>
    </row>
    <row r="215" spans="2:7" ht="15">
      <c r="B215" s="419"/>
      <c r="C215" s="419"/>
      <c r="D215" s="419"/>
      <c r="G215" s="225"/>
    </row>
    <row r="216" spans="2:7" ht="15">
      <c r="B216" s="419"/>
      <c r="C216" s="419"/>
      <c r="D216" s="419"/>
      <c r="G216" s="225"/>
    </row>
    <row r="217" spans="2:7" ht="15">
      <c r="B217" s="419"/>
      <c r="C217" s="419"/>
      <c r="D217" s="419"/>
      <c r="G217" s="225"/>
    </row>
    <row r="218" ht="15">
      <c r="G218" s="225"/>
    </row>
    <row r="219" ht="15">
      <c r="G219" s="225"/>
    </row>
    <row r="220" ht="15">
      <c r="G220" s="225"/>
    </row>
    <row r="221" ht="15">
      <c r="G221" s="225"/>
    </row>
  </sheetData>
  <sheetProtection/>
  <mergeCells count="14">
    <mergeCell ref="B11:B13"/>
    <mergeCell ref="C11:C13"/>
    <mergeCell ref="D11:D13"/>
    <mergeCell ref="D156:D157"/>
    <mergeCell ref="B156:B157"/>
    <mergeCell ref="C156:C157"/>
    <mergeCell ref="B200:B201"/>
    <mergeCell ref="C200:C201"/>
    <mergeCell ref="D200:D201"/>
    <mergeCell ref="B163:D163"/>
    <mergeCell ref="B174:B176"/>
    <mergeCell ref="C174:C176"/>
    <mergeCell ref="D174:D176"/>
    <mergeCell ref="B164:D1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66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1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2" customWidth="1"/>
    <col min="2" max="2" width="11.7109375" style="132" customWidth="1"/>
    <col min="3" max="3" width="2.7109375" style="132" hidden="1" customWidth="1"/>
    <col min="4" max="4" width="3.57421875" style="132" customWidth="1"/>
    <col min="5" max="5" width="14.7109375" style="135" customWidth="1"/>
    <col min="6" max="6" width="14.7109375" style="132" customWidth="1"/>
    <col min="7" max="8" width="14.7109375" style="135" customWidth="1"/>
    <col min="9" max="9" width="14.7109375" style="139" customWidth="1"/>
    <col min="10" max="13" width="14.7109375" style="135" customWidth="1"/>
    <col min="14" max="14" width="10.8515625" style="132" customWidth="1"/>
    <col min="15" max="15" width="15.57421875" style="132" customWidth="1"/>
    <col min="16" max="16" width="11.7109375" style="132" bestFit="1" customWidth="1"/>
    <col min="17" max="17" width="10.7109375" style="132" customWidth="1"/>
    <col min="18" max="23" width="10.8515625" style="132" customWidth="1"/>
    <col min="24" max="24" width="19.28125" style="132" customWidth="1"/>
    <col min="25" max="16384" width="10.8515625" style="132" customWidth="1"/>
  </cols>
  <sheetData>
    <row r="1" ht="15"/>
    <row r="2" ht="15"/>
    <row r="3" ht="15"/>
    <row r="4" spans="15:22" ht="15">
      <c r="O4" s="427"/>
      <c r="P4" s="427"/>
      <c r="Q4" s="427"/>
      <c r="R4" s="427"/>
      <c r="S4" s="427"/>
      <c r="T4" s="427"/>
      <c r="U4" s="427"/>
      <c r="V4" s="427"/>
    </row>
    <row r="5" spans="2:22" ht="18" customHeight="1">
      <c r="B5" s="584" t="s">
        <v>100</v>
      </c>
      <c r="C5" s="584"/>
      <c r="D5" s="584"/>
      <c r="I5" s="136"/>
      <c r="O5" s="427"/>
      <c r="P5" s="427"/>
      <c r="Q5" s="427"/>
      <c r="R5" s="427"/>
      <c r="S5" s="427"/>
      <c r="T5" s="427"/>
      <c r="U5" s="427"/>
      <c r="V5" s="427"/>
    </row>
    <row r="6" spans="2:22" ht="19.5">
      <c r="B6" s="137" t="s">
        <v>309</v>
      </c>
      <c r="C6" s="138"/>
      <c r="D6" s="138"/>
      <c r="M6" s="457" t="s">
        <v>136</v>
      </c>
      <c r="O6" s="427"/>
      <c r="P6" s="427"/>
      <c r="Q6" s="427"/>
      <c r="R6" s="427"/>
      <c r="S6" s="427"/>
      <c r="T6" s="427"/>
      <c r="U6" s="427"/>
      <c r="V6" s="427"/>
    </row>
    <row r="7" spans="2:22" ht="18">
      <c r="B7" s="138" t="s">
        <v>78</v>
      </c>
      <c r="C7" s="136"/>
      <c r="D7" s="136"/>
      <c r="O7" s="427"/>
      <c r="P7" s="427"/>
      <c r="Q7" s="427"/>
      <c r="R7" s="427"/>
      <c r="S7" s="427"/>
      <c r="T7" s="427"/>
      <c r="U7" s="427"/>
      <c r="V7" s="427"/>
    </row>
    <row r="8" spans="2:22" ht="16.5">
      <c r="B8" s="140" t="s">
        <v>165</v>
      </c>
      <c r="C8" s="136"/>
      <c r="D8" s="136"/>
      <c r="O8" s="427"/>
      <c r="P8" s="427"/>
      <c r="Q8" s="427"/>
      <c r="R8" s="427"/>
      <c r="S8" s="427"/>
      <c r="T8" s="427"/>
      <c r="U8" s="427"/>
      <c r="V8" s="427"/>
    </row>
    <row r="9" spans="2:22" ht="16.5">
      <c r="B9" s="136" t="s">
        <v>355</v>
      </c>
      <c r="C9" s="136"/>
      <c r="D9" s="136"/>
      <c r="F9" s="140"/>
      <c r="L9" s="141"/>
      <c r="O9" s="427"/>
      <c r="P9" s="427"/>
      <c r="Q9" s="427"/>
      <c r="R9" s="427"/>
      <c r="S9" s="427"/>
      <c r="T9" s="427"/>
      <c r="U9" s="427"/>
      <c r="V9" s="427"/>
    </row>
    <row r="10" spans="2:22" s="142" customFormat="1" ht="15">
      <c r="B10" s="143" t="s">
        <v>75</v>
      </c>
      <c r="C10" s="143"/>
      <c r="D10" s="143"/>
      <c r="E10" s="144"/>
      <c r="G10" s="144"/>
      <c r="H10" s="144"/>
      <c r="I10" s="145"/>
      <c r="J10" s="144"/>
      <c r="K10" s="144"/>
      <c r="L10" s="144"/>
      <c r="M10" s="144"/>
      <c r="O10" s="428"/>
      <c r="P10" s="428"/>
      <c r="Q10" s="428"/>
      <c r="R10" s="428"/>
      <c r="S10" s="428"/>
      <c r="T10" s="428"/>
      <c r="U10" s="428"/>
      <c r="V10" s="428"/>
    </row>
    <row r="11" ht="9.75" customHeight="1"/>
    <row r="12" spans="2:13" s="146" customFormat="1" ht="19.5" customHeight="1">
      <c r="B12" s="598" t="s">
        <v>95</v>
      </c>
      <c r="C12" s="599"/>
      <c r="D12" s="166"/>
      <c r="E12" s="595" t="s">
        <v>93</v>
      </c>
      <c r="F12" s="596"/>
      <c r="G12" s="597"/>
      <c r="H12" s="595" t="s">
        <v>94</v>
      </c>
      <c r="I12" s="596"/>
      <c r="J12" s="597"/>
      <c r="K12" s="595" t="s">
        <v>31</v>
      </c>
      <c r="L12" s="596"/>
      <c r="M12" s="597"/>
    </row>
    <row r="13" spans="2:13" ht="19.5" customHeight="1">
      <c r="B13" s="600"/>
      <c r="C13" s="601"/>
      <c r="D13" s="167"/>
      <c r="E13" s="149" t="s">
        <v>76</v>
      </c>
      <c r="F13" s="147" t="s">
        <v>77</v>
      </c>
      <c r="G13" s="148" t="s">
        <v>31</v>
      </c>
      <c r="H13" s="149" t="s">
        <v>76</v>
      </c>
      <c r="I13" s="147" t="s">
        <v>77</v>
      </c>
      <c r="J13" s="148" t="s">
        <v>31</v>
      </c>
      <c r="K13" s="149" t="s">
        <v>76</v>
      </c>
      <c r="L13" s="147" t="s">
        <v>77</v>
      </c>
      <c r="M13" s="148" t="s">
        <v>31</v>
      </c>
    </row>
    <row r="14" spans="2:13" ht="9.75" customHeight="1">
      <c r="B14" s="150"/>
      <c r="C14" s="151"/>
      <c r="D14" s="152"/>
      <c r="E14" s="368"/>
      <c r="F14" s="369"/>
      <c r="G14" s="485"/>
      <c r="H14" s="369"/>
      <c r="I14" s="369"/>
      <c r="J14" s="370"/>
      <c r="K14" s="368"/>
      <c r="L14" s="369"/>
      <c r="M14" s="370"/>
    </row>
    <row r="15" spans="2:24" ht="15" customHeight="1">
      <c r="B15" s="494">
        <v>2021</v>
      </c>
      <c r="C15" s="495"/>
      <c r="D15" s="500" t="s">
        <v>356</v>
      </c>
      <c r="E15" s="367">
        <v>6766.24204</v>
      </c>
      <c r="F15" s="365">
        <v>736.43086</v>
      </c>
      <c r="G15" s="365">
        <f aca="true" t="shared" si="0" ref="G15:G33">+F15+E15</f>
        <v>7502.6729000000005</v>
      </c>
      <c r="H15" s="482">
        <v>120990.33876</v>
      </c>
      <c r="I15" s="365">
        <v>20549.47681</v>
      </c>
      <c r="J15" s="366">
        <f aca="true" t="shared" si="1" ref="J15:J33">+H15+I15</f>
        <v>141539.81557</v>
      </c>
      <c r="K15" s="367">
        <f aca="true" t="shared" si="2" ref="K15:K33">+E15+H15</f>
        <v>127756.5808</v>
      </c>
      <c r="L15" s="365">
        <f aca="true" t="shared" si="3" ref="L15:L33">+F15+I15</f>
        <v>21285.90767</v>
      </c>
      <c r="M15" s="366">
        <f aca="true" t="shared" si="4" ref="M15:M33">+K15+L15</f>
        <v>149042.48846999998</v>
      </c>
      <c r="P15" s="154"/>
      <c r="X15" s="155"/>
    </row>
    <row r="16" spans="2:24" ht="15" customHeight="1">
      <c r="B16" s="494">
        <f>+B15+1</f>
        <v>2022</v>
      </c>
      <c r="C16" s="495"/>
      <c r="D16" s="168"/>
      <c r="E16" s="367">
        <v>5847.85634</v>
      </c>
      <c r="F16" s="365">
        <v>903.05379</v>
      </c>
      <c r="G16" s="365">
        <f t="shared" si="0"/>
        <v>6750.91013</v>
      </c>
      <c r="H16" s="482">
        <v>98488.50125</v>
      </c>
      <c r="I16" s="365">
        <v>17949.32853</v>
      </c>
      <c r="J16" s="366">
        <f t="shared" si="1"/>
        <v>116437.82978</v>
      </c>
      <c r="K16" s="367">
        <f t="shared" si="2"/>
        <v>104336.35759</v>
      </c>
      <c r="L16" s="365">
        <f t="shared" si="3"/>
        <v>18852.38232</v>
      </c>
      <c r="M16" s="366">
        <f t="shared" si="4"/>
        <v>123188.73991</v>
      </c>
      <c r="P16" s="154"/>
      <c r="X16" s="155"/>
    </row>
    <row r="17" spans="2:24" ht="15" customHeight="1">
      <c r="B17" s="494">
        <f aca="true" t="shared" si="5" ref="B17:B34">+B16+1</f>
        <v>2023</v>
      </c>
      <c r="C17" s="495"/>
      <c r="D17" s="168"/>
      <c r="E17" s="367">
        <v>5227.55098</v>
      </c>
      <c r="F17" s="365">
        <v>785.80893</v>
      </c>
      <c r="G17" s="365">
        <f t="shared" si="0"/>
        <v>6013.35991</v>
      </c>
      <c r="H17" s="482">
        <v>87676.79119</v>
      </c>
      <c r="I17" s="365">
        <v>15424.86484</v>
      </c>
      <c r="J17" s="366">
        <f t="shared" si="1"/>
        <v>103101.65603</v>
      </c>
      <c r="K17" s="367">
        <f t="shared" si="2"/>
        <v>92904.34217</v>
      </c>
      <c r="L17" s="365">
        <f t="shared" si="3"/>
        <v>16210.67377</v>
      </c>
      <c r="M17" s="366">
        <f t="shared" si="4"/>
        <v>109115.01594</v>
      </c>
      <c r="P17" s="154"/>
      <c r="X17" s="155"/>
    </row>
    <row r="18" spans="2:24" ht="15" customHeight="1">
      <c r="B18" s="494">
        <f t="shared" si="5"/>
        <v>2024</v>
      </c>
      <c r="C18" s="495"/>
      <c r="D18" s="168"/>
      <c r="E18" s="367">
        <v>4509.95068</v>
      </c>
      <c r="F18" s="365">
        <v>669.22229</v>
      </c>
      <c r="G18" s="365">
        <f t="shared" si="0"/>
        <v>5179.17297</v>
      </c>
      <c r="H18" s="482">
        <v>75921.215</v>
      </c>
      <c r="I18" s="365">
        <v>12349.86733</v>
      </c>
      <c r="J18" s="366">
        <f t="shared" si="1"/>
        <v>88271.08232999999</v>
      </c>
      <c r="K18" s="367">
        <f t="shared" si="2"/>
        <v>80431.16567999999</v>
      </c>
      <c r="L18" s="365">
        <f t="shared" si="3"/>
        <v>13019.089619999999</v>
      </c>
      <c r="M18" s="366">
        <f t="shared" si="4"/>
        <v>93450.25529999999</v>
      </c>
      <c r="P18" s="154"/>
      <c r="X18" s="155"/>
    </row>
    <row r="19" spans="2:24" ht="15" customHeight="1">
      <c r="B19" s="494">
        <f t="shared" si="5"/>
        <v>2025</v>
      </c>
      <c r="C19" s="495"/>
      <c r="D19" s="168"/>
      <c r="E19" s="367">
        <v>4509.95068</v>
      </c>
      <c r="F19" s="365">
        <v>544.63236</v>
      </c>
      <c r="G19" s="365">
        <f t="shared" si="0"/>
        <v>5054.5830399999995</v>
      </c>
      <c r="H19" s="482">
        <v>28724.26344</v>
      </c>
      <c r="I19" s="365">
        <v>9943.22614</v>
      </c>
      <c r="J19" s="366">
        <f t="shared" si="1"/>
        <v>38667.48958</v>
      </c>
      <c r="K19" s="367">
        <f t="shared" si="2"/>
        <v>33234.21412</v>
      </c>
      <c r="L19" s="365">
        <f t="shared" si="3"/>
        <v>10487.8585</v>
      </c>
      <c r="M19" s="366">
        <f t="shared" si="4"/>
        <v>43722.07262</v>
      </c>
      <c r="P19" s="154"/>
      <c r="X19" s="155"/>
    </row>
    <row r="20" spans="2:24" ht="15" customHeight="1">
      <c r="B20" s="494">
        <f t="shared" si="5"/>
        <v>2026</v>
      </c>
      <c r="C20" s="495"/>
      <c r="D20" s="168"/>
      <c r="E20" s="367">
        <v>4509.95068</v>
      </c>
      <c r="F20" s="365">
        <v>416.97163</v>
      </c>
      <c r="G20" s="365">
        <f t="shared" si="0"/>
        <v>4926.92231</v>
      </c>
      <c r="H20" s="482">
        <v>109152.46904</v>
      </c>
      <c r="I20" s="365">
        <v>9323.47136</v>
      </c>
      <c r="J20" s="366">
        <f t="shared" si="1"/>
        <v>118475.94039999999</v>
      </c>
      <c r="K20" s="367">
        <f t="shared" si="2"/>
        <v>113662.41971999999</v>
      </c>
      <c r="L20" s="365">
        <f t="shared" si="3"/>
        <v>9740.44299</v>
      </c>
      <c r="M20" s="366">
        <f t="shared" si="4"/>
        <v>123402.86270999999</v>
      </c>
      <c r="P20" s="154"/>
      <c r="X20" s="155"/>
    </row>
    <row r="21" spans="2:24" ht="15" customHeight="1">
      <c r="B21" s="494">
        <f t="shared" si="5"/>
        <v>2027</v>
      </c>
      <c r="C21" s="495"/>
      <c r="D21" s="168"/>
      <c r="E21" s="367">
        <v>4509.95068</v>
      </c>
      <c r="F21" s="365">
        <v>288.75371</v>
      </c>
      <c r="G21" s="365">
        <f t="shared" si="0"/>
        <v>4798.70439</v>
      </c>
      <c r="H21" s="482">
        <v>17924.94697</v>
      </c>
      <c r="I21" s="365">
        <v>1553.39278</v>
      </c>
      <c r="J21" s="366">
        <f t="shared" si="1"/>
        <v>19478.33975</v>
      </c>
      <c r="K21" s="367">
        <f t="shared" si="2"/>
        <v>22434.89765</v>
      </c>
      <c r="L21" s="365">
        <f t="shared" si="3"/>
        <v>1842.1464899999999</v>
      </c>
      <c r="M21" s="366">
        <f t="shared" si="4"/>
        <v>24277.044139999998</v>
      </c>
      <c r="P21" s="154"/>
      <c r="X21" s="155"/>
    </row>
    <row r="22" spans="2:24" ht="15" customHeight="1">
      <c r="B22" s="494">
        <f t="shared" si="5"/>
        <v>2028</v>
      </c>
      <c r="C22" s="495"/>
      <c r="D22" s="168"/>
      <c r="E22" s="367">
        <v>4509.95068</v>
      </c>
      <c r="F22" s="365">
        <v>160.63324</v>
      </c>
      <c r="G22" s="365">
        <f t="shared" si="0"/>
        <v>4670.58392</v>
      </c>
      <c r="H22" s="482">
        <v>12390.91056</v>
      </c>
      <c r="I22" s="365">
        <v>1194.44686</v>
      </c>
      <c r="J22" s="366">
        <f t="shared" si="1"/>
        <v>13585.35742</v>
      </c>
      <c r="K22" s="367">
        <f t="shared" si="2"/>
        <v>16900.86124</v>
      </c>
      <c r="L22" s="365">
        <f t="shared" si="3"/>
        <v>1355.0801000000001</v>
      </c>
      <c r="M22" s="366">
        <f t="shared" si="4"/>
        <v>18255.941339999998</v>
      </c>
      <c r="P22" s="154"/>
      <c r="X22" s="155"/>
    </row>
    <row r="23" spans="2:24" ht="15" customHeight="1">
      <c r="B23" s="494">
        <f t="shared" si="5"/>
        <v>2029</v>
      </c>
      <c r="C23" s="495"/>
      <c r="D23" s="168"/>
      <c r="E23" s="367">
        <v>2254.97498</v>
      </c>
      <c r="F23" s="365">
        <v>32.22686</v>
      </c>
      <c r="G23" s="365">
        <f t="shared" si="0"/>
        <v>2287.20184</v>
      </c>
      <c r="H23" s="482">
        <v>11478.25837</v>
      </c>
      <c r="I23" s="365">
        <v>829.70786</v>
      </c>
      <c r="J23" s="366">
        <f t="shared" si="1"/>
        <v>12307.96623</v>
      </c>
      <c r="K23" s="367">
        <f t="shared" si="2"/>
        <v>13733.233349999999</v>
      </c>
      <c r="L23" s="365">
        <f t="shared" si="3"/>
        <v>861.93472</v>
      </c>
      <c r="M23" s="366">
        <f t="shared" si="4"/>
        <v>14595.168069999998</v>
      </c>
      <c r="P23" s="154"/>
      <c r="X23" s="155"/>
    </row>
    <row r="24" spans="2:24" ht="15" customHeight="1">
      <c r="B24" s="494">
        <f t="shared" si="5"/>
        <v>2030</v>
      </c>
      <c r="C24" s="495"/>
      <c r="D24" s="168"/>
      <c r="E24" s="367">
        <v>0</v>
      </c>
      <c r="F24" s="365">
        <v>0</v>
      </c>
      <c r="G24" s="365">
        <f t="shared" si="0"/>
        <v>0</v>
      </c>
      <c r="H24" s="482">
        <v>12552.9496</v>
      </c>
      <c r="I24" s="365">
        <v>607.18059</v>
      </c>
      <c r="J24" s="366">
        <f t="shared" si="1"/>
        <v>13160.13019</v>
      </c>
      <c r="K24" s="367">
        <f t="shared" si="2"/>
        <v>12552.9496</v>
      </c>
      <c r="L24" s="365">
        <f t="shared" si="3"/>
        <v>607.18059</v>
      </c>
      <c r="M24" s="366">
        <f t="shared" si="4"/>
        <v>13160.13019</v>
      </c>
      <c r="P24" s="154"/>
      <c r="X24" s="155"/>
    </row>
    <row r="25" spans="2:24" ht="15" customHeight="1">
      <c r="B25" s="494">
        <f t="shared" si="5"/>
        <v>2031</v>
      </c>
      <c r="C25" s="495"/>
      <c r="D25" s="168"/>
      <c r="E25" s="367">
        <v>0</v>
      </c>
      <c r="F25" s="365">
        <v>0</v>
      </c>
      <c r="G25" s="365">
        <f t="shared" si="0"/>
        <v>0</v>
      </c>
      <c r="H25" s="482">
        <v>5797.68357</v>
      </c>
      <c r="I25" s="365">
        <v>415.95325</v>
      </c>
      <c r="J25" s="366">
        <f t="shared" si="1"/>
        <v>6213.63682</v>
      </c>
      <c r="K25" s="367">
        <f t="shared" si="2"/>
        <v>5797.68357</v>
      </c>
      <c r="L25" s="365">
        <f t="shared" si="3"/>
        <v>415.95325</v>
      </c>
      <c r="M25" s="366">
        <f t="shared" si="4"/>
        <v>6213.63682</v>
      </c>
      <c r="P25" s="154"/>
      <c r="X25" s="155"/>
    </row>
    <row r="26" spans="2:24" ht="15" customHeight="1">
      <c r="B26" s="494">
        <f t="shared" si="5"/>
        <v>2032</v>
      </c>
      <c r="C26" s="495"/>
      <c r="D26" s="168"/>
      <c r="E26" s="482">
        <v>0</v>
      </c>
      <c r="F26" s="365">
        <v>0</v>
      </c>
      <c r="G26" s="365">
        <f t="shared" si="0"/>
        <v>0</v>
      </c>
      <c r="H26" s="482">
        <v>3100.65478</v>
      </c>
      <c r="I26" s="365">
        <v>2175.6104</v>
      </c>
      <c r="J26" s="366">
        <f t="shared" si="1"/>
        <v>5276.26518</v>
      </c>
      <c r="K26" s="367">
        <f t="shared" si="2"/>
        <v>3100.65478</v>
      </c>
      <c r="L26" s="365">
        <f t="shared" si="3"/>
        <v>2175.6104</v>
      </c>
      <c r="M26" s="366">
        <f t="shared" si="4"/>
        <v>5276.26518</v>
      </c>
      <c r="P26" s="154"/>
      <c r="X26" s="155"/>
    </row>
    <row r="27" spans="2:24" ht="15" customHeight="1">
      <c r="B27" s="494">
        <f t="shared" si="5"/>
        <v>2033</v>
      </c>
      <c r="C27" s="495"/>
      <c r="D27" s="168"/>
      <c r="E27" s="482">
        <v>0</v>
      </c>
      <c r="F27" s="365">
        <v>0</v>
      </c>
      <c r="G27" s="365">
        <f t="shared" si="0"/>
        <v>0</v>
      </c>
      <c r="H27" s="482">
        <v>2080.18827</v>
      </c>
      <c r="I27" s="365">
        <v>115.91135</v>
      </c>
      <c r="J27" s="366">
        <f t="shared" si="1"/>
        <v>2196.09962</v>
      </c>
      <c r="K27" s="367">
        <f t="shared" si="2"/>
        <v>2080.18827</v>
      </c>
      <c r="L27" s="365">
        <f t="shared" si="3"/>
        <v>115.91135</v>
      </c>
      <c r="M27" s="366">
        <f t="shared" si="4"/>
        <v>2196.09962</v>
      </c>
      <c r="P27" s="154"/>
      <c r="X27" s="155"/>
    </row>
    <row r="28" spans="2:24" ht="15" customHeight="1">
      <c r="B28" s="494">
        <f t="shared" si="5"/>
        <v>2034</v>
      </c>
      <c r="C28" s="495"/>
      <c r="D28" s="168"/>
      <c r="E28" s="482">
        <v>0</v>
      </c>
      <c r="F28" s="365">
        <v>0</v>
      </c>
      <c r="G28" s="365">
        <f t="shared" si="0"/>
        <v>0</v>
      </c>
      <c r="H28" s="482">
        <v>1175.03617</v>
      </c>
      <c r="I28" s="365">
        <v>82.90558</v>
      </c>
      <c r="J28" s="366">
        <f t="shared" si="1"/>
        <v>1257.9417500000002</v>
      </c>
      <c r="K28" s="367">
        <f t="shared" si="2"/>
        <v>1175.03617</v>
      </c>
      <c r="L28" s="365">
        <f t="shared" si="3"/>
        <v>82.90558</v>
      </c>
      <c r="M28" s="366">
        <f t="shared" si="4"/>
        <v>1257.9417500000002</v>
      </c>
      <c r="P28" s="154"/>
      <c r="X28" s="155"/>
    </row>
    <row r="29" spans="2:24" ht="15" customHeight="1">
      <c r="B29" s="494">
        <f t="shared" si="5"/>
        <v>2035</v>
      </c>
      <c r="C29" s="495"/>
      <c r="D29" s="168"/>
      <c r="E29" s="482">
        <v>0</v>
      </c>
      <c r="F29" s="365">
        <v>0</v>
      </c>
      <c r="G29" s="365">
        <f t="shared" si="0"/>
        <v>0</v>
      </c>
      <c r="H29" s="482">
        <v>1428.11243</v>
      </c>
      <c r="I29" s="365">
        <v>60.37858</v>
      </c>
      <c r="J29" s="366">
        <f t="shared" si="1"/>
        <v>1488.49101</v>
      </c>
      <c r="K29" s="367">
        <f t="shared" si="2"/>
        <v>1428.11243</v>
      </c>
      <c r="L29" s="365">
        <f t="shared" si="3"/>
        <v>60.37858</v>
      </c>
      <c r="M29" s="366">
        <f t="shared" si="4"/>
        <v>1488.49101</v>
      </c>
      <c r="P29" s="154"/>
      <c r="X29" s="155"/>
    </row>
    <row r="30" spans="2:24" ht="15" customHeight="1">
      <c r="B30" s="494">
        <f t="shared" si="5"/>
        <v>2036</v>
      </c>
      <c r="C30" s="495"/>
      <c r="D30" s="168"/>
      <c r="E30" s="482">
        <v>0</v>
      </c>
      <c r="F30" s="365">
        <v>0</v>
      </c>
      <c r="G30" s="365">
        <f t="shared" si="0"/>
        <v>0</v>
      </c>
      <c r="H30" s="482">
        <v>752.44076</v>
      </c>
      <c r="I30" s="365">
        <v>39.05789</v>
      </c>
      <c r="J30" s="366">
        <f t="shared" si="1"/>
        <v>791.49865</v>
      </c>
      <c r="K30" s="367">
        <f t="shared" si="2"/>
        <v>752.44076</v>
      </c>
      <c r="L30" s="365">
        <f t="shared" si="3"/>
        <v>39.05789</v>
      </c>
      <c r="M30" s="366">
        <f t="shared" si="4"/>
        <v>791.49865</v>
      </c>
      <c r="P30" s="154"/>
      <c r="X30" s="155"/>
    </row>
    <row r="31" spans="2:24" ht="15" customHeight="1">
      <c r="B31" s="494">
        <f t="shared" si="5"/>
        <v>2037</v>
      </c>
      <c r="C31" s="495"/>
      <c r="D31" s="168"/>
      <c r="E31" s="482">
        <v>0</v>
      </c>
      <c r="F31" s="365">
        <v>0</v>
      </c>
      <c r="G31" s="365">
        <f t="shared" si="0"/>
        <v>0</v>
      </c>
      <c r="H31" s="482">
        <v>382.58133</v>
      </c>
      <c r="I31" s="365">
        <v>24.27747</v>
      </c>
      <c r="J31" s="366">
        <f t="shared" si="1"/>
        <v>406.8588</v>
      </c>
      <c r="K31" s="367">
        <f t="shared" si="2"/>
        <v>382.58133</v>
      </c>
      <c r="L31" s="365">
        <f t="shared" si="3"/>
        <v>24.27747</v>
      </c>
      <c r="M31" s="366">
        <f t="shared" si="4"/>
        <v>406.8588</v>
      </c>
      <c r="P31" s="154"/>
      <c r="X31" s="155"/>
    </row>
    <row r="32" spans="2:24" ht="15" customHeight="1">
      <c r="B32" s="494">
        <f t="shared" si="5"/>
        <v>2038</v>
      </c>
      <c r="C32" s="495"/>
      <c r="D32" s="168"/>
      <c r="E32" s="482">
        <v>0</v>
      </c>
      <c r="F32" s="365">
        <v>0</v>
      </c>
      <c r="G32" s="365">
        <f t="shared" si="0"/>
        <v>0</v>
      </c>
      <c r="H32" s="482">
        <v>382.58134</v>
      </c>
      <c r="I32" s="365">
        <v>17.80348</v>
      </c>
      <c r="J32" s="366">
        <f t="shared" si="1"/>
        <v>400.38482</v>
      </c>
      <c r="K32" s="367">
        <f t="shared" si="2"/>
        <v>382.58134</v>
      </c>
      <c r="L32" s="365">
        <f t="shared" si="3"/>
        <v>17.80348</v>
      </c>
      <c r="M32" s="366">
        <f t="shared" si="4"/>
        <v>400.38482</v>
      </c>
      <c r="P32" s="154"/>
      <c r="X32" s="155"/>
    </row>
    <row r="33" spans="2:24" ht="15" customHeight="1">
      <c r="B33" s="494">
        <f t="shared" si="5"/>
        <v>2039</v>
      </c>
      <c r="C33" s="495"/>
      <c r="D33" s="168"/>
      <c r="E33" s="482">
        <v>0</v>
      </c>
      <c r="F33" s="365">
        <v>0</v>
      </c>
      <c r="G33" s="365">
        <f t="shared" si="0"/>
        <v>0</v>
      </c>
      <c r="H33" s="482">
        <v>323.6996</v>
      </c>
      <c r="I33" s="365">
        <v>11.32948</v>
      </c>
      <c r="J33" s="366">
        <f t="shared" si="1"/>
        <v>335.02907999999996</v>
      </c>
      <c r="K33" s="367">
        <f t="shared" si="2"/>
        <v>323.6996</v>
      </c>
      <c r="L33" s="365">
        <f t="shared" si="3"/>
        <v>11.32948</v>
      </c>
      <c r="M33" s="366">
        <f t="shared" si="4"/>
        <v>335.02907999999996</v>
      </c>
      <c r="P33" s="154"/>
      <c r="X33" s="155"/>
    </row>
    <row r="34" spans="2:24" ht="15" customHeight="1">
      <c r="B34" s="494">
        <f t="shared" si="5"/>
        <v>2040</v>
      </c>
      <c r="C34" s="495"/>
      <c r="D34" s="168"/>
      <c r="E34" s="482">
        <v>0</v>
      </c>
      <c r="F34" s="365">
        <v>0</v>
      </c>
      <c r="G34" s="365">
        <f>+F34+E34</f>
        <v>0</v>
      </c>
      <c r="H34" s="482">
        <v>323.69965</v>
      </c>
      <c r="I34" s="365">
        <v>4.8555</v>
      </c>
      <c r="J34" s="366">
        <f>+H34+I34</f>
        <v>328.55515</v>
      </c>
      <c r="K34" s="367">
        <f>+E34+H34</f>
        <v>323.69965</v>
      </c>
      <c r="L34" s="365">
        <f>+F34+I34</f>
        <v>4.8555</v>
      </c>
      <c r="M34" s="366">
        <f>+K34+L34</f>
        <v>328.55515</v>
      </c>
      <c r="P34" s="154"/>
      <c r="X34" s="155"/>
    </row>
    <row r="35" spans="2:13" ht="9.75" customHeight="1">
      <c r="B35" s="156"/>
      <c r="C35" s="157"/>
      <c r="D35" s="169"/>
      <c r="E35" s="371"/>
      <c r="F35" s="372"/>
      <c r="G35" s="373"/>
      <c r="H35" s="371"/>
      <c r="I35" s="372"/>
      <c r="J35" s="373"/>
      <c r="K35" s="371"/>
      <c r="L35" s="372"/>
      <c r="M35" s="373"/>
    </row>
    <row r="36" spans="2:13" ht="15" customHeight="1">
      <c r="B36" s="591" t="s">
        <v>14</v>
      </c>
      <c r="C36" s="592"/>
      <c r="D36" s="264"/>
      <c r="E36" s="585">
        <f aca="true" t="shared" si="6" ref="E36:M36">SUM(E15:E34)</f>
        <v>42646.37774</v>
      </c>
      <c r="F36" s="587">
        <f t="shared" si="6"/>
        <v>4537.7336700000005</v>
      </c>
      <c r="G36" s="589">
        <f t="shared" si="6"/>
        <v>47184.11141</v>
      </c>
      <c r="H36" s="585">
        <f t="shared" si="6"/>
        <v>591047.3220800002</v>
      </c>
      <c r="I36" s="587">
        <f t="shared" si="6"/>
        <v>92673.04608</v>
      </c>
      <c r="J36" s="589">
        <f t="shared" si="6"/>
        <v>683720.3681600002</v>
      </c>
      <c r="K36" s="585">
        <f t="shared" si="6"/>
        <v>633693.69982</v>
      </c>
      <c r="L36" s="587">
        <f t="shared" si="6"/>
        <v>97210.77975000003</v>
      </c>
      <c r="M36" s="589">
        <f t="shared" si="6"/>
        <v>730904.4795700002</v>
      </c>
    </row>
    <row r="37" spans="2:13" ht="15" customHeight="1">
      <c r="B37" s="593"/>
      <c r="C37" s="594"/>
      <c r="D37" s="265"/>
      <c r="E37" s="586"/>
      <c r="F37" s="588"/>
      <c r="G37" s="590"/>
      <c r="H37" s="586"/>
      <c r="I37" s="588"/>
      <c r="J37" s="590"/>
      <c r="K37" s="586"/>
      <c r="L37" s="588"/>
      <c r="M37" s="590"/>
    </row>
    <row r="38" ht="6.75" customHeight="1"/>
    <row r="39" spans="2:13" s="142" customFormat="1" ht="15" customHeight="1">
      <c r="B39" s="158" t="s">
        <v>115</v>
      </c>
      <c r="C39" s="159"/>
      <c r="D39" s="159"/>
      <c r="E39" s="144"/>
      <c r="G39" s="144"/>
      <c r="H39" s="160"/>
      <c r="I39" s="161"/>
      <c r="J39" s="160"/>
      <c r="K39" s="144"/>
      <c r="L39" s="144"/>
      <c r="M39" s="144"/>
    </row>
    <row r="40" spans="2:13" s="142" customFormat="1" ht="15" customHeight="1">
      <c r="B40" s="158" t="s">
        <v>357</v>
      </c>
      <c r="C40" s="159"/>
      <c r="D40" s="159"/>
      <c r="E40" s="144"/>
      <c r="G40" s="144"/>
      <c r="H40" s="160"/>
      <c r="I40" s="161"/>
      <c r="J40" s="160"/>
      <c r="K40" s="190"/>
      <c r="L40" s="189"/>
      <c r="M40" s="144"/>
    </row>
    <row r="41" spans="2:13" s="142" customFormat="1" ht="15" customHeight="1">
      <c r="B41" s="75" t="s">
        <v>358</v>
      </c>
      <c r="C41" s="159"/>
      <c r="D41" s="159"/>
      <c r="E41" s="144"/>
      <c r="G41" s="144"/>
      <c r="H41" s="170"/>
      <c r="I41" s="161"/>
      <c r="J41" s="160"/>
      <c r="K41" s="144"/>
      <c r="L41" s="144"/>
      <c r="M41" s="144"/>
    </row>
    <row r="42" spans="2:13" ht="15.75" customHeight="1">
      <c r="B42" s="429"/>
      <c r="C42" s="429"/>
      <c r="D42" s="429"/>
      <c r="E42" s="430"/>
      <c r="F42" s="430"/>
      <c r="G42" s="430"/>
      <c r="H42" s="430"/>
      <c r="I42" s="430"/>
      <c r="J42" s="430"/>
      <c r="K42" s="430"/>
      <c r="L42" s="430"/>
      <c r="M42" s="430"/>
    </row>
    <row r="43" spans="2:24" ht="15.75" customHeight="1">
      <c r="B43" s="429"/>
      <c r="C43" s="429"/>
      <c r="D43" s="429"/>
      <c r="E43" s="431"/>
      <c r="F43" s="432"/>
      <c r="G43" s="433"/>
      <c r="H43" s="431"/>
      <c r="I43" s="433"/>
      <c r="J43" s="433"/>
      <c r="K43" s="433"/>
      <c r="L43" s="433"/>
      <c r="M43" s="433"/>
      <c r="X43" s="163"/>
    </row>
    <row r="44" spans="2:24" ht="15.75" customHeight="1">
      <c r="B44" s="429"/>
      <c r="C44" s="429"/>
      <c r="D44" s="429"/>
      <c r="E44" s="434"/>
      <c r="F44" s="435"/>
      <c r="G44" s="436"/>
      <c r="H44" s="437"/>
      <c r="I44" s="437"/>
      <c r="J44" s="437"/>
      <c r="K44" s="434"/>
      <c r="L44" s="434"/>
      <c r="M44" s="438"/>
      <c r="Q44" s="212"/>
      <c r="X44" s="163"/>
    </row>
    <row r="45" spans="2:17" ht="15.75" customHeight="1">
      <c r="B45" s="429"/>
      <c r="C45" s="429"/>
      <c r="D45" s="429"/>
      <c r="E45" s="434"/>
      <c r="F45" s="435"/>
      <c r="G45" s="434"/>
      <c r="H45" s="437"/>
      <c r="I45" s="437"/>
      <c r="J45" s="437"/>
      <c r="K45" s="434"/>
      <c r="L45" s="436"/>
      <c r="M45" s="438"/>
      <c r="O45" s="217"/>
      <c r="Q45" s="212"/>
    </row>
    <row r="46" spans="2:17" ht="15.75" customHeight="1">
      <c r="B46" s="429"/>
      <c r="C46" s="429"/>
      <c r="D46" s="429"/>
      <c r="E46" s="434"/>
      <c r="F46" s="435"/>
      <c r="G46" s="434"/>
      <c r="H46" s="434"/>
      <c r="I46" s="439"/>
      <c r="J46" s="434"/>
      <c r="K46" s="434"/>
      <c r="L46" s="434"/>
      <c r="M46" s="440"/>
      <c r="O46" s="218"/>
      <c r="P46" s="218"/>
      <c r="Q46" s="212"/>
    </row>
    <row r="47" spans="2:17" ht="18.75">
      <c r="B47" s="133" t="s">
        <v>109</v>
      </c>
      <c r="C47" s="134"/>
      <c r="D47" s="134"/>
      <c r="M47" s="311"/>
      <c r="Q47" s="212"/>
    </row>
    <row r="48" spans="2:17" ht="19.5">
      <c r="B48" s="137" t="s">
        <v>309</v>
      </c>
      <c r="C48" s="138"/>
      <c r="D48" s="138"/>
      <c r="L48" s="75"/>
      <c r="M48" s="288"/>
      <c r="N48" s="318">
        <f>+Portada!I34</f>
        <v>3.642</v>
      </c>
      <c r="Q48" s="212"/>
    </row>
    <row r="49" spans="2:17" ht="18">
      <c r="B49" s="138" t="s">
        <v>78</v>
      </c>
      <c r="C49" s="136"/>
      <c r="D49" s="136"/>
      <c r="M49" s="266"/>
      <c r="Q49" s="212"/>
    </row>
    <row r="50" spans="2:17" ht="16.5">
      <c r="B50" s="140" t="s">
        <v>126</v>
      </c>
      <c r="C50" s="136"/>
      <c r="D50" s="136"/>
      <c r="L50" s="162"/>
      <c r="O50" s="219"/>
      <c r="Q50" s="212"/>
    </row>
    <row r="51" spans="2:4" ht="15.75">
      <c r="B51" s="136" t="str">
        <f>+B9</f>
        <v>Período: Desde febrero 2021 al 2040</v>
      </c>
      <c r="C51" s="136"/>
      <c r="D51" s="136"/>
    </row>
    <row r="52" spans="2:13" ht="15.75">
      <c r="B52" s="143" t="s">
        <v>135</v>
      </c>
      <c r="C52" s="143"/>
      <c r="D52" s="143"/>
      <c r="E52" s="144"/>
      <c r="F52" s="142"/>
      <c r="G52" s="144"/>
      <c r="H52" s="144"/>
      <c r="I52" s="145"/>
      <c r="J52" s="144"/>
      <c r="K52" s="144"/>
      <c r="L52" s="144"/>
      <c r="M52" s="144"/>
    </row>
    <row r="53" ht="9.75" customHeight="1"/>
    <row r="54" spans="2:13" ht="19.5" customHeight="1">
      <c r="B54" s="598" t="s">
        <v>95</v>
      </c>
      <c r="C54" s="599"/>
      <c r="D54" s="166"/>
      <c r="E54" s="595" t="s">
        <v>93</v>
      </c>
      <c r="F54" s="596"/>
      <c r="G54" s="597"/>
      <c r="H54" s="595" t="s">
        <v>94</v>
      </c>
      <c r="I54" s="596"/>
      <c r="J54" s="597"/>
      <c r="K54" s="595" t="s">
        <v>31</v>
      </c>
      <c r="L54" s="596"/>
      <c r="M54" s="597"/>
    </row>
    <row r="55" spans="2:13" ht="19.5" customHeight="1">
      <c r="B55" s="600"/>
      <c r="C55" s="601"/>
      <c r="D55" s="167"/>
      <c r="E55" s="149" t="s">
        <v>76</v>
      </c>
      <c r="F55" s="147" t="s">
        <v>77</v>
      </c>
      <c r="G55" s="148" t="s">
        <v>31</v>
      </c>
      <c r="H55" s="149" t="s">
        <v>76</v>
      </c>
      <c r="I55" s="147" t="s">
        <v>77</v>
      </c>
      <c r="J55" s="148" t="s">
        <v>31</v>
      </c>
      <c r="K55" s="149" t="s">
        <v>76</v>
      </c>
      <c r="L55" s="147" t="s">
        <v>77</v>
      </c>
      <c r="M55" s="148" t="s">
        <v>31</v>
      </c>
    </row>
    <row r="56" spans="2:13" ht="9.75" customHeight="1">
      <c r="B56" s="150"/>
      <c r="C56" s="151"/>
      <c r="D56" s="152"/>
      <c r="E56" s="368"/>
      <c r="F56" s="369"/>
      <c r="G56" s="370"/>
      <c r="H56" s="368"/>
      <c r="I56" s="369"/>
      <c r="J56" s="370"/>
      <c r="K56" s="368"/>
      <c r="L56" s="369"/>
      <c r="M56" s="370"/>
    </row>
    <row r="57" spans="2:16" ht="15.75">
      <c r="B57" s="494">
        <v>2021</v>
      </c>
      <c r="C57" s="153"/>
      <c r="D57" s="500" t="s">
        <v>356</v>
      </c>
      <c r="E57" s="367">
        <f aca="true" t="shared" si="7" ref="E57:F76">ROUND(+E15*$N$48,5)</f>
        <v>24642.65351</v>
      </c>
      <c r="F57" s="365">
        <f t="shared" si="7"/>
        <v>2682.08119</v>
      </c>
      <c r="G57" s="366">
        <f aca="true" t="shared" si="8" ref="G57:G75">+F57+E57</f>
        <v>27324.7347</v>
      </c>
      <c r="H57" s="367">
        <f aca="true" t="shared" si="9" ref="H57:I76">ROUND(+H15*$N$48,5)</f>
        <v>440646.81376</v>
      </c>
      <c r="I57" s="365">
        <f t="shared" si="9"/>
        <v>74841.19454</v>
      </c>
      <c r="J57" s="366">
        <f aca="true" t="shared" si="10" ref="J57:J75">+H57+I57</f>
        <v>515488.0083</v>
      </c>
      <c r="K57" s="367">
        <f aca="true" t="shared" si="11" ref="K57:K67">+E57+H57</f>
        <v>465289.46726999996</v>
      </c>
      <c r="L57" s="365">
        <f aca="true" t="shared" si="12" ref="L57:L67">+F57+I57</f>
        <v>77523.27573</v>
      </c>
      <c r="M57" s="366">
        <f aca="true" t="shared" si="13" ref="M57:M75">+K57+L57</f>
        <v>542812.743</v>
      </c>
      <c r="P57" s="155"/>
    </row>
    <row r="58" spans="2:16" ht="15.75">
      <c r="B58" s="494">
        <f>+B57+1</f>
        <v>2022</v>
      </c>
      <c r="C58" s="494">
        <f aca="true" t="shared" si="14" ref="C58:C76">+C57+1</f>
        <v>1</v>
      </c>
      <c r="D58" s="168"/>
      <c r="E58" s="367">
        <f t="shared" si="7"/>
        <v>21297.89279</v>
      </c>
      <c r="F58" s="365">
        <f t="shared" si="7"/>
        <v>3288.9219</v>
      </c>
      <c r="G58" s="366">
        <f t="shared" si="8"/>
        <v>24586.814690000003</v>
      </c>
      <c r="H58" s="367">
        <f t="shared" si="9"/>
        <v>358695.12155</v>
      </c>
      <c r="I58" s="365">
        <f t="shared" si="9"/>
        <v>65371.45451</v>
      </c>
      <c r="J58" s="366">
        <f t="shared" si="10"/>
        <v>424066.57606</v>
      </c>
      <c r="K58" s="367">
        <f t="shared" si="11"/>
        <v>379993.01434</v>
      </c>
      <c r="L58" s="365">
        <f t="shared" si="12"/>
        <v>68660.37641</v>
      </c>
      <c r="M58" s="366">
        <f t="shared" si="13"/>
        <v>448653.39075</v>
      </c>
      <c r="P58" s="155"/>
    </row>
    <row r="59" spans="2:16" ht="15.75">
      <c r="B59" s="494">
        <f aca="true" t="shared" si="15" ref="B59:B76">+B58+1</f>
        <v>2023</v>
      </c>
      <c r="C59" s="494">
        <f t="shared" si="14"/>
        <v>2</v>
      </c>
      <c r="D59" s="168"/>
      <c r="E59" s="367">
        <f t="shared" si="7"/>
        <v>19038.74067</v>
      </c>
      <c r="F59" s="365">
        <f t="shared" si="7"/>
        <v>2861.91612</v>
      </c>
      <c r="G59" s="366">
        <f t="shared" si="8"/>
        <v>21900.65679</v>
      </c>
      <c r="H59" s="367">
        <f t="shared" si="9"/>
        <v>319318.87351</v>
      </c>
      <c r="I59" s="365">
        <f t="shared" si="9"/>
        <v>56177.35775</v>
      </c>
      <c r="J59" s="366">
        <f t="shared" si="10"/>
        <v>375496.23126000003</v>
      </c>
      <c r="K59" s="367">
        <f t="shared" si="11"/>
        <v>338357.61418000003</v>
      </c>
      <c r="L59" s="365">
        <f t="shared" si="12"/>
        <v>59039.273870000005</v>
      </c>
      <c r="M59" s="366">
        <f t="shared" si="13"/>
        <v>397396.88805000007</v>
      </c>
      <c r="P59" s="155"/>
    </row>
    <row r="60" spans="2:16" ht="15.75">
      <c r="B60" s="494">
        <f t="shared" si="15"/>
        <v>2024</v>
      </c>
      <c r="C60" s="494">
        <f t="shared" si="14"/>
        <v>3</v>
      </c>
      <c r="D60" s="168"/>
      <c r="E60" s="367">
        <f t="shared" si="7"/>
        <v>16425.24038</v>
      </c>
      <c r="F60" s="365">
        <f t="shared" si="7"/>
        <v>2437.30758</v>
      </c>
      <c r="G60" s="366">
        <f t="shared" si="8"/>
        <v>18862.54796</v>
      </c>
      <c r="H60" s="367">
        <f t="shared" si="9"/>
        <v>276505.06503</v>
      </c>
      <c r="I60" s="365">
        <f t="shared" si="9"/>
        <v>44978.21682</v>
      </c>
      <c r="J60" s="366">
        <f t="shared" si="10"/>
        <v>321483.28185</v>
      </c>
      <c r="K60" s="367">
        <f t="shared" si="11"/>
        <v>292930.30541</v>
      </c>
      <c r="L60" s="365">
        <f t="shared" si="12"/>
        <v>47415.5244</v>
      </c>
      <c r="M60" s="366">
        <f t="shared" si="13"/>
        <v>340345.82980999997</v>
      </c>
      <c r="P60" s="155"/>
    </row>
    <row r="61" spans="2:16" ht="15.75">
      <c r="B61" s="494">
        <f t="shared" si="15"/>
        <v>2025</v>
      </c>
      <c r="C61" s="494">
        <f t="shared" si="14"/>
        <v>4</v>
      </c>
      <c r="D61" s="168"/>
      <c r="E61" s="367">
        <f t="shared" si="7"/>
        <v>16425.24038</v>
      </c>
      <c r="F61" s="365">
        <f t="shared" si="7"/>
        <v>1983.55106</v>
      </c>
      <c r="G61" s="366">
        <f t="shared" si="8"/>
        <v>18408.79144</v>
      </c>
      <c r="H61" s="367">
        <f t="shared" si="9"/>
        <v>104613.76745</v>
      </c>
      <c r="I61" s="365">
        <f t="shared" si="9"/>
        <v>36213.2296</v>
      </c>
      <c r="J61" s="366">
        <f t="shared" si="10"/>
        <v>140826.99705</v>
      </c>
      <c r="K61" s="367">
        <f t="shared" si="11"/>
        <v>121039.00783</v>
      </c>
      <c r="L61" s="365">
        <f t="shared" si="12"/>
        <v>38196.78066</v>
      </c>
      <c r="M61" s="366">
        <f t="shared" si="13"/>
        <v>159235.78849</v>
      </c>
      <c r="P61" s="155"/>
    </row>
    <row r="62" spans="2:16" ht="15.75">
      <c r="B62" s="494">
        <f t="shared" si="15"/>
        <v>2026</v>
      </c>
      <c r="C62" s="494">
        <f t="shared" si="14"/>
        <v>5</v>
      </c>
      <c r="D62" s="168"/>
      <c r="E62" s="367">
        <f t="shared" si="7"/>
        <v>16425.24038</v>
      </c>
      <c r="F62" s="365">
        <f t="shared" si="7"/>
        <v>1518.61068</v>
      </c>
      <c r="G62" s="366">
        <f t="shared" si="8"/>
        <v>17943.85106</v>
      </c>
      <c r="H62" s="367">
        <f t="shared" si="9"/>
        <v>397533.29224</v>
      </c>
      <c r="I62" s="365">
        <f t="shared" si="9"/>
        <v>33956.08269</v>
      </c>
      <c r="J62" s="366">
        <f t="shared" si="10"/>
        <v>431489.37493</v>
      </c>
      <c r="K62" s="367">
        <f t="shared" si="11"/>
        <v>413958.53261999995</v>
      </c>
      <c r="L62" s="365">
        <f t="shared" si="12"/>
        <v>35474.69337</v>
      </c>
      <c r="M62" s="366">
        <f t="shared" si="13"/>
        <v>449433.22598999995</v>
      </c>
      <c r="P62" s="155"/>
    </row>
    <row r="63" spans="2:16" ht="15.75">
      <c r="B63" s="494">
        <f t="shared" si="15"/>
        <v>2027</v>
      </c>
      <c r="C63" s="494">
        <f t="shared" si="14"/>
        <v>6</v>
      </c>
      <c r="D63" s="168"/>
      <c r="E63" s="367">
        <f t="shared" si="7"/>
        <v>16425.24038</v>
      </c>
      <c r="F63" s="365">
        <f t="shared" si="7"/>
        <v>1051.64101</v>
      </c>
      <c r="G63" s="366">
        <f t="shared" si="8"/>
        <v>17476.88139</v>
      </c>
      <c r="H63" s="367">
        <f t="shared" si="9"/>
        <v>65282.65686</v>
      </c>
      <c r="I63" s="365">
        <f t="shared" si="9"/>
        <v>5657.4565</v>
      </c>
      <c r="J63" s="366">
        <f t="shared" si="10"/>
        <v>70940.11336</v>
      </c>
      <c r="K63" s="367">
        <f t="shared" si="11"/>
        <v>81707.89724</v>
      </c>
      <c r="L63" s="365">
        <f t="shared" si="12"/>
        <v>6709.0975100000005</v>
      </c>
      <c r="M63" s="366">
        <f t="shared" si="13"/>
        <v>88416.99475000001</v>
      </c>
      <c r="P63" s="155"/>
    </row>
    <row r="64" spans="2:16" ht="15.75">
      <c r="B64" s="494">
        <f t="shared" si="15"/>
        <v>2028</v>
      </c>
      <c r="C64" s="494">
        <f t="shared" si="14"/>
        <v>7</v>
      </c>
      <c r="D64" s="168"/>
      <c r="E64" s="367">
        <f t="shared" si="7"/>
        <v>16425.24038</v>
      </c>
      <c r="F64" s="365">
        <f t="shared" si="7"/>
        <v>585.02626</v>
      </c>
      <c r="G64" s="366">
        <f t="shared" si="8"/>
        <v>17010.266639999998</v>
      </c>
      <c r="H64" s="367">
        <f t="shared" si="9"/>
        <v>45127.69626</v>
      </c>
      <c r="I64" s="365">
        <f t="shared" si="9"/>
        <v>4350.17546</v>
      </c>
      <c r="J64" s="366">
        <f t="shared" si="10"/>
        <v>49477.871719999996</v>
      </c>
      <c r="K64" s="367">
        <f t="shared" si="11"/>
        <v>61552.93664</v>
      </c>
      <c r="L64" s="365">
        <f t="shared" si="12"/>
        <v>4935.20172</v>
      </c>
      <c r="M64" s="366">
        <f t="shared" si="13"/>
        <v>66488.13836</v>
      </c>
      <c r="P64" s="155"/>
    </row>
    <row r="65" spans="2:16" ht="15.75">
      <c r="B65" s="494">
        <f t="shared" si="15"/>
        <v>2029</v>
      </c>
      <c r="C65" s="494">
        <f t="shared" si="14"/>
        <v>8</v>
      </c>
      <c r="D65" s="168"/>
      <c r="E65" s="367">
        <f t="shared" si="7"/>
        <v>8212.61888</v>
      </c>
      <c r="F65" s="365">
        <f t="shared" si="7"/>
        <v>117.37022</v>
      </c>
      <c r="G65" s="366">
        <f>+F65+E65</f>
        <v>8329.9891</v>
      </c>
      <c r="H65" s="367">
        <f t="shared" si="9"/>
        <v>41803.81698</v>
      </c>
      <c r="I65" s="365">
        <f t="shared" si="9"/>
        <v>3021.79603</v>
      </c>
      <c r="J65" s="366">
        <f t="shared" si="10"/>
        <v>44825.61301</v>
      </c>
      <c r="K65" s="367">
        <f t="shared" si="11"/>
        <v>50016.435860000005</v>
      </c>
      <c r="L65" s="365">
        <f t="shared" si="12"/>
        <v>3139.1662499999998</v>
      </c>
      <c r="M65" s="366">
        <f t="shared" si="13"/>
        <v>53155.60211000001</v>
      </c>
      <c r="P65" s="155"/>
    </row>
    <row r="66" spans="2:16" ht="15.75">
      <c r="B66" s="494">
        <f t="shared" si="15"/>
        <v>2030</v>
      </c>
      <c r="C66" s="494">
        <f t="shared" si="14"/>
        <v>9</v>
      </c>
      <c r="D66" s="168"/>
      <c r="E66" s="367">
        <f t="shared" si="7"/>
        <v>0</v>
      </c>
      <c r="F66" s="365">
        <f t="shared" si="7"/>
        <v>0</v>
      </c>
      <c r="G66" s="366">
        <f t="shared" si="8"/>
        <v>0</v>
      </c>
      <c r="H66" s="367">
        <f t="shared" si="9"/>
        <v>45717.84244</v>
      </c>
      <c r="I66" s="365">
        <f t="shared" si="9"/>
        <v>2211.35171</v>
      </c>
      <c r="J66" s="366">
        <f t="shared" si="10"/>
        <v>47929.19415</v>
      </c>
      <c r="K66" s="367">
        <f t="shared" si="11"/>
        <v>45717.84244</v>
      </c>
      <c r="L66" s="365">
        <f t="shared" si="12"/>
        <v>2211.35171</v>
      </c>
      <c r="M66" s="366">
        <f t="shared" si="13"/>
        <v>47929.19415</v>
      </c>
      <c r="P66" s="155"/>
    </row>
    <row r="67" spans="2:16" ht="15.75">
      <c r="B67" s="494">
        <f t="shared" si="15"/>
        <v>2031</v>
      </c>
      <c r="C67" s="494">
        <f t="shared" si="14"/>
        <v>10</v>
      </c>
      <c r="D67" s="168"/>
      <c r="E67" s="367">
        <f t="shared" si="7"/>
        <v>0</v>
      </c>
      <c r="F67" s="365">
        <f t="shared" si="7"/>
        <v>0</v>
      </c>
      <c r="G67" s="366">
        <f t="shared" si="8"/>
        <v>0</v>
      </c>
      <c r="H67" s="367">
        <f t="shared" si="9"/>
        <v>21115.16356</v>
      </c>
      <c r="I67" s="365">
        <f t="shared" si="9"/>
        <v>1514.90174</v>
      </c>
      <c r="J67" s="366">
        <f t="shared" si="10"/>
        <v>22630.065300000002</v>
      </c>
      <c r="K67" s="367">
        <f t="shared" si="11"/>
        <v>21115.16356</v>
      </c>
      <c r="L67" s="365">
        <f t="shared" si="12"/>
        <v>1514.90174</v>
      </c>
      <c r="M67" s="366">
        <f t="shared" si="13"/>
        <v>22630.065300000002</v>
      </c>
      <c r="P67" s="155"/>
    </row>
    <row r="68" spans="2:16" ht="15.75">
      <c r="B68" s="494">
        <f t="shared" si="15"/>
        <v>2032</v>
      </c>
      <c r="C68" s="494">
        <f t="shared" si="14"/>
        <v>11</v>
      </c>
      <c r="D68" s="168"/>
      <c r="E68" s="367">
        <f t="shared" si="7"/>
        <v>0</v>
      </c>
      <c r="F68" s="365">
        <f t="shared" si="7"/>
        <v>0</v>
      </c>
      <c r="G68" s="366">
        <f t="shared" si="8"/>
        <v>0</v>
      </c>
      <c r="H68" s="367">
        <f t="shared" si="9"/>
        <v>11292.58471</v>
      </c>
      <c r="I68" s="365">
        <f t="shared" si="9"/>
        <v>7923.57308</v>
      </c>
      <c r="J68" s="366">
        <f t="shared" si="10"/>
        <v>19216.157789999997</v>
      </c>
      <c r="K68" s="367">
        <f aca="true" t="shared" si="16" ref="K68:K75">+E68+H68</f>
        <v>11292.58471</v>
      </c>
      <c r="L68" s="365">
        <f aca="true" t="shared" si="17" ref="L68:L75">+F68+I68</f>
        <v>7923.57308</v>
      </c>
      <c r="M68" s="366">
        <f t="shared" si="13"/>
        <v>19216.157789999997</v>
      </c>
      <c r="P68" s="155"/>
    </row>
    <row r="69" spans="2:16" ht="15.75">
      <c r="B69" s="494">
        <f t="shared" si="15"/>
        <v>2033</v>
      </c>
      <c r="C69" s="494">
        <f t="shared" si="14"/>
        <v>12</v>
      </c>
      <c r="D69" s="168"/>
      <c r="E69" s="367">
        <f t="shared" si="7"/>
        <v>0</v>
      </c>
      <c r="F69" s="365">
        <f t="shared" si="7"/>
        <v>0</v>
      </c>
      <c r="G69" s="366">
        <f t="shared" si="8"/>
        <v>0</v>
      </c>
      <c r="H69" s="367">
        <f t="shared" si="9"/>
        <v>7576.04568</v>
      </c>
      <c r="I69" s="365">
        <f t="shared" si="9"/>
        <v>422.14914</v>
      </c>
      <c r="J69" s="366">
        <f t="shared" si="10"/>
        <v>7998.194820000001</v>
      </c>
      <c r="K69" s="367">
        <f t="shared" si="16"/>
        <v>7576.04568</v>
      </c>
      <c r="L69" s="365">
        <f t="shared" si="17"/>
        <v>422.14914</v>
      </c>
      <c r="M69" s="366">
        <f t="shared" si="13"/>
        <v>7998.194820000001</v>
      </c>
      <c r="P69" s="155"/>
    </row>
    <row r="70" spans="2:16" ht="15.75">
      <c r="B70" s="494">
        <f t="shared" si="15"/>
        <v>2034</v>
      </c>
      <c r="C70" s="494">
        <f t="shared" si="14"/>
        <v>13</v>
      </c>
      <c r="D70" s="168"/>
      <c r="E70" s="367">
        <f t="shared" si="7"/>
        <v>0</v>
      </c>
      <c r="F70" s="365">
        <f t="shared" si="7"/>
        <v>0</v>
      </c>
      <c r="G70" s="366">
        <f t="shared" si="8"/>
        <v>0</v>
      </c>
      <c r="H70" s="367">
        <f t="shared" si="9"/>
        <v>4279.48173</v>
      </c>
      <c r="I70" s="365">
        <f t="shared" si="9"/>
        <v>301.94212</v>
      </c>
      <c r="J70" s="366">
        <f t="shared" si="10"/>
        <v>4581.42385</v>
      </c>
      <c r="K70" s="367">
        <f t="shared" si="16"/>
        <v>4279.48173</v>
      </c>
      <c r="L70" s="365">
        <f t="shared" si="17"/>
        <v>301.94212</v>
      </c>
      <c r="M70" s="366">
        <f t="shared" si="13"/>
        <v>4581.42385</v>
      </c>
      <c r="P70" s="155"/>
    </row>
    <row r="71" spans="2:16" ht="15.75">
      <c r="B71" s="494">
        <f t="shared" si="15"/>
        <v>2035</v>
      </c>
      <c r="C71" s="494">
        <f t="shared" si="14"/>
        <v>14</v>
      </c>
      <c r="D71" s="168"/>
      <c r="E71" s="367">
        <f t="shared" si="7"/>
        <v>0</v>
      </c>
      <c r="F71" s="365">
        <f t="shared" si="7"/>
        <v>0</v>
      </c>
      <c r="G71" s="366">
        <f t="shared" si="8"/>
        <v>0</v>
      </c>
      <c r="H71" s="367">
        <f t="shared" si="9"/>
        <v>5201.18547</v>
      </c>
      <c r="I71" s="365">
        <f t="shared" si="9"/>
        <v>219.89879</v>
      </c>
      <c r="J71" s="366">
        <f t="shared" si="10"/>
        <v>5421.0842600000005</v>
      </c>
      <c r="K71" s="367">
        <f t="shared" si="16"/>
        <v>5201.18547</v>
      </c>
      <c r="L71" s="365">
        <f t="shared" si="17"/>
        <v>219.89879</v>
      </c>
      <c r="M71" s="366">
        <f t="shared" si="13"/>
        <v>5421.0842600000005</v>
      </c>
      <c r="P71" s="155"/>
    </row>
    <row r="72" spans="2:16" ht="15.75">
      <c r="B72" s="494">
        <f t="shared" si="15"/>
        <v>2036</v>
      </c>
      <c r="C72" s="494">
        <f t="shared" si="14"/>
        <v>15</v>
      </c>
      <c r="D72" s="168"/>
      <c r="E72" s="367">
        <f t="shared" si="7"/>
        <v>0</v>
      </c>
      <c r="F72" s="365">
        <f t="shared" si="7"/>
        <v>0</v>
      </c>
      <c r="G72" s="366">
        <f t="shared" si="8"/>
        <v>0</v>
      </c>
      <c r="H72" s="367">
        <f t="shared" si="9"/>
        <v>2740.38925</v>
      </c>
      <c r="I72" s="365">
        <f t="shared" si="9"/>
        <v>142.24884</v>
      </c>
      <c r="J72" s="366">
        <f t="shared" si="10"/>
        <v>2882.6380900000004</v>
      </c>
      <c r="K72" s="367">
        <f t="shared" si="16"/>
        <v>2740.38925</v>
      </c>
      <c r="L72" s="365">
        <f t="shared" si="17"/>
        <v>142.24884</v>
      </c>
      <c r="M72" s="366">
        <f t="shared" si="13"/>
        <v>2882.6380900000004</v>
      </c>
      <c r="P72" s="155"/>
    </row>
    <row r="73" spans="2:16" ht="15.75">
      <c r="B73" s="494">
        <f t="shared" si="15"/>
        <v>2037</v>
      </c>
      <c r="C73" s="494">
        <f t="shared" si="14"/>
        <v>16</v>
      </c>
      <c r="D73" s="168"/>
      <c r="E73" s="367">
        <f t="shared" si="7"/>
        <v>0</v>
      </c>
      <c r="F73" s="365">
        <f t="shared" si="7"/>
        <v>0</v>
      </c>
      <c r="G73" s="366">
        <f t="shared" si="8"/>
        <v>0</v>
      </c>
      <c r="H73" s="367">
        <f t="shared" si="9"/>
        <v>1393.3612</v>
      </c>
      <c r="I73" s="365">
        <f t="shared" si="9"/>
        <v>88.41855</v>
      </c>
      <c r="J73" s="366">
        <f t="shared" si="10"/>
        <v>1481.7797500000001</v>
      </c>
      <c r="K73" s="367">
        <f t="shared" si="16"/>
        <v>1393.3612</v>
      </c>
      <c r="L73" s="365">
        <f t="shared" si="17"/>
        <v>88.41855</v>
      </c>
      <c r="M73" s="366">
        <f t="shared" si="13"/>
        <v>1481.7797500000001</v>
      </c>
      <c r="P73" s="155"/>
    </row>
    <row r="74" spans="2:16" ht="15.75">
      <c r="B74" s="494">
        <f t="shared" si="15"/>
        <v>2038</v>
      </c>
      <c r="C74" s="494">
        <f t="shared" si="14"/>
        <v>17</v>
      </c>
      <c r="D74" s="168"/>
      <c r="E74" s="367">
        <f t="shared" si="7"/>
        <v>0</v>
      </c>
      <c r="F74" s="365">
        <f t="shared" si="7"/>
        <v>0</v>
      </c>
      <c r="G74" s="366">
        <f t="shared" si="8"/>
        <v>0</v>
      </c>
      <c r="H74" s="367">
        <f t="shared" si="9"/>
        <v>1393.36124</v>
      </c>
      <c r="I74" s="365">
        <f t="shared" si="9"/>
        <v>64.84027</v>
      </c>
      <c r="J74" s="366">
        <f t="shared" si="10"/>
        <v>1458.2015099999999</v>
      </c>
      <c r="K74" s="367">
        <f t="shared" si="16"/>
        <v>1393.36124</v>
      </c>
      <c r="L74" s="365">
        <f t="shared" si="17"/>
        <v>64.84027</v>
      </c>
      <c r="M74" s="366">
        <f t="shared" si="13"/>
        <v>1458.2015099999999</v>
      </c>
      <c r="P74" s="155"/>
    </row>
    <row r="75" spans="2:16" ht="15.75">
      <c r="B75" s="494">
        <f t="shared" si="15"/>
        <v>2039</v>
      </c>
      <c r="C75" s="494">
        <f t="shared" si="14"/>
        <v>18</v>
      </c>
      <c r="D75" s="168"/>
      <c r="E75" s="367">
        <f t="shared" si="7"/>
        <v>0</v>
      </c>
      <c r="F75" s="365">
        <f t="shared" si="7"/>
        <v>0</v>
      </c>
      <c r="G75" s="366">
        <f t="shared" si="8"/>
        <v>0</v>
      </c>
      <c r="H75" s="367">
        <f t="shared" si="9"/>
        <v>1178.91394</v>
      </c>
      <c r="I75" s="365">
        <f t="shared" si="9"/>
        <v>41.26197</v>
      </c>
      <c r="J75" s="366">
        <f t="shared" si="10"/>
        <v>1220.17591</v>
      </c>
      <c r="K75" s="367">
        <f t="shared" si="16"/>
        <v>1178.91394</v>
      </c>
      <c r="L75" s="365">
        <f t="shared" si="17"/>
        <v>41.26197</v>
      </c>
      <c r="M75" s="366">
        <f t="shared" si="13"/>
        <v>1220.17591</v>
      </c>
      <c r="P75" s="155"/>
    </row>
    <row r="76" spans="2:16" ht="15.75">
      <c r="B76" s="494">
        <f t="shared" si="15"/>
        <v>2040</v>
      </c>
      <c r="C76" s="494">
        <f t="shared" si="14"/>
        <v>19</v>
      </c>
      <c r="D76" s="168"/>
      <c r="E76" s="367">
        <f t="shared" si="7"/>
        <v>0</v>
      </c>
      <c r="F76" s="365">
        <f t="shared" si="7"/>
        <v>0</v>
      </c>
      <c r="G76" s="366">
        <f>+F76+E76</f>
        <v>0</v>
      </c>
      <c r="H76" s="367">
        <f t="shared" si="9"/>
        <v>1178.91413</v>
      </c>
      <c r="I76" s="365">
        <f t="shared" si="9"/>
        <v>17.68373</v>
      </c>
      <c r="J76" s="366">
        <f>+H76+I76</f>
        <v>1196.5978599999999</v>
      </c>
      <c r="K76" s="367">
        <f>+E76+H76</f>
        <v>1178.91413</v>
      </c>
      <c r="L76" s="365">
        <f>+F76+I76</f>
        <v>17.68373</v>
      </c>
      <c r="M76" s="366">
        <f>+K76+L76</f>
        <v>1196.5978599999999</v>
      </c>
      <c r="P76" s="155"/>
    </row>
    <row r="77" spans="2:16" ht="8.25" customHeight="1">
      <c r="B77" s="156"/>
      <c r="C77" s="157"/>
      <c r="D77" s="169"/>
      <c r="E77" s="371"/>
      <c r="F77" s="372"/>
      <c r="G77" s="373"/>
      <c r="H77" s="371"/>
      <c r="I77" s="372"/>
      <c r="J77" s="373"/>
      <c r="K77" s="371"/>
      <c r="L77" s="372"/>
      <c r="M77" s="373"/>
      <c r="P77" s="155"/>
    </row>
    <row r="78" spans="2:16" ht="15" customHeight="1">
      <c r="B78" s="591" t="s">
        <v>14</v>
      </c>
      <c r="C78" s="592"/>
      <c r="D78" s="164"/>
      <c r="E78" s="585">
        <f aca="true" t="shared" si="18" ref="E78:M78">SUM(E57:E76)</f>
        <v>155318.10775</v>
      </c>
      <c r="F78" s="587">
        <f t="shared" si="18"/>
        <v>16526.42602</v>
      </c>
      <c r="G78" s="589">
        <f t="shared" si="18"/>
        <v>171844.53377</v>
      </c>
      <c r="H78" s="585">
        <f t="shared" si="18"/>
        <v>2152594.34699</v>
      </c>
      <c r="I78" s="587">
        <f t="shared" si="18"/>
        <v>337515.2338400001</v>
      </c>
      <c r="J78" s="589">
        <f t="shared" si="18"/>
        <v>2490109.58083</v>
      </c>
      <c r="K78" s="585">
        <f t="shared" si="18"/>
        <v>2307912.45474</v>
      </c>
      <c r="L78" s="587">
        <f t="shared" si="18"/>
        <v>354041.65986</v>
      </c>
      <c r="M78" s="589">
        <f t="shared" si="18"/>
        <v>2661954.1146000004</v>
      </c>
      <c r="P78" s="155"/>
    </row>
    <row r="79" spans="2:16" ht="15" customHeight="1">
      <c r="B79" s="593"/>
      <c r="C79" s="594"/>
      <c r="D79" s="165"/>
      <c r="E79" s="586"/>
      <c r="F79" s="588"/>
      <c r="G79" s="590"/>
      <c r="H79" s="586"/>
      <c r="I79" s="588"/>
      <c r="J79" s="590"/>
      <c r="K79" s="586"/>
      <c r="L79" s="588"/>
      <c r="M79" s="590"/>
      <c r="P79" s="155"/>
    </row>
    <row r="80" ht="6.75" customHeight="1"/>
    <row r="81" spans="2:13" ht="15.75">
      <c r="B81" s="158" t="s">
        <v>115</v>
      </c>
      <c r="C81" s="159"/>
      <c r="D81" s="159"/>
      <c r="E81" s="144"/>
      <c r="F81" s="142"/>
      <c r="G81" s="144"/>
      <c r="H81" s="160"/>
      <c r="I81" s="145"/>
      <c r="J81" s="144"/>
      <c r="K81" s="144"/>
      <c r="L81" s="144"/>
      <c r="M81" s="144"/>
    </row>
    <row r="82" spans="2:13" ht="15">
      <c r="B82" s="158" t="s">
        <v>357</v>
      </c>
      <c r="C82" s="159"/>
      <c r="D82" s="159"/>
      <c r="E82" s="144"/>
      <c r="F82" s="142"/>
      <c r="G82" s="144"/>
      <c r="H82" s="160"/>
      <c r="I82" s="145"/>
      <c r="J82" s="144"/>
      <c r="K82" s="144"/>
      <c r="L82" s="144"/>
      <c r="M82" s="144"/>
    </row>
    <row r="83" spans="2:8" ht="15">
      <c r="B83" s="75" t="s">
        <v>358</v>
      </c>
      <c r="C83" s="159"/>
      <c r="D83" s="159"/>
      <c r="E83" s="144"/>
      <c r="F83" s="142"/>
      <c r="G83" s="144"/>
      <c r="H83" s="170"/>
    </row>
    <row r="84" spans="2:14" ht="15">
      <c r="B84" s="427"/>
      <c r="C84" s="427"/>
      <c r="D84" s="427"/>
      <c r="E84" s="441"/>
      <c r="F84" s="440"/>
      <c r="G84" s="440"/>
      <c r="H84" s="440"/>
      <c r="I84" s="440"/>
      <c r="J84" s="440"/>
      <c r="K84" s="440"/>
      <c r="L84" s="440"/>
      <c r="M84" s="440"/>
      <c r="N84" s="427"/>
    </row>
    <row r="85" spans="2:14" ht="15">
      <c r="B85" s="427"/>
      <c r="C85" s="427"/>
      <c r="D85" s="427"/>
      <c r="E85" s="442"/>
      <c r="F85" s="180"/>
      <c r="G85" s="180"/>
      <c r="H85" s="180"/>
      <c r="I85" s="180"/>
      <c r="J85" s="180"/>
      <c r="K85" s="180"/>
      <c r="L85" s="180"/>
      <c r="M85" s="180"/>
      <c r="N85" s="427"/>
    </row>
    <row r="86" spans="2:14" ht="15">
      <c r="B86" s="427"/>
      <c r="C86" s="427"/>
      <c r="D86" s="427"/>
      <c r="E86" s="443"/>
      <c r="F86" s="440"/>
      <c r="G86" s="440"/>
      <c r="H86" s="440"/>
      <c r="I86" s="440"/>
      <c r="J86" s="440"/>
      <c r="K86" s="440"/>
      <c r="L86" s="440"/>
      <c r="M86" s="440"/>
      <c r="N86" s="427"/>
    </row>
    <row r="87" spans="2:14" ht="15">
      <c r="B87" s="427"/>
      <c r="C87" s="427"/>
      <c r="D87" s="427"/>
      <c r="E87" s="444"/>
      <c r="F87" s="427"/>
      <c r="G87" s="440"/>
      <c r="H87" s="440"/>
      <c r="I87" s="445"/>
      <c r="J87" s="440"/>
      <c r="K87" s="440"/>
      <c r="L87" s="440"/>
      <c r="M87" s="440"/>
      <c r="N87" s="427"/>
    </row>
    <row r="88" spans="2:14" ht="15">
      <c r="B88" s="427"/>
      <c r="C88" s="427"/>
      <c r="D88" s="427"/>
      <c r="E88" s="443"/>
      <c r="F88" s="443"/>
      <c r="G88" s="443"/>
      <c r="H88" s="443"/>
      <c r="I88" s="443"/>
      <c r="J88" s="443"/>
      <c r="K88" s="443"/>
      <c r="L88" s="443"/>
      <c r="M88" s="443"/>
      <c r="N88" s="427"/>
    </row>
    <row r="89" spans="2:14" ht="15">
      <c r="B89" s="427"/>
      <c r="C89" s="427"/>
      <c r="D89" s="427"/>
      <c r="E89" s="440"/>
      <c r="F89" s="427"/>
      <c r="G89" s="440"/>
      <c r="H89" s="440"/>
      <c r="I89" s="445"/>
      <c r="J89" s="440"/>
      <c r="K89" s="440"/>
      <c r="L89" s="440"/>
      <c r="M89" s="440"/>
      <c r="N89" s="427"/>
    </row>
    <row r="90" spans="2:14" ht="15">
      <c r="B90" s="427"/>
      <c r="C90" s="427"/>
      <c r="D90" s="427"/>
      <c r="E90" s="440"/>
      <c r="F90" s="427"/>
      <c r="G90" s="440"/>
      <c r="H90" s="440"/>
      <c r="I90" s="445"/>
      <c r="J90" s="440"/>
      <c r="K90" s="440"/>
      <c r="L90" s="440"/>
      <c r="M90" s="440"/>
      <c r="N90" s="427"/>
    </row>
    <row r="91" spans="2:14" ht="15">
      <c r="B91" s="427"/>
      <c r="C91" s="427"/>
      <c r="D91" s="427"/>
      <c r="E91" s="440"/>
      <c r="F91" s="427"/>
      <c r="G91" s="440"/>
      <c r="H91" s="440"/>
      <c r="I91" s="445"/>
      <c r="J91" s="440"/>
      <c r="K91" s="440"/>
      <c r="L91" s="440"/>
      <c r="M91" s="440"/>
      <c r="N91" s="427"/>
    </row>
    <row r="92" spans="2:14" ht="15">
      <c r="B92" s="427"/>
      <c r="C92" s="427"/>
      <c r="D92" s="427"/>
      <c r="E92" s="440"/>
      <c r="F92" s="427"/>
      <c r="G92" s="440"/>
      <c r="H92" s="440"/>
      <c r="I92" s="445"/>
      <c r="J92" s="440"/>
      <c r="K92" s="440"/>
      <c r="L92" s="440"/>
      <c r="M92" s="440"/>
      <c r="N92" s="427"/>
    </row>
    <row r="93" spans="2:14" ht="15">
      <c r="B93" s="427"/>
      <c r="C93" s="427"/>
      <c r="D93" s="427"/>
      <c r="E93" s="440"/>
      <c r="F93" s="427"/>
      <c r="G93" s="440"/>
      <c r="H93" s="440"/>
      <c r="I93" s="445"/>
      <c r="J93" s="440"/>
      <c r="K93" s="440"/>
      <c r="L93" s="440"/>
      <c r="M93" s="440"/>
      <c r="N93" s="427"/>
    </row>
    <row r="94" spans="2:14" ht="15">
      <c r="B94" s="427"/>
      <c r="C94" s="427"/>
      <c r="D94" s="427"/>
      <c r="E94" s="440"/>
      <c r="F94" s="427"/>
      <c r="G94" s="440"/>
      <c r="H94" s="440"/>
      <c r="I94" s="445"/>
      <c r="J94" s="440"/>
      <c r="K94" s="440"/>
      <c r="L94" s="440"/>
      <c r="M94" s="440"/>
      <c r="N94" s="427"/>
    </row>
    <row r="95" spans="2:14" ht="15">
      <c r="B95" s="427"/>
      <c r="C95" s="427"/>
      <c r="D95" s="427"/>
      <c r="E95" s="440"/>
      <c r="F95" s="427"/>
      <c r="G95" s="440"/>
      <c r="H95" s="440"/>
      <c r="I95" s="445"/>
      <c r="J95" s="440"/>
      <c r="K95" s="440"/>
      <c r="L95" s="440"/>
      <c r="M95" s="440"/>
      <c r="N95" s="427"/>
    </row>
    <row r="96" spans="2:14" ht="15">
      <c r="B96" s="427"/>
      <c r="C96" s="427"/>
      <c r="D96" s="427"/>
      <c r="E96" s="440"/>
      <c r="F96" s="427"/>
      <c r="G96" s="440"/>
      <c r="H96" s="440"/>
      <c r="I96" s="445"/>
      <c r="J96" s="440"/>
      <c r="K96" s="440"/>
      <c r="L96" s="440"/>
      <c r="M96" s="440"/>
      <c r="N96" s="427"/>
    </row>
    <row r="97" spans="2:14" ht="15">
      <c r="B97" s="427"/>
      <c r="C97" s="427"/>
      <c r="D97" s="427"/>
      <c r="E97" s="440"/>
      <c r="F97" s="427"/>
      <c r="G97" s="440"/>
      <c r="H97" s="440"/>
      <c r="I97" s="445"/>
      <c r="J97" s="440"/>
      <c r="K97" s="440"/>
      <c r="L97" s="440"/>
      <c r="M97" s="440"/>
      <c r="N97" s="427"/>
    </row>
    <row r="98" spans="2:14" ht="15">
      <c r="B98" s="427"/>
      <c r="C98" s="427"/>
      <c r="D98" s="427"/>
      <c r="E98" s="440"/>
      <c r="F98" s="427"/>
      <c r="G98" s="440"/>
      <c r="H98" s="440"/>
      <c r="I98" s="445"/>
      <c r="J98" s="440"/>
      <c r="K98" s="440"/>
      <c r="L98" s="440"/>
      <c r="M98" s="440"/>
      <c r="N98" s="427"/>
    </row>
    <row r="99" spans="2:14" ht="15">
      <c r="B99" s="427"/>
      <c r="C99" s="427"/>
      <c r="D99" s="427"/>
      <c r="E99" s="440"/>
      <c r="F99" s="427"/>
      <c r="G99" s="440"/>
      <c r="H99" s="440"/>
      <c r="I99" s="445"/>
      <c r="J99" s="440"/>
      <c r="K99" s="440"/>
      <c r="L99" s="440"/>
      <c r="M99" s="440"/>
      <c r="N99" s="427"/>
    </row>
    <row r="100" spans="2:14" ht="15">
      <c r="B100" s="427"/>
      <c r="C100" s="427"/>
      <c r="D100" s="427"/>
      <c r="E100" s="440"/>
      <c r="F100" s="427"/>
      <c r="G100" s="440"/>
      <c r="H100" s="440"/>
      <c r="I100" s="445"/>
      <c r="J100" s="440"/>
      <c r="K100" s="440"/>
      <c r="L100" s="440"/>
      <c r="M100" s="440"/>
      <c r="N100" s="427"/>
    </row>
    <row r="101" spans="2:14" ht="15">
      <c r="B101" s="427"/>
      <c r="C101" s="427"/>
      <c r="D101" s="427"/>
      <c r="E101" s="440"/>
      <c r="F101" s="427"/>
      <c r="G101" s="440"/>
      <c r="H101" s="440"/>
      <c r="I101" s="445"/>
      <c r="J101" s="440"/>
      <c r="K101" s="440"/>
      <c r="L101" s="440"/>
      <c r="M101" s="440"/>
      <c r="N101" s="427"/>
    </row>
  </sheetData>
  <sheetProtection/>
  <mergeCells count="29">
    <mergeCell ref="B54:C55"/>
    <mergeCell ref="G36:G37"/>
    <mergeCell ref="J78:J79"/>
    <mergeCell ref="E12:G12"/>
    <mergeCell ref="H12:J12"/>
    <mergeCell ref="B12:C13"/>
    <mergeCell ref="B36:C37"/>
    <mergeCell ref="E36:E37"/>
    <mergeCell ref="F36:F37"/>
    <mergeCell ref="K12:M12"/>
    <mergeCell ref="H36:H37"/>
    <mergeCell ref="E54:G54"/>
    <mergeCell ref="H54:J54"/>
    <mergeCell ref="K54:M54"/>
    <mergeCell ref="I36:I37"/>
    <mergeCell ref="J36:J37"/>
    <mergeCell ref="K36:K37"/>
    <mergeCell ref="L36:L37"/>
    <mergeCell ref="M36:M37"/>
    <mergeCell ref="B5:D5"/>
    <mergeCell ref="K78:K79"/>
    <mergeCell ref="L78:L79"/>
    <mergeCell ref="M78:M79"/>
    <mergeCell ref="B78:C79"/>
    <mergeCell ref="E78:E79"/>
    <mergeCell ref="F78:F79"/>
    <mergeCell ref="G78:G79"/>
    <mergeCell ref="H78:H79"/>
    <mergeCell ref="I78:I79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57:G74 G75:G7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35.25" customHeight="1">
      <c r="A6" s="4"/>
      <c r="B6" s="503" t="s">
        <v>304</v>
      </c>
      <c r="C6" s="503"/>
      <c r="D6" s="503"/>
      <c r="E6" s="503"/>
      <c r="F6" s="503"/>
      <c r="G6" s="503"/>
    </row>
    <row r="7" spans="1:7" ht="15.75">
      <c r="A7" s="4"/>
      <c r="B7" s="504" t="str">
        <f>+Indice!B7</f>
        <v>AL 31 DE ENERO DE 2021</v>
      </c>
      <c r="C7" s="504"/>
      <c r="D7" s="504"/>
      <c r="E7" s="504"/>
      <c r="F7" s="504"/>
      <c r="G7" s="504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7.75" customHeight="1">
      <c r="A9" s="6"/>
      <c r="B9" s="256" t="s">
        <v>0</v>
      </c>
      <c r="C9" s="256" t="s">
        <v>1</v>
      </c>
      <c r="D9" s="507" t="s">
        <v>305</v>
      </c>
      <c r="E9" s="507"/>
      <c r="F9" s="507"/>
      <c r="G9" s="507"/>
    </row>
    <row r="10" spans="1:7" ht="58.5" customHeight="1">
      <c r="A10" s="6"/>
      <c r="B10" s="256"/>
      <c r="C10" s="256"/>
      <c r="D10" s="507" t="s">
        <v>117</v>
      </c>
      <c r="E10" s="507"/>
      <c r="F10" s="507"/>
      <c r="G10" s="507"/>
    </row>
    <row r="11" spans="1:7" ht="105" customHeight="1">
      <c r="A11" s="6"/>
      <c r="B11" s="256"/>
      <c r="C11" s="256"/>
      <c r="D11" s="508" t="s">
        <v>118</v>
      </c>
      <c r="E11" s="508"/>
      <c r="F11" s="508"/>
      <c r="G11" s="508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509" t="s">
        <v>128</v>
      </c>
      <c r="E13" s="509"/>
      <c r="F13" s="509"/>
      <c r="G13" s="509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44227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61</v>
      </c>
      <c r="E19" s="13"/>
      <c r="F19" s="13"/>
      <c r="G19" s="13"/>
    </row>
    <row r="20" spans="1:7" ht="27.75" customHeight="1">
      <c r="A20" s="6"/>
      <c r="B20" s="7"/>
      <c r="C20" s="7"/>
      <c r="D20" s="511" t="s">
        <v>306</v>
      </c>
      <c r="E20" s="511"/>
      <c r="F20" s="511"/>
      <c r="G20" s="511"/>
    </row>
    <row r="21" spans="1:7" ht="15.75" customHeight="1">
      <c r="A21" s="6"/>
      <c r="B21" s="7"/>
      <c r="C21" s="7"/>
      <c r="D21" s="13" t="s">
        <v>72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258</v>
      </c>
      <c r="E23" s="6"/>
      <c r="F23" s="6"/>
      <c r="G23" s="6"/>
    </row>
    <row r="24" spans="1:7" ht="16.5" customHeight="1">
      <c r="A24" s="6"/>
      <c r="B24" s="10"/>
      <c r="C24" s="10"/>
      <c r="D24" s="6" t="s">
        <v>259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80" t="s">
        <v>12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44255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508" t="s">
        <v>73</v>
      </c>
      <c r="E30" s="508"/>
      <c r="F30" s="508"/>
      <c r="G30" s="508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23</v>
      </c>
      <c r="C32" s="7" t="s">
        <v>1</v>
      </c>
      <c r="D32" s="510" t="s">
        <v>131</v>
      </c>
      <c r="E32" s="510"/>
      <c r="F32" s="510"/>
      <c r="G32" s="510"/>
    </row>
    <row r="33" spans="4:7" ht="7.5" customHeight="1">
      <c r="D33" s="507"/>
      <c r="E33" s="507"/>
      <c r="F33" s="507"/>
      <c r="G33" s="507"/>
    </row>
    <row r="34" spans="2:9" ht="28.5" customHeight="1">
      <c r="B34" s="7" t="s">
        <v>11</v>
      </c>
      <c r="C34" s="7" t="s">
        <v>1</v>
      </c>
      <c r="D34" s="508" t="s">
        <v>137</v>
      </c>
      <c r="E34" s="508"/>
      <c r="F34" s="508"/>
      <c r="G34" s="508"/>
      <c r="I34" s="317">
        <v>3.642</v>
      </c>
    </row>
    <row r="35" spans="4:7" ht="15.75" customHeight="1">
      <c r="D35" s="507"/>
      <c r="E35" s="507"/>
      <c r="F35" s="507"/>
      <c r="G35" s="507"/>
    </row>
    <row r="36" spans="2:7" ht="15">
      <c r="B36" s="7" t="s">
        <v>59</v>
      </c>
      <c r="C36" s="7" t="s">
        <v>1</v>
      </c>
      <c r="D36" s="6" t="s">
        <v>60</v>
      </c>
      <c r="E36" s="6"/>
      <c r="F36" s="6"/>
      <c r="G36" s="6"/>
    </row>
    <row r="37" spans="4:7" ht="15">
      <c r="D37" s="507"/>
      <c r="E37" s="507"/>
      <c r="F37" s="507"/>
      <c r="G37" s="507"/>
    </row>
    <row r="38" spans="4:7" ht="15">
      <c r="D38" s="507"/>
      <c r="E38" s="507"/>
      <c r="F38" s="507"/>
      <c r="G38" s="507"/>
    </row>
    <row r="39" spans="4:7" ht="15">
      <c r="D39" s="507"/>
      <c r="E39" s="507"/>
      <c r="F39" s="507"/>
      <c r="G39" s="507"/>
    </row>
    <row r="40" spans="4:7" ht="15">
      <c r="D40" s="507"/>
      <c r="E40" s="507"/>
      <c r="F40" s="507"/>
      <c r="G40" s="507"/>
    </row>
    <row r="41" spans="4:7" ht="15">
      <c r="D41" s="507"/>
      <c r="E41" s="507"/>
      <c r="F41" s="507"/>
      <c r="G41" s="507"/>
    </row>
  </sheetData>
  <sheetProtection/>
  <mergeCells count="17">
    <mergeCell ref="D40:G40"/>
    <mergeCell ref="D34:G34"/>
    <mergeCell ref="D20:G20"/>
    <mergeCell ref="D41:G41"/>
    <mergeCell ref="D33:G33"/>
    <mergeCell ref="D35:G35"/>
    <mergeCell ref="D37:G37"/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7" customWidth="1"/>
    <col min="2" max="2" width="26.421875" style="117" customWidth="1"/>
    <col min="3" max="5" width="16.7109375" style="117" customWidth="1"/>
    <col min="6" max="6" width="4.28125" style="117" customWidth="1"/>
    <col min="7" max="7" width="33.57421875" style="117" customWidth="1"/>
    <col min="8" max="10" width="16.7109375" style="117" customWidth="1"/>
    <col min="11" max="11" width="0.71875" style="117" customWidth="1"/>
    <col min="12" max="12" width="10.8515625" style="117" customWidth="1"/>
    <col min="13" max="13" width="11.421875" style="117" customWidth="1"/>
    <col min="14" max="14" width="15.7109375" style="227" customWidth="1"/>
    <col min="15" max="15" width="15.7109375" style="53" customWidth="1"/>
    <col min="16" max="16384" width="15.7109375" style="52" customWidth="1"/>
  </cols>
  <sheetData>
    <row r="1" spans="14:15" s="4" customFormat="1" ht="15" customHeight="1">
      <c r="N1" s="51"/>
      <c r="O1" s="51"/>
    </row>
    <row r="2" spans="4:15" s="4" customFormat="1" ht="15" customHeight="1">
      <c r="D2" s="5"/>
      <c r="N2" s="51"/>
      <c r="O2" s="51"/>
    </row>
    <row r="3" spans="4:15" s="4" customFormat="1" ht="15" customHeight="1">
      <c r="D3" s="5"/>
      <c r="N3" s="51"/>
      <c r="O3" s="51"/>
    </row>
    <row r="4" spans="1:15" s="1" customFormat="1" ht="15">
      <c r="A4" s="4"/>
      <c r="B4" s="131"/>
      <c r="C4" s="131"/>
      <c r="D4" s="131"/>
      <c r="E4" s="131"/>
      <c r="F4" s="131"/>
      <c r="G4" s="131"/>
      <c r="H4" s="220"/>
      <c r="I4" s="220"/>
      <c r="J4" s="220"/>
      <c r="K4" s="220"/>
      <c r="L4" s="220"/>
      <c r="M4" s="220"/>
      <c r="N4" s="127"/>
      <c r="O4" s="29"/>
    </row>
    <row r="5" spans="1:15" s="1" customFormat="1" ht="22.5" customHeight="1">
      <c r="A5" s="4"/>
      <c r="B5" s="503" t="s">
        <v>177</v>
      </c>
      <c r="C5" s="503"/>
      <c r="D5" s="503"/>
      <c r="E5" s="503"/>
      <c r="F5" s="503"/>
      <c r="G5" s="503"/>
      <c r="H5" s="503"/>
      <c r="I5" s="503"/>
      <c r="J5" s="503"/>
      <c r="K5" s="220"/>
      <c r="L5" s="220"/>
      <c r="M5" s="220"/>
      <c r="N5" s="127"/>
      <c r="O5" s="29"/>
    </row>
    <row r="6" spans="1:15" s="1" customFormat="1" ht="19.5" customHeight="1">
      <c r="A6" s="4"/>
      <c r="B6" s="517" t="s">
        <v>304</v>
      </c>
      <c r="C6" s="517"/>
      <c r="D6" s="517"/>
      <c r="E6" s="517"/>
      <c r="F6" s="517"/>
      <c r="G6" s="517"/>
      <c r="H6" s="517"/>
      <c r="I6" s="517"/>
      <c r="J6" s="517"/>
      <c r="K6" s="220"/>
      <c r="L6" s="220"/>
      <c r="M6" s="220"/>
      <c r="N6" s="127"/>
      <c r="O6" s="29"/>
    </row>
    <row r="7" spans="1:15" s="1" customFormat="1" ht="18" customHeight="1">
      <c r="A7" s="4"/>
      <c r="B7" s="513" t="str">
        <f>+Indice!B7</f>
        <v>AL 31 DE ENERO DE 2021</v>
      </c>
      <c r="C7" s="513"/>
      <c r="D7" s="513"/>
      <c r="E7" s="513"/>
      <c r="F7" s="513"/>
      <c r="G7" s="513"/>
      <c r="H7" s="513"/>
      <c r="I7" s="513"/>
      <c r="J7" s="513"/>
      <c r="K7" s="220"/>
      <c r="L7" s="220"/>
      <c r="M7" s="220"/>
      <c r="N7" s="127"/>
      <c r="O7" s="29"/>
    </row>
    <row r="8" spans="1:15" s="1" customFormat="1" ht="19.5" customHeight="1">
      <c r="A8" s="4"/>
      <c r="B8" s="512"/>
      <c r="C8" s="512"/>
      <c r="D8" s="512"/>
      <c r="E8" s="512"/>
      <c r="F8" s="512"/>
      <c r="G8" s="271"/>
      <c r="H8" s="271"/>
      <c r="I8" s="271"/>
      <c r="J8" s="271"/>
      <c r="K8" s="220"/>
      <c r="L8" s="220"/>
      <c r="M8" s="220"/>
      <c r="N8" s="127"/>
      <c r="O8" s="29"/>
    </row>
    <row r="9" spans="1:15" s="1" customFormat="1" ht="15.75">
      <c r="A9" s="4"/>
      <c r="B9" s="379" t="s">
        <v>132</v>
      </c>
      <c r="C9" s="379"/>
      <c r="D9" s="379"/>
      <c r="E9" s="379"/>
      <c r="F9" s="379"/>
      <c r="G9" s="379"/>
      <c r="H9" s="379"/>
      <c r="I9" s="379"/>
      <c r="J9" s="379"/>
      <c r="K9" s="220"/>
      <c r="L9" s="220"/>
      <c r="M9" s="220"/>
      <c r="N9" s="127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20"/>
      <c r="L10" s="220"/>
      <c r="M10" s="220"/>
      <c r="N10" s="127"/>
      <c r="O10" s="29"/>
    </row>
    <row r="11" spans="2:14" ht="19.5" customHeight="1">
      <c r="B11" s="514" t="s">
        <v>24</v>
      </c>
      <c r="C11" s="515"/>
      <c r="D11" s="515"/>
      <c r="E11" s="516"/>
      <c r="F11" s="116"/>
      <c r="G11" s="514" t="s">
        <v>25</v>
      </c>
      <c r="H11" s="515"/>
      <c r="I11" s="515"/>
      <c r="J11" s="516"/>
      <c r="N11" s="260"/>
    </row>
    <row r="12" spans="2:13" ht="19.5" customHeight="1">
      <c r="B12" s="118"/>
      <c r="C12" s="378" t="s">
        <v>13</v>
      </c>
      <c r="D12" s="378" t="s">
        <v>133</v>
      </c>
      <c r="E12" s="381" t="s">
        <v>26</v>
      </c>
      <c r="F12" s="119"/>
      <c r="G12" s="120"/>
      <c r="H12" s="378" t="s">
        <v>13</v>
      </c>
      <c r="I12" s="378" t="s">
        <v>133</v>
      </c>
      <c r="J12" s="381" t="s">
        <v>26</v>
      </c>
      <c r="M12" s="207"/>
    </row>
    <row r="13" spans="2:10" ht="19.5" customHeight="1">
      <c r="B13" s="121" t="s">
        <v>29</v>
      </c>
      <c r="C13" s="376">
        <f>('DGRGL-C1'!C18+'DGRGL-C1'!C46)/1000</f>
        <v>721.42439287</v>
      </c>
      <c r="D13" s="376">
        <f>('DGRGL-C1'!D18+'DGRGL-C1'!D46)/1000</f>
        <v>2627.42763883</v>
      </c>
      <c r="E13" s="449">
        <f>+D13/$D$15</f>
        <v>0.9712925255166754</v>
      </c>
      <c r="F13" s="122"/>
      <c r="G13" s="121" t="s">
        <v>30</v>
      </c>
      <c r="H13" s="374">
        <f>(+'DGRGL-C3'!C19+'DGRGL-C3'!C45)/1000</f>
        <v>742.74677702</v>
      </c>
      <c r="I13" s="374">
        <f>(+'DGRGL-C3'!D19+'DGRGL-C3'!D45)/1000</f>
        <v>2705.0837619</v>
      </c>
      <c r="J13" s="449">
        <f>+I13/$I$15</f>
        <v>1</v>
      </c>
    </row>
    <row r="14" spans="2:14" ht="19.5" customHeight="1">
      <c r="B14" s="121" t="s">
        <v>27</v>
      </c>
      <c r="C14" s="376">
        <f>+'DGRGL-C1'!C15/1000</f>
        <v>21.32238415</v>
      </c>
      <c r="D14" s="376">
        <f>+'DGRGL-C1'!D15/1000</f>
        <v>77.65612307</v>
      </c>
      <c r="E14" s="449">
        <f>+D14/$D$15</f>
        <v>0.028707474483324617</v>
      </c>
      <c r="F14" s="122"/>
      <c r="G14" s="121" t="s">
        <v>28</v>
      </c>
      <c r="H14" s="374">
        <f>(+'DGRGL-C3'!C15+'DGRGL-C3'!C43)/1000</f>
        <v>0</v>
      </c>
      <c r="I14" s="374">
        <f>(+'DGRGL-C3'!D15+'DGRGL-C3'!D43)/1000</f>
        <v>0</v>
      </c>
      <c r="J14" s="449">
        <f>+I14/$I$15</f>
        <v>0</v>
      </c>
      <c r="N14" s="228"/>
    </row>
    <row r="15" spans="2:10" ht="19.5" customHeight="1">
      <c r="B15" s="123" t="s">
        <v>31</v>
      </c>
      <c r="C15" s="377">
        <f>+C14+C13</f>
        <v>742.74677702</v>
      </c>
      <c r="D15" s="377">
        <f>+D14+D13</f>
        <v>2705.0837619</v>
      </c>
      <c r="E15" s="450">
        <f>SUM(E13:E14)</f>
        <v>1</v>
      </c>
      <c r="F15" s="124"/>
      <c r="G15" s="123" t="s">
        <v>31</v>
      </c>
      <c r="H15" s="375">
        <f>+H14+H13</f>
        <v>742.74677702</v>
      </c>
      <c r="I15" s="375">
        <f>+I14+I13</f>
        <v>2705.0837619</v>
      </c>
      <c r="J15" s="450">
        <f>SUM(J13:J14)</f>
        <v>1</v>
      </c>
    </row>
    <row r="16" spans="2:10" ht="19.5" customHeight="1">
      <c r="B16" s="172"/>
      <c r="C16" s="186"/>
      <c r="D16" s="229"/>
      <c r="E16" s="124"/>
      <c r="F16" s="124"/>
      <c r="G16" s="289"/>
      <c r="H16" s="290">
        <f>+H15-C15</f>
        <v>0</v>
      </c>
      <c r="I16" s="291">
        <f>+I15-D15</f>
        <v>0</v>
      </c>
      <c r="J16" s="124"/>
    </row>
    <row r="17" spans="3:4" ht="19.5" customHeight="1">
      <c r="C17" s="230"/>
      <c r="D17" s="231"/>
    </row>
    <row r="18" spans="2:10" ht="19.5" customHeight="1">
      <c r="B18" s="514" t="s">
        <v>32</v>
      </c>
      <c r="C18" s="515"/>
      <c r="D18" s="515"/>
      <c r="E18" s="516"/>
      <c r="F18" s="116"/>
      <c r="G18" s="514" t="s">
        <v>71</v>
      </c>
      <c r="H18" s="515"/>
      <c r="I18" s="515"/>
      <c r="J18" s="516"/>
    </row>
    <row r="19" spans="2:15" ht="19.5" customHeight="1">
      <c r="B19" s="120"/>
      <c r="C19" s="378" t="s">
        <v>13</v>
      </c>
      <c r="D19" s="378" t="s">
        <v>133</v>
      </c>
      <c r="E19" s="381" t="s">
        <v>26</v>
      </c>
      <c r="F19" s="119"/>
      <c r="G19" s="232"/>
      <c r="H19" s="378" t="s">
        <v>13</v>
      </c>
      <c r="I19" s="378" t="s">
        <v>133</v>
      </c>
      <c r="J19" s="384" t="s">
        <v>26</v>
      </c>
      <c r="M19" s="233"/>
      <c r="N19" s="233"/>
      <c r="O19" s="54"/>
    </row>
    <row r="20" spans="2:15" ht="19.5" customHeight="1">
      <c r="B20" s="121" t="s">
        <v>86</v>
      </c>
      <c r="C20" s="376">
        <f>('DGRGL-C2'!C15+'DGRGL-C2'!C20)/1000</f>
        <v>380.51441739999996</v>
      </c>
      <c r="D20" s="376">
        <f>('DGRGL-C2'!D15+'DGRGL-C2'!D20)/1000</f>
        <v>1385.83350817</v>
      </c>
      <c r="E20" s="449">
        <f>+D20/$D$23</f>
        <v>0.5123070596514973</v>
      </c>
      <c r="F20" s="122"/>
      <c r="G20" s="393" t="s">
        <v>166</v>
      </c>
      <c r="H20" s="382">
        <f>(+'DGRGL-C5'!C19+'DGRGL-C5'!C43+'DGRGL-C5'!C56)/1000</f>
        <v>557.43200817</v>
      </c>
      <c r="I20" s="382">
        <f>(+'DGRGL-C5'!D19+'DGRGL-C5'!D43+'DGRGL-C5'!D56)/1000</f>
        <v>2030.16737375</v>
      </c>
      <c r="J20" s="451">
        <f aca="true" t="shared" si="0" ref="J20:J28">+I20/$I$29</f>
        <v>0.7505007432150859</v>
      </c>
      <c r="M20" s="233"/>
      <c r="N20" s="233"/>
      <c r="O20" s="54"/>
    </row>
    <row r="21" spans="2:15" ht="19.5" customHeight="1">
      <c r="B21" s="121" t="s">
        <v>85</v>
      </c>
      <c r="C21" s="376">
        <f>('DGRGL-C2'!C16+'DGRGL-C2'!C21)/1000</f>
        <v>361.926341</v>
      </c>
      <c r="D21" s="376">
        <f>('DGRGL-C2'!D16+'DGRGL-C2'!D21)/1000</f>
        <v>1318.1357339200001</v>
      </c>
      <c r="E21" s="449">
        <f>+D21/$D$23</f>
        <v>0.4872809309957065</v>
      </c>
      <c r="F21" s="122"/>
      <c r="G21" s="393" t="s">
        <v>330</v>
      </c>
      <c r="H21" s="382">
        <f>(+'DGRGL-C5'!C34)/1000</f>
        <v>105.78132056</v>
      </c>
      <c r="I21" s="382">
        <f>(+'DGRGL-C5'!D34)/1000</f>
        <v>385.25556948</v>
      </c>
      <c r="J21" s="451">
        <f t="shared" si="0"/>
        <v>0.14241909064296485</v>
      </c>
      <c r="M21" s="235"/>
      <c r="N21" s="236"/>
      <c r="O21" s="54"/>
    </row>
    <row r="22" spans="2:15" ht="19.5" customHeight="1">
      <c r="B22" s="121" t="s">
        <v>297</v>
      </c>
      <c r="C22" s="376">
        <f>('DGRGL-C2'!C17+'DGRGL-C2'!C22)/1000</f>
        <v>0.30601862</v>
      </c>
      <c r="D22" s="376">
        <f>('DGRGL-C2'!D17+'DGRGL-C2'!D22)/1000</f>
        <v>1.11451981</v>
      </c>
      <c r="E22" s="449">
        <f>+D22/$D$23</f>
        <v>0.0004120093527962263</v>
      </c>
      <c r="F22" s="124"/>
      <c r="G22" s="393" t="s">
        <v>260</v>
      </c>
      <c r="H22" s="382">
        <f>+'DGRGL-C5'!C35/1000</f>
        <v>41.42729644</v>
      </c>
      <c r="I22" s="382">
        <f>+'DGRGL-C5'!D35/1000</f>
        <v>150.87821363</v>
      </c>
      <c r="J22" s="451">
        <f t="shared" si="0"/>
        <v>0.055775801014435696</v>
      </c>
      <c r="M22" s="237"/>
      <c r="N22" s="233"/>
      <c r="O22" s="54"/>
    </row>
    <row r="23" spans="2:15" ht="25.5" customHeight="1">
      <c r="B23" s="123" t="s">
        <v>31</v>
      </c>
      <c r="C23" s="377">
        <f>+C21+C20+C22</f>
        <v>742.74677702</v>
      </c>
      <c r="D23" s="377">
        <f>+D21+D20+D22</f>
        <v>2705.0837619</v>
      </c>
      <c r="E23" s="450">
        <f>+E21+E20+E22</f>
        <v>1</v>
      </c>
      <c r="F23" s="124"/>
      <c r="G23" s="234" t="s">
        <v>167</v>
      </c>
      <c r="H23" s="382">
        <f>+'DGRGL-C5'!C28/1000</f>
        <v>19.16729021</v>
      </c>
      <c r="I23" s="382">
        <f>+'DGRGL-C5'!D28/1000</f>
        <v>69.80727094</v>
      </c>
      <c r="J23" s="451">
        <f t="shared" si="0"/>
        <v>0.025805955410225376</v>
      </c>
      <c r="M23" s="233"/>
      <c r="N23" s="233"/>
      <c r="O23" s="54"/>
    </row>
    <row r="24" spans="2:15" ht="19.5" customHeight="1">
      <c r="B24" s="117" t="s">
        <v>278</v>
      </c>
      <c r="C24" s="292"/>
      <c r="D24" s="490"/>
      <c r="E24" s="293"/>
      <c r="F24" s="124"/>
      <c r="G24" s="393" t="s">
        <v>152</v>
      </c>
      <c r="H24" s="382">
        <f>(+'DGRGL-C5'!C40+'DGRGL-C5'!C99)/1000</f>
        <v>12.913100820000002</v>
      </c>
      <c r="I24" s="382">
        <f>(+'DGRGL-C5'!D40+'DGRGL-C5'!D99)/1000</f>
        <v>47.029513179999995</v>
      </c>
      <c r="J24" s="451">
        <f t="shared" si="0"/>
        <v>0.01738560330099171</v>
      </c>
      <c r="M24" s="233"/>
      <c r="N24" s="233"/>
      <c r="O24" s="54"/>
    </row>
    <row r="25" spans="6:15" ht="19.5" customHeight="1">
      <c r="F25" s="124"/>
      <c r="G25" s="393" t="s">
        <v>157</v>
      </c>
      <c r="H25" s="382">
        <f>(+'DGRGL-C5'!C36+'DGRGL-C5'!C95)/1000</f>
        <v>3.8376370200000003</v>
      </c>
      <c r="I25" s="382">
        <f>(+'DGRGL-C5'!D36+'DGRGL-C5'!D95)/1000</f>
        <v>13.97667402</v>
      </c>
      <c r="J25" s="451">
        <f t="shared" si="0"/>
        <v>0.005166817463088975</v>
      </c>
      <c r="M25" s="233"/>
      <c r="N25" s="233"/>
      <c r="O25" s="54"/>
    </row>
    <row r="26" spans="2:15" ht="25.5" customHeight="1">
      <c r="B26" s="518" t="s">
        <v>33</v>
      </c>
      <c r="C26" s="519"/>
      <c r="D26" s="519"/>
      <c r="E26" s="520"/>
      <c r="F26" s="124"/>
      <c r="G26" s="234" t="s">
        <v>170</v>
      </c>
      <c r="H26" s="382">
        <f>+'DGRGL-C5'!C29/1000</f>
        <v>2.1550939399999995</v>
      </c>
      <c r="I26" s="382">
        <f>+'DGRGL-C5'!D29/1000</f>
        <v>7.84885213</v>
      </c>
      <c r="J26" s="451">
        <f t="shared" si="0"/>
        <v>0.002901519073311484</v>
      </c>
      <c r="M26" s="233"/>
      <c r="N26" s="233"/>
      <c r="O26" s="54"/>
    </row>
    <row r="27" spans="2:16" ht="19.5" customHeight="1">
      <c r="B27" s="120"/>
      <c r="C27" s="378" t="s">
        <v>13</v>
      </c>
      <c r="D27" s="378" t="s">
        <v>133</v>
      </c>
      <c r="E27" s="381" t="s">
        <v>26</v>
      </c>
      <c r="F27" s="116"/>
      <c r="G27" s="393" t="s">
        <v>237</v>
      </c>
      <c r="H27" s="382">
        <f>+'DGRGL-C5'!C37/1000</f>
        <v>0.03209683</v>
      </c>
      <c r="I27" s="382">
        <f>+'DGRGL-C5'!D37/1000</f>
        <v>0.11689664999999999</v>
      </c>
      <c r="J27" s="451">
        <f t="shared" si="0"/>
        <v>4.3213689589692506E-05</v>
      </c>
      <c r="M27" s="235"/>
      <c r="N27" s="233"/>
      <c r="O27" s="54"/>
      <c r="P27" s="55"/>
    </row>
    <row r="28" spans="2:16" ht="19.5" customHeight="1">
      <c r="B28" s="121" t="s">
        <v>307</v>
      </c>
      <c r="C28" s="374">
        <f>(+'DGRGL-C5'!C19+'DGRGL-C5'!C43+'DGRGL-C5'!C55)/1000</f>
        <v>557.43200817</v>
      </c>
      <c r="D28" s="374">
        <f>('DGRGL-C5'!D19+'DGRGL-C5'!D43+'DGRGL-C5'!D55)/1000</f>
        <v>2030.16737375</v>
      </c>
      <c r="E28" s="449">
        <f>+C28/$C$31</f>
        <v>0.7505007432095394</v>
      </c>
      <c r="F28" s="119"/>
      <c r="G28" s="393" t="s">
        <v>337</v>
      </c>
      <c r="H28" s="382">
        <f>+'DGRGL-C5'!C96/1000</f>
        <v>0.0009330300000000001</v>
      </c>
      <c r="I28" s="382">
        <f>+'DGRGL-C5'!D96/1000</f>
        <v>0.0033981</v>
      </c>
      <c r="J28" s="451">
        <f t="shared" si="0"/>
        <v>1.256190306520624E-06</v>
      </c>
      <c r="M28" s="233"/>
      <c r="N28" s="238"/>
      <c r="O28" s="97"/>
      <c r="P28" s="55"/>
    </row>
    <row r="29" spans="2:16" ht="19.5" customHeight="1">
      <c r="B29" s="121" t="s">
        <v>63</v>
      </c>
      <c r="C29" s="374">
        <f>(+'DGRGL-C5'!C33+'DGRGL-C5'!C39+'DGRGL-C5'!C94+'DGRGL-C5'!C98)/1000</f>
        <v>163.99238469999997</v>
      </c>
      <c r="D29" s="374">
        <f>(+'DGRGL-C5'!D33+'DGRGL-C5'!D39+'DGRGL-C5'!D94+'DGRGL-C5'!D98)/1000</f>
        <v>597.26026506</v>
      </c>
      <c r="E29" s="449">
        <f>+C29/$C$31</f>
        <v>0.220791782305619</v>
      </c>
      <c r="F29" s="122"/>
      <c r="G29" s="123" t="s">
        <v>31</v>
      </c>
      <c r="H29" s="383">
        <f>SUM(H20:H28)</f>
        <v>742.7467770200001</v>
      </c>
      <c r="I29" s="383">
        <f>SUM(I20:I28)</f>
        <v>2705.0837618799997</v>
      </c>
      <c r="J29" s="452">
        <f>SUM(J20:J28)</f>
        <v>1.0000000000000002</v>
      </c>
      <c r="M29" s="239"/>
      <c r="N29" s="240"/>
      <c r="O29" s="54"/>
      <c r="P29" s="55"/>
    </row>
    <row r="30" spans="2:16" ht="19.5" customHeight="1">
      <c r="B30" s="121" t="s">
        <v>51</v>
      </c>
      <c r="C30" s="374">
        <f>(+'DGRGL-C5'!C27)/1000</f>
        <v>21.322384149999998</v>
      </c>
      <c r="D30" s="374">
        <f>(+'DGRGL-C5'!D27)/1000</f>
        <v>77.65612307</v>
      </c>
      <c r="E30" s="449">
        <f>+C30/$C$31</f>
        <v>0.028707474484841622</v>
      </c>
      <c r="F30" s="122"/>
      <c r="G30" s="117" t="s">
        <v>168</v>
      </c>
      <c r="L30" s="233"/>
      <c r="M30" s="241"/>
      <c r="N30" s="233"/>
      <c r="O30" s="54"/>
      <c r="P30" s="55"/>
    </row>
    <row r="31" spans="2:16" ht="19.5" customHeight="1">
      <c r="B31" s="123" t="s">
        <v>31</v>
      </c>
      <c r="C31" s="375">
        <f>+C28+C29+C30</f>
        <v>742.74677702</v>
      </c>
      <c r="D31" s="375">
        <f>+D28+D29+D30</f>
        <v>2705.08376188</v>
      </c>
      <c r="E31" s="450">
        <f>+E28+E29+E30</f>
        <v>1</v>
      </c>
      <c r="F31" s="122"/>
      <c r="G31" s="117" t="s">
        <v>169</v>
      </c>
      <c r="M31" s="241"/>
      <c r="N31" s="233"/>
      <c r="O31" s="54"/>
      <c r="P31" s="55"/>
    </row>
    <row r="32" spans="2:16" ht="19.5" customHeight="1">
      <c r="B32" s="117" t="s">
        <v>308</v>
      </c>
      <c r="C32" s="489"/>
      <c r="D32" s="491"/>
      <c r="E32" s="52"/>
      <c r="F32" s="122"/>
      <c r="H32" s="465"/>
      <c r="I32" s="465"/>
      <c r="L32" s="233"/>
      <c r="M32" s="241"/>
      <c r="N32" s="233"/>
      <c r="O32" s="54"/>
      <c r="P32" s="55"/>
    </row>
    <row r="33" spans="6:16" ht="19.5" customHeight="1">
      <c r="F33" s="124"/>
      <c r="L33" s="233"/>
      <c r="M33" s="241"/>
      <c r="N33" s="233"/>
      <c r="O33" s="54"/>
      <c r="P33" s="55"/>
    </row>
    <row r="34" spans="2:16" ht="19.5" customHeight="1">
      <c r="B34" s="518" t="s">
        <v>23</v>
      </c>
      <c r="C34" s="519"/>
      <c r="D34" s="519"/>
      <c r="E34" s="520"/>
      <c r="F34" s="242"/>
      <c r="L34" s="233"/>
      <c r="M34" s="243"/>
      <c r="N34" s="233"/>
      <c r="O34" s="54"/>
      <c r="P34" s="55"/>
    </row>
    <row r="35" spans="2:16" ht="19.5" customHeight="1">
      <c r="B35" s="120"/>
      <c r="C35" s="378" t="s">
        <v>13</v>
      </c>
      <c r="D35" s="378" t="s">
        <v>133</v>
      </c>
      <c r="E35" s="381" t="s">
        <v>26</v>
      </c>
      <c r="F35" s="116"/>
      <c r="G35" s="518" t="s">
        <v>62</v>
      </c>
      <c r="H35" s="519"/>
      <c r="I35" s="519"/>
      <c r="J35" s="520"/>
      <c r="L35" s="241"/>
      <c r="M35" s="244"/>
      <c r="N35" s="244"/>
      <c r="O35" s="54"/>
      <c r="P35" s="55"/>
    </row>
    <row r="36" spans="2:16" ht="19.5" customHeight="1">
      <c r="B36" s="121" t="s">
        <v>133</v>
      </c>
      <c r="C36" s="374">
        <f>(+'DGRGL-C4'!C15+'DGRGL-C4'!C58)/1000</f>
        <v>583.56694121</v>
      </c>
      <c r="D36" s="374">
        <f>(+'DGRGL-C4'!D15+'DGRGL-C4'!D58)/1000</f>
        <v>2125.35079989122</v>
      </c>
      <c r="E36" s="449">
        <f>+D36/$D$40</f>
        <v>0.7856876115324423</v>
      </c>
      <c r="F36" s="119"/>
      <c r="G36" s="118"/>
      <c r="H36" s="521" t="s">
        <v>13</v>
      </c>
      <c r="I36" s="521"/>
      <c r="J36" s="522"/>
      <c r="L36" s="241"/>
      <c r="M36" s="244"/>
      <c r="N36" s="244"/>
      <c r="O36" s="54"/>
      <c r="P36" s="55"/>
    </row>
    <row r="37" spans="2:16" ht="19.5" customHeight="1">
      <c r="B37" s="121" t="s">
        <v>34</v>
      </c>
      <c r="C37" s="374">
        <f>(+'DGRGL-C4'!C29)/1000</f>
        <v>93.58402124999999</v>
      </c>
      <c r="D37" s="374">
        <f>(+'DGRGL-C4'!D29)/1000</f>
        <v>340.8330053899999</v>
      </c>
      <c r="E37" s="449">
        <f>+D37/$D$40</f>
        <v>0.1259972094724311</v>
      </c>
      <c r="F37" s="119"/>
      <c r="G37" s="394" t="s">
        <v>95</v>
      </c>
      <c r="H37" s="378" t="s">
        <v>27</v>
      </c>
      <c r="I37" s="378" t="s">
        <v>29</v>
      </c>
      <c r="J37" s="396" t="s">
        <v>31</v>
      </c>
      <c r="L37" s="241"/>
      <c r="M37" s="244"/>
      <c r="N37" s="244"/>
      <c r="O37" s="54"/>
      <c r="P37" s="55"/>
    </row>
    <row r="38" spans="2:16" ht="19.5" customHeight="1">
      <c r="B38" s="121" t="s">
        <v>35</v>
      </c>
      <c r="C38" s="374">
        <f>(+'DGRGL-C4'!C24)/1000</f>
        <v>53.228411310000006</v>
      </c>
      <c r="D38" s="374">
        <f>(+'DGRGL-C4'!D24)/1000</f>
        <v>193.85787399</v>
      </c>
      <c r="E38" s="449">
        <f>+D38/$D$40</f>
        <v>0.07166427772759015</v>
      </c>
      <c r="F38" s="124"/>
      <c r="G38" s="246">
        <v>2009</v>
      </c>
      <c r="H38" s="374">
        <v>71</v>
      </c>
      <c r="I38" s="374">
        <v>192</v>
      </c>
      <c r="J38" s="397">
        <f>+I38+H38</f>
        <v>263</v>
      </c>
      <c r="L38" s="241"/>
      <c r="M38" s="245"/>
      <c r="N38" s="233"/>
      <c r="O38" s="54"/>
      <c r="P38" s="55"/>
    </row>
    <row r="39" spans="2:16" ht="19.5" customHeight="1">
      <c r="B39" s="121" t="s">
        <v>36</v>
      </c>
      <c r="C39" s="374">
        <f>(+'DGRGL-C4'!C34)/1000</f>
        <v>12.367403249999999</v>
      </c>
      <c r="D39" s="374">
        <f>(+'DGRGL-C4'!D34)/1000</f>
        <v>45.042082640000004</v>
      </c>
      <c r="E39" s="449">
        <f>+D39/$D$40</f>
        <v>0.016650901267536527</v>
      </c>
      <c r="F39" s="124"/>
      <c r="G39" s="246">
        <v>2010</v>
      </c>
      <c r="H39" s="374">
        <v>72</v>
      </c>
      <c r="I39" s="374">
        <v>249</v>
      </c>
      <c r="J39" s="397">
        <f>+I39+H39</f>
        <v>321</v>
      </c>
      <c r="L39" s="241"/>
      <c r="N39" s="117"/>
      <c r="O39" s="52"/>
      <c r="P39" s="55"/>
    </row>
    <row r="40" spans="2:16" ht="19.5" customHeight="1">
      <c r="B40" s="123" t="s">
        <v>31</v>
      </c>
      <c r="C40" s="375">
        <f>+C39+C37+C38+C36</f>
        <v>742.74677702</v>
      </c>
      <c r="D40" s="375">
        <f>+D39+D37+D38+D36</f>
        <v>2705.08376191122</v>
      </c>
      <c r="E40" s="450">
        <f>+E39+E37+E38+E36</f>
        <v>1</v>
      </c>
      <c r="F40" s="124"/>
      <c r="G40" s="246">
        <v>2011</v>
      </c>
      <c r="H40" s="374">
        <v>70</v>
      </c>
      <c r="I40" s="374">
        <v>315</v>
      </c>
      <c r="J40" s="397">
        <f>+I40+H40</f>
        <v>385</v>
      </c>
      <c r="L40" s="241"/>
      <c r="M40" s="233"/>
      <c r="N40" s="233"/>
      <c r="O40" s="54"/>
      <c r="P40" s="55"/>
    </row>
    <row r="41" spans="2:16" ht="19.5" customHeight="1">
      <c r="B41" s="121" t="s">
        <v>38</v>
      </c>
      <c r="C41" s="374">
        <f>+C36</f>
        <v>583.56694121</v>
      </c>
      <c r="D41" s="374">
        <f>+D36</f>
        <v>2125.35079989122</v>
      </c>
      <c r="E41" s="449">
        <f>+C41/$C$43</f>
        <v>0.7856876115320878</v>
      </c>
      <c r="F41" s="124"/>
      <c r="G41" s="246">
        <v>2012</v>
      </c>
      <c r="H41" s="374">
        <v>63.198</v>
      </c>
      <c r="I41" s="382">
        <v>425.85551902000003</v>
      </c>
      <c r="J41" s="397">
        <f>+I41+H41</f>
        <v>489.05351902</v>
      </c>
      <c r="L41" s="241"/>
      <c r="N41" s="117"/>
      <c r="O41" s="52"/>
      <c r="P41" s="55"/>
    </row>
    <row r="42" spans="2:16" ht="19.5" customHeight="1">
      <c r="B42" s="121" t="s">
        <v>37</v>
      </c>
      <c r="C42" s="374">
        <f>+C38+C37+C39</f>
        <v>159.17983581</v>
      </c>
      <c r="D42" s="374">
        <f>+D38+D37+D39</f>
        <v>579.73296202</v>
      </c>
      <c r="E42" s="449">
        <f>+C42/$C$43</f>
        <v>0.21431238846791217</v>
      </c>
      <c r="F42" s="122"/>
      <c r="G42" s="246">
        <v>2013</v>
      </c>
      <c r="H42" s="374">
        <v>56.5285205</v>
      </c>
      <c r="I42" s="382">
        <v>591.0717845600001</v>
      </c>
      <c r="J42" s="397">
        <f>+I42+H42</f>
        <v>647.6003050600001</v>
      </c>
      <c r="L42" s="241"/>
      <c r="N42" s="117"/>
      <c r="O42" s="52"/>
      <c r="P42" s="55"/>
    </row>
    <row r="43" spans="2:16" ht="19.5" customHeight="1">
      <c r="B43" s="123" t="s">
        <v>31</v>
      </c>
      <c r="C43" s="375">
        <f>+C42+C41</f>
        <v>742.74677702</v>
      </c>
      <c r="D43" s="375">
        <f>+D42+D41</f>
        <v>2705.08376191122</v>
      </c>
      <c r="E43" s="450">
        <f>+E42+E41</f>
        <v>1</v>
      </c>
      <c r="F43" s="122"/>
      <c r="G43" s="246">
        <v>2014</v>
      </c>
      <c r="H43" s="374">
        <v>50.26007419</v>
      </c>
      <c r="I43" s="374">
        <v>752.8751732600001</v>
      </c>
      <c r="J43" s="397">
        <f>+I43+H43</f>
        <v>803.1352474500001</v>
      </c>
      <c r="L43" s="233"/>
      <c r="N43" s="117"/>
      <c r="O43" s="52"/>
      <c r="P43" s="55"/>
    </row>
    <row r="44" spans="2:16" ht="19.5" customHeight="1">
      <c r="B44" s="52"/>
      <c r="C44" s="52"/>
      <c r="D44" s="52"/>
      <c r="E44" s="52"/>
      <c r="F44" s="124"/>
      <c r="G44" s="246">
        <v>2015</v>
      </c>
      <c r="H44" s="374">
        <v>44.4029874</v>
      </c>
      <c r="I44" s="374">
        <v>911.7782794100002</v>
      </c>
      <c r="J44" s="397">
        <f>+I44+H44</f>
        <v>956.1812668100002</v>
      </c>
      <c r="L44" s="247"/>
      <c r="M44" s="248"/>
      <c r="N44" s="117"/>
      <c r="O44" s="52"/>
      <c r="P44" s="55"/>
    </row>
    <row r="45" spans="7:16" ht="19.5" customHeight="1">
      <c r="G45" s="246">
        <v>2016</v>
      </c>
      <c r="H45" s="374">
        <v>38.965713019999995</v>
      </c>
      <c r="I45" s="374">
        <v>1125.5192306200001</v>
      </c>
      <c r="J45" s="397">
        <f>+I45+H45</f>
        <v>1164.4849436400002</v>
      </c>
      <c r="L45" s="233"/>
      <c r="M45" s="249"/>
      <c r="N45" s="233"/>
      <c r="O45" s="54"/>
      <c r="P45" s="55"/>
    </row>
    <row r="46" spans="2:16" ht="19.5" customHeight="1">
      <c r="B46" s="518" t="s">
        <v>8</v>
      </c>
      <c r="C46" s="519"/>
      <c r="D46" s="519"/>
      <c r="E46" s="520"/>
      <c r="F46" s="116"/>
      <c r="G46" s="246">
        <v>2017</v>
      </c>
      <c r="H46" s="374">
        <v>33.93910748</v>
      </c>
      <c r="I46" s="374">
        <v>695.27858884</v>
      </c>
      <c r="J46" s="397">
        <f>+I46+H46</f>
        <v>729.21769632</v>
      </c>
      <c r="L46" s="233"/>
      <c r="M46" s="233"/>
      <c r="N46" s="233"/>
      <c r="O46" s="54"/>
      <c r="P46" s="55"/>
    </row>
    <row r="47" spans="2:16" ht="19.5" customHeight="1">
      <c r="B47" s="118"/>
      <c r="C47" s="378" t="s">
        <v>13</v>
      </c>
      <c r="D47" s="378" t="s">
        <v>133</v>
      </c>
      <c r="E47" s="381" t="s">
        <v>26</v>
      </c>
      <c r="F47" s="119"/>
      <c r="G47" s="467">
        <v>2018</v>
      </c>
      <c r="H47" s="374">
        <v>29.32455225</v>
      </c>
      <c r="I47" s="374">
        <v>1046.91136084</v>
      </c>
      <c r="J47" s="397">
        <f>+I47+H47</f>
        <v>1076.23591309</v>
      </c>
      <c r="L47" s="233"/>
      <c r="M47" s="233"/>
      <c r="N47" s="233"/>
      <c r="O47" s="54"/>
      <c r="P47" s="55"/>
    </row>
    <row r="48" spans="2:16" ht="19.5" customHeight="1">
      <c r="B48" s="121" t="s">
        <v>47</v>
      </c>
      <c r="C48" s="374">
        <f>(+'DGRGL-C2'!C14)/1000</f>
        <v>736.3098476099999</v>
      </c>
      <c r="D48" s="374">
        <f>(+'DGRGL-C2'!D14)/1000</f>
        <v>2681.6404649899996</v>
      </c>
      <c r="E48" s="449">
        <f>+D48/$D$50</f>
        <v>0.991333615158174</v>
      </c>
      <c r="F48" s="250"/>
      <c r="G48" s="467">
        <v>2019</v>
      </c>
      <c r="H48" s="374">
        <v>25.11588378</v>
      </c>
      <c r="I48" s="374">
        <v>1051.14683938</v>
      </c>
      <c r="J48" s="397">
        <f>+I48+H48</f>
        <v>1076.2627231600002</v>
      </c>
      <c r="L48" s="233"/>
      <c r="M48" s="233"/>
      <c r="N48" s="233"/>
      <c r="O48" s="54"/>
      <c r="P48" s="55"/>
    </row>
    <row r="49" spans="2:16" ht="19.5" customHeight="1">
      <c r="B49" s="121" t="s">
        <v>46</v>
      </c>
      <c r="C49" s="374">
        <f>(+'DGRGL-C2'!C19)/1000</f>
        <v>6.436929409999999</v>
      </c>
      <c r="D49" s="374">
        <f>(+'DGRGL-C2'!D19)/1000</f>
        <v>23.44329691</v>
      </c>
      <c r="E49" s="449">
        <f>+D49/$D$50</f>
        <v>0.008666384841826072</v>
      </c>
      <c r="F49" s="250"/>
      <c r="G49" s="467">
        <v>2020</v>
      </c>
      <c r="H49" s="374">
        <v>21.32238415</v>
      </c>
      <c r="I49" s="374">
        <v>752.79007244</v>
      </c>
      <c r="J49" s="397">
        <f>+I49+H49</f>
        <v>774.11245659</v>
      </c>
      <c r="L49" s="233"/>
      <c r="M49" s="233"/>
      <c r="N49" s="233"/>
      <c r="O49" s="54"/>
      <c r="P49" s="55"/>
    </row>
    <row r="50" spans="2:16" ht="19.5" customHeight="1">
      <c r="B50" s="123" t="s">
        <v>31</v>
      </c>
      <c r="C50" s="375">
        <f>+C49+C48</f>
        <v>742.7467770199999</v>
      </c>
      <c r="D50" s="375">
        <f>+D49+D48</f>
        <v>2705.0837618999994</v>
      </c>
      <c r="E50" s="450">
        <f>+E49+E48</f>
        <v>1</v>
      </c>
      <c r="F50" s="250"/>
      <c r="G50" s="496">
        <v>2021</v>
      </c>
      <c r="H50" s="395">
        <f>+C14</f>
        <v>21.32238415</v>
      </c>
      <c r="I50" s="395">
        <f>+C13</f>
        <v>721.42439287</v>
      </c>
      <c r="J50" s="398">
        <f>+I50+H50</f>
        <v>742.74677702</v>
      </c>
      <c r="L50" s="233"/>
      <c r="M50" s="233"/>
      <c r="N50" s="233"/>
      <c r="O50" s="54"/>
      <c r="P50" s="55"/>
    </row>
    <row r="51" spans="2:16" ht="19.5" customHeight="1">
      <c r="B51" s="119"/>
      <c r="C51" s="602"/>
      <c r="D51" s="602"/>
      <c r="E51" s="603"/>
      <c r="F51" s="250"/>
      <c r="G51" s="52"/>
      <c r="H51" s="52"/>
      <c r="I51" s="52"/>
      <c r="J51" s="52"/>
      <c r="L51" s="233"/>
      <c r="M51" s="233"/>
      <c r="N51" s="233"/>
      <c r="O51" s="54"/>
      <c r="P51" s="55"/>
    </row>
    <row r="52" spans="2:16" ht="19.5" customHeight="1">
      <c r="B52" s="52"/>
      <c r="C52" s="52"/>
      <c r="D52" s="52"/>
      <c r="E52" s="52"/>
      <c r="F52" s="250"/>
      <c r="G52" s="52"/>
      <c r="H52" s="52"/>
      <c r="I52" s="52"/>
      <c r="J52" s="52"/>
      <c r="L52" s="233"/>
      <c r="M52" s="233"/>
      <c r="N52" s="233"/>
      <c r="O52" s="54"/>
      <c r="P52" s="55"/>
    </row>
    <row r="53" spans="2:16" ht="19.5" customHeight="1">
      <c r="B53" s="52"/>
      <c r="C53" s="52"/>
      <c r="D53" s="52"/>
      <c r="E53" s="52"/>
      <c r="F53" s="124"/>
      <c r="L53" s="241"/>
      <c r="M53" s="251"/>
      <c r="N53" s="233"/>
      <c r="O53" s="54"/>
      <c r="P53" s="55"/>
    </row>
    <row r="54" spans="3:16" ht="19.5" customHeight="1">
      <c r="C54" s="294">
        <f>+C50-C43</f>
        <v>0</v>
      </c>
      <c r="D54" s="294">
        <f>+D50-D43</f>
        <v>-1.1220436135772616E-08</v>
      </c>
      <c r="L54" s="241"/>
      <c r="M54" s="241"/>
      <c r="N54" s="233"/>
      <c r="O54" s="54"/>
      <c r="P54" s="55"/>
    </row>
    <row r="55" spans="2:16" ht="19.5" customHeight="1">
      <c r="B55" s="245"/>
      <c r="C55" s="295"/>
      <c r="D55" s="295"/>
      <c r="L55" s="241"/>
      <c r="M55" s="241"/>
      <c r="N55" s="233"/>
      <c r="O55" s="54"/>
      <c r="P55" s="55"/>
    </row>
    <row r="56" spans="3:16" ht="19.5" customHeight="1">
      <c r="C56" s="296">
        <f>+C50-C40</f>
        <v>0</v>
      </c>
      <c r="D56" s="296">
        <f>+D50-D40</f>
        <v>-1.1220436135772616E-08</v>
      </c>
      <c r="L56" s="241"/>
      <c r="M56" s="241"/>
      <c r="N56" s="233"/>
      <c r="O56" s="54"/>
      <c r="P56" s="55"/>
    </row>
    <row r="57" spans="3:16" ht="25.5" customHeight="1">
      <c r="C57" s="267"/>
      <c r="D57" s="248"/>
      <c r="H57" s="279"/>
      <c r="I57" s="279"/>
      <c r="J57" s="230"/>
      <c r="L57" s="241"/>
      <c r="M57" s="241"/>
      <c r="N57" s="233"/>
      <c r="O57" s="54"/>
      <c r="P57" s="55"/>
    </row>
    <row r="58" spans="7:16" ht="19.5" customHeight="1">
      <c r="G58" s="297"/>
      <c r="H58" s="298">
        <f>+H50-C14</f>
        <v>0</v>
      </c>
      <c r="I58" s="298">
        <f>+I50-C13</f>
        <v>0</v>
      </c>
      <c r="J58" s="297"/>
      <c r="L58" s="241"/>
      <c r="M58" s="241"/>
      <c r="N58" s="233"/>
      <c r="O58" s="54"/>
      <c r="P58" s="55"/>
    </row>
    <row r="59" spans="12:16" ht="19.5" customHeight="1">
      <c r="L59" s="241"/>
      <c r="M59" s="241"/>
      <c r="N59" s="233"/>
      <c r="O59" s="54"/>
      <c r="P59" s="55"/>
    </row>
    <row r="60" spans="8:16" ht="19.5" customHeight="1">
      <c r="H60" s="252"/>
      <c r="I60" s="252"/>
      <c r="J60" s="252"/>
      <c r="L60" s="241"/>
      <c r="M60" s="241"/>
      <c r="N60" s="233"/>
      <c r="O60" s="54"/>
      <c r="P60" s="55"/>
    </row>
    <row r="61" spans="8:16" ht="19.5" customHeight="1">
      <c r="H61" s="252"/>
      <c r="I61" s="253"/>
      <c r="J61" s="252"/>
      <c r="L61" s="241"/>
      <c r="M61" s="241"/>
      <c r="N61" s="233"/>
      <c r="O61" s="54"/>
      <c r="P61" s="55"/>
    </row>
    <row r="62" spans="8:16" ht="19.5" customHeight="1">
      <c r="H62" s="252"/>
      <c r="I62" s="253"/>
      <c r="J62" s="252"/>
      <c r="L62" s="241"/>
      <c r="M62" s="241"/>
      <c r="N62" s="233"/>
      <c r="O62" s="54"/>
      <c r="P62" s="55"/>
    </row>
    <row r="63" spans="8:16" ht="19.5" customHeight="1">
      <c r="H63" s="252"/>
      <c r="I63" s="253"/>
      <c r="J63" s="252"/>
      <c r="L63" s="241"/>
      <c r="M63" s="241"/>
      <c r="N63" s="233"/>
      <c r="O63" s="54"/>
      <c r="P63" s="55"/>
    </row>
    <row r="64" spans="8:16" ht="19.5" customHeight="1">
      <c r="H64" s="252"/>
      <c r="I64" s="252"/>
      <c r="J64" s="252"/>
      <c r="L64" s="241"/>
      <c r="M64" s="241"/>
      <c r="N64" s="233"/>
      <c r="O64" s="54"/>
      <c r="P64" s="55"/>
    </row>
    <row r="65" spans="10:16" ht="19.5" customHeight="1">
      <c r="J65" s="252"/>
      <c r="L65" s="241"/>
      <c r="M65" s="241"/>
      <c r="N65" s="233"/>
      <c r="O65" s="54"/>
      <c r="P65" s="55"/>
    </row>
    <row r="66" spans="10:16" ht="19.5" customHeight="1">
      <c r="J66" s="252"/>
      <c r="L66" s="241"/>
      <c r="M66" s="241"/>
      <c r="N66" s="233"/>
      <c r="O66" s="54"/>
      <c r="P66" s="55"/>
    </row>
    <row r="67" spans="12:16" ht="19.5" customHeight="1">
      <c r="L67" s="241"/>
      <c r="M67" s="241"/>
      <c r="N67" s="233"/>
      <c r="O67" s="54"/>
      <c r="P67" s="55"/>
    </row>
    <row r="68" spans="12:16" ht="19.5" customHeight="1">
      <c r="L68" s="241"/>
      <c r="M68" s="241"/>
      <c r="N68" s="233"/>
      <c r="O68" s="54"/>
      <c r="P68" s="55"/>
    </row>
    <row r="69" spans="12:16" ht="19.5" customHeight="1">
      <c r="L69" s="241"/>
      <c r="M69" s="241"/>
      <c r="N69" s="233"/>
      <c r="O69" s="54"/>
      <c r="P69" s="55"/>
    </row>
    <row r="70" spans="8:16" ht="19.5" customHeight="1">
      <c r="H70" s="254"/>
      <c r="I70" s="254"/>
      <c r="L70" s="241"/>
      <c r="M70" s="241"/>
      <c r="N70" s="233"/>
      <c r="O70" s="54"/>
      <c r="P70" s="55"/>
    </row>
    <row r="71" spans="12:16" ht="19.5" customHeight="1">
      <c r="L71" s="241"/>
      <c r="M71" s="241"/>
      <c r="N71" s="233"/>
      <c r="O71" s="54"/>
      <c r="P71" s="55"/>
    </row>
    <row r="72" spans="2:16" ht="19.5" customHeight="1">
      <c r="B72" s="255"/>
      <c r="L72" s="241"/>
      <c r="M72" s="241"/>
      <c r="N72" s="233"/>
      <c r="O72" s="54"/>
      <c r="P72" s="55"/>
    </row>
    <row r="73" spans="2:16" ht="19.5" customHeight="1">
      <c r="B73" s="255"/>
      <c r="L73" s="241"/>
      <c r="M73" s="241"/>
      <c r="N73" s="233"/>
      <c r="O73" s="54"/>
      <c r="P73" s="55"/>
    </row>
    <row r="74" spans="12:16" ht="19.5" customHeight="1">
      <c r="L74" s="241"/>
      <c r="M74" s="241"/>
      <c r="N74" s="233"/>
      <c r="O74" s="54"/>
      <c r="P74" s="55"/>
    </row>
    <row r="75" spans="12:16" ht="19.5" customHeight="1">
      <c r="L75" s="241"/>
      <c r="M75" s="241"/>
      <c r="N75" s="233"/>
      <c r="O75" s="54"/>
      <c r="P75" s="55"/>
    </row>
    <row r="76" spans="12:16" ht="19.5" customHeight="1">
      <c r="L76" s="241"/>
      <c r="M76" s="241"/>
      <c r="N76" s="233"/>
      <c r="O76" s="54"/>
      <c r="P76" s="55"/>
    </row>
    <row r="77" spans="10:16" ht="19.5" customHeight="1">
      <c r="J77" s="252"/>
      <c r="L77" s="241"/>
      <c r="M77" s="241"/>
      <c r="N77" s="233"/>
      <c r="O77" s="54"/>
      <c r="P77" s="55"/>
    </row>
    <row r="80" spans="8:9" ht="19.5" customHeight="1">
      <c r="H80" s="254"/>
      <c r="I80" s="254"/>
    </row>
  </sheetData>
  <sheetProtection/>
  <mergeCells count="13">
    <mergeCell ref="B46:E46"/>
    <mergeCell ref="B34:E34"/>
    <mergeCell ref="B18:E18"/>
    <mergeCell ref="G18:J18"/>
    <mergeCell ref="B26:E26"/>
    <mergeCell ref="G35:J35"/>
    <mergeCell ref="H36:J36"/>
    <mergeCell ref="B8:F8"/>
    <mergeCell ref="B5:J5"/>
    <mergeCell ref="B7:J7"/>
    <mergeCell ref="B11:E11"/>
    <mergeCell ref="G11:J11"/>
    <mergeCell ref="B6:J6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7" customWidth="1"/>
    <col min="12" max="12" width="2.421875" style="117" customWidth="1"/>
    <col min="13" max="14" width="15.7109375" style="117" customWidth="1"/>
    <col min="15" max="16384" width="15.7109375" style="52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pans="1:14" s="1" customFormat="1" ht="15">
      <c r="A4" s="4"/>
      <c r="B4" s="4"/>
      <c r="C4" s="4"/>
      <c r="D4" s="4"/>
      <c r="E4" s="4"/>
      <c r="F4" s="4"/>
      <c r="G4" s="268"/>
      <c r="H4" s="268"/>
      <c r="I4" s="268"/>
      <c r="J4" s="268"/>
      <c r="K4" s="268"/>
      <c r="L4" s="268"/>
      <c r="M4" s="268"/>
      <c r="N4" s="268"/>
    </row>
    <row r="5" spans="1:14" s="1" customFormat="1" ht="22.5" customHeight="1">
      <c r="A5" s="4"/>
      <c r="B5" s="523" t="s">
        <v>178</v>
      </c>
      <c r="C5" s="523"/>
      <c r="D5" s="523"/>
      <c r="E5" s="523"/>
      <c r="F5" s="523"/>
      <c r="G5" s="523"/>
      <c r="H5" s="523"/>
      <c r="I5" s="523"/>
      <c r="J5" s="523"/>
      <c r="K5" s="523"/>
      <c r="L5" s="268"/>
      <c r="M5" s="268"/>
      <c r="N5" s="268"/>
    </row>
    <row r="6" spans="1:14" s="1" customFormat="1" ht="19.5" customHeight="1">
      <c r="A6" s="4"/>
      <c r="B6" s="517" t="s">
        <v>304</v>
      </c>
      <c r="C6" s="517"/>
      <c r="D6" s="517"/>
      <c r="E6" s="517"/>
      <c r="F6" s="517"/>
      <c r="G6" s="517"/>
      <c r="H6" s="517"/>
      <c r="I6" s="517"/>
      <c r="J6" s="517"/>
      <c r="K6" s="517"/>
      <c r="L6" s="268"/>
      <c r="M6" s="268"/>
      <c r="N6" s="268"/>
    </row>
    <row r="7" spans="1:14" s="1" customFormat="1" ht="18" customHeight="1">
      <c r="A7" s="4"/>
      <c r="B7" s="504" t="str">
        <f>+Indice!B7</f>
        <v>AL 31 DE ENERO DE 2021</v>
      </c>
      <c r="C7" s="504"/>
      <c r="D7" s="504"/>
      <c r="E7" s="504"/>
      <c r="F7" s="504"/>
      <c r="G7" s="504"/>
      <c r="H7" s="504"/>
      <c r="I7" s="504"/>
      <c r="J7" s="504"/>
      <c r="K7" s="504"/>
      <c r="L7" s="268"/>
      <c r="M7" s="268"/>
      <c r="N7" s="268"/>
    </row>
    <row r="8" spans="1:14" s="1" customFormat="1" ht="19.5" customHeight="1">
      <c r="A8" s="4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68"/>
      <c r="M8" s="268"/>
      <c r="N8" s="268"/>
    </row>
    <row r="9" spans="1:14" s="1" customFormat="1" ht="19.5" customHeight="1">
      <c r="A9" s="4"/>
      <c r="B9" s="270"/>
      <c r="C9" s="270"/>
      <c r="D9" s="270"/>
      <c r="E9" s="270"/>
      <c r="F9" s="270"/>
      <c r="G9" s="270"/>
      <c r="H9" s="270"/>
      <c r="I9" s="270"/>
      <c r="J9" s="220"/>
      <c r="K9" s="220"/>
      <c r="L9" s="268"/>
      <c r="M9" s="268"/>
      <c r="N9" s="268"/>
    </row>
    <row r="10" spans="2:11" ht="19.5" customHeight="1">
      <c r="B10" s="524" t="s">
        <v>15</v>
      </c>
      <c r="C10" s="524"/>
      <c r="D10" s="524"/>
      <c r="E10" s="525" t="s">
        <v>39</v>
      </c>
      <c r="F10" s="525"/>
      <c r="G10" s="525"/>
      <c r="H10" s="526" t="s">
        <v>40</v>
      </c>
      <c r="I10" s="526"/>
      <c r="J10" s="526"/>
      <c r="K10" s="526"/>
    </row>
    <row r="17" ht="19.5" customHeight="1">
      <c r="I17" s="252"/>
    </row>
    <row r="20" spans="7:8" ht="19.5" customHeight="1">
      <c r="G20" s="254"/>
      <c r="H20" s="254"/>
    </row>
    <row r="22" ht="19.5" customHeight="1">
      <c r="H22" s="117" t="s">
        <v>278</v>
      </c>
    </row>
    <row r="24" spans="2:15" ht="19.5" customHeight="1">
      <c r="B24" s="524" t="s">
        <v>41</v>
      </c>
      <c r="C24" s="524"/>
      <c r="D24" s="524"/>
      <c r="E24" s="525" t="s">
        <v>42</v>
      </c>
      <c r="F24" s="525"/>
      <c r="G24" s="525"/>
      <c r="H24" s="525" t="s">
        <v>44</v>
      </c>
      <c r="I24" s="525"/>
      <c r="J24" s="525"/>
      <c r="K24" s="525"/>
      <c r="L24" s="525"/>
      <c r="M24" s="525"/>
      <c r="N24" s="525"/>
      <c r="O24" s="525"/>
    </row>
    <row r="37" spans="1:15" ht="19.5" customHeight="1">
      <c r="A37" s="117"/>
      <c r="B37" s="196"/>
      <c r="C37" s="196"/>
      <c r="D37" s="196"/>
      <c r="E37" s="117" t="s">
        <v>308</v>
      </c>
      <c r="F37" s="196"/>
      <c r="G37" s="196"/>
      <c r="H37" s="197"/>
      <c r="J37" s="196"/>
      <c r="K37" s="196"/>
      <c r="O37" s="117"/>
    </row>
    <row r="38" spans="1:15" ht="19.5" customHeight="1">
      <c r="A38" s="117"/>
      <c r="B38" s="117"/>
      <c r="H38" s="197" t="s">
        <v>171</v>
      </c>
      <c r="O38" s="117"/>
    </row>
    <row r="39" spans="1:15" ht="19.5" customHeight="1">
      <c r="A39" s="117"/>
      <c r="B39" s="528" t="s">
        <v>45</v>
      </c>
      <c r="C39" s="528"/>
      <c r="D39" s="528"/>
      <c r="E39" s="528"/>
      <c r="F39" s="528"/>
      <c r="G39" s="198"/>
      <c r="H39" s="525" t="s">
        <v>48</v>
      </c>
      <c r="I39" s="525"/>
      <c r="J39" s="525"/>
      <c r="K39" s="525"/>
      <c r="L39" s="525"/>
      <c r="M39" s="525"/>
      <c r="O39" s="117"/>
    </row>
    <row r="40" spans="1:15" ht="19.5" customHeight="1">
      <c r="A40" s="529" t="s">
        <v>43</v>
      </c>
      <c r="B40" s="529"/>
      <c r="C40" s="529"/>
      <c r="D40" s="529"/>
      <c r="E40" s="529"/>
      <c r="F40" s="529"/>
      <c r="O40" s="117"/>
    </row>
    <row r="41" spans="1:15" ht="19.5" customHeight="1">
      <c r="A41" s="117"/>
      <c r="B41" s="117"/>
      <c r="O41" s="117"/>
    </row>
    <row r="42" spans="1:15" ht="19.5" customHeight="1">
      <c r="A42" s="117"/>
      <c r="B42" s="117"/>
      <c r="O42" s="117"/>
    </row>
    <row r="43" spans="1:15" ht="19.5" customHeight="1">
      <c r="A43" s="117"/>
      <c r="B43" s="117"/>
      <c r="O43" s="117"/>
    </row>
    <row r="44" spans="1:15" ht="19.5" customHeight="1">
      <c r="A44" s="117"/>
      <c r="B44" s="117"/>
      <c r="O44" s="117"/>
    </row>
    <row r="45" spans="1:15" ht="19.5" customHeight="1">
      <c r="A45" s="117"/>
      <c r="B45" s="117"/>
      <c r="O45" s="117"/>
    </row>
    <row r="46" spans="1:15" ht="19.5" customHeight="1">
      <c r="A46" s="117"/>
      <c r="B46" s="117"/>
      <c r="O46" s="117"/>
    </row>
    <row r="47" spans="1:15" ht="19.5" customHeight="1">
      <c r="A47" s="117"/>
      <c r="B47" s="117"/>
      <c r="O47" s="117"/>
    </row>
    <row r="48" spans="1:15" ht="19.5" customHeight="1">
      <c r="A48" s="117"/>
      <c r="B48" s="117"/>
      <c r="O48" s="117"/>
    </row>
    <row r="49" spans="1:15" ht="19.5" customHeight="1">
      <c r="A49" s="117"/>
      <c r="B49" s="117"/>
      <c r="O49" s="117"/>
    </row>
    <row r="50" spans="1:15" ht="19.5" customHeight="1">
      <c r="A50" s="117"/>
      <c r="B50" s="117"/>
      <c r="O50" s="117"/>
    </row>
    <row r="51" spans="1:15" ht="19.5" customHeight="1">
      <c r="A51" s="117"/>
      <c r="B51" s="117"/>
      <c r="O51" s="117"/>
    </row>
    <row r="52" spans="1:15" ht="19.5" customHeight="1">
      <c r="A52" s="117"/>
      <c r="B52" s="117"/>
      <c r="O52" s="117"/>
    </row>
    <row r="53" spans="1:15" ht="19.5" customHeight="1">
      <c r="A53" s="117"/>
      <c r="B53" s="527"/>
      <c r="C53" s="527"/>
      <c r="O53" s="117"/>
    </row>
    <row r="54" s="117" customFormat="1" ht="19.5" customHeight="1"/>
    <row r="55" s="117" customFormat="1" ht="19.5" customHeight="1"/>
    <row r="56" s="117" customFormat="1" ht="19.5" customHeight="1"/>
    <row r="57" s="117" customFormat="1" ht="19.5" customHeight="1"/>
    <row r="58" s="117" customFormat="1" ht="19.5" customHeight="1"/>
    <row r="59" s="117" customFormat="1" ht="19.5" customHeight="1"/>
    <row r="60" s="117" customFormat="1" ht="19.5" customHeight="1"/>
    <row r="61" s="117" customFormat="1" ht="19.5" customHeight="1"/>
    <row r="62" s="117" customFormat="1" ht="19.5" customHeight="1"/>
    <row r="63" s="117" customFormat="1" ht="19.5" customHeight="1"/>
    <row r="64" s="117" customFormat="1" ht="19.5" customHeight="1"/>
    <row r="65" s="117" customFormat="1" ht="19.5" customHeight="1"/>
    <row r="66" s="117" customFormat="1" ht="19.5" customHeight="1"/>
    <row r="67" s="117" customFormat="1" ht="19.5" customHeight="1"/>
    <row r="68" s="117" customFormat="1" ht="19.5" customHeight="1"/>
    <row r="69" s="117" customFormat="1" ht="19.5" customHeight="1"/>
    <row r="70" s="117" customFormat="1" ht="19.5" customHeight="1"/>
    <row r="71" s="117" customFormat="1" ht="19.5" customHeight="1"/>
    <row r="72" s="117" customFormat="1" ht="19.5" customHeight="1"/>
    <row r="73" s="117" customFormat="1" ht="19.5" customHeight="1"/>
    <row r="74" s="117" customFormat="1" ht="19.5" customHeight="1"/>
    <row r="75" s="117" customFormat="1" ht="19.5" customHeight="1"/>
    <row r="76" s="117" customFormat="1" ht="19.5" customHeight="1"/>
    <row r="77" s="117" customFormat="1" ht="19.5" customHeight="1"/>
    <row r="78" s="117" customFormat="1" ht="19.5" customHeight="1"/>
    <row r="79" s="117" customFormat="1" ht="19.5" customHeight="1"/>
    <row r="80" s="117" customFormat="1" ht="19.5" customHeight="1"/>
    <row r="81" s="117" customFormat="1" ht="19.5" customHeight="1"/>
    <row r="82" s="117" customFormat="1" ht="19.5" customHeight="1"/>
    <row r="83" s="117" customFormat="1" ht="19.5" customHeight="1"/>
    <row r="84" s="117" customFormat="1" ht="19.5" customHeight="1"/>
    <row r="85" s="117" customFormat="1" ht="19.5" customHeight="1"/>
    <row r="86" s="117" customFormat="1" ht="19.5" customHeight="1"/>
    <row r="87" s="117" customFormat="1" ht="19.5" customHeight="1"/>
    <row r="88" s="117" customFormat="1" ht="19.5" customHeight="1"/>
    <row r="89" s="117" customFormat="1" ht="19.5" customHeight="1"/>
    <row r="90" s="117" customFormat="1" ht="19.5" customHeight="1"/>
    <row r="91" s="117" customFormat="1" ht="19.5" customHeight="1"/>
    <row r="92" s="117" customFormat="1" ht="19.5" customHeight="1"/>
    <row r="93" s="117" customFormat="1" ht="19.5" customHeight="1"/>
    <row r="94" s="117" customFormat="1" ht="19.5" customHeight="1"/>
    <row r="95" s="117" customFormat="1" ht="19.5" customHeight="1"/>
    <row r="96" s="117" customFormat="1" ht="19.5" customHeight="1"/>
    <row r="97" s="117" customFormat="1" ht="19.5" customHeight="1"/>
    <row r="98" s="117" customFormat="1" ht="19.5" customHeight="1"/>
    <row r="99" s="117" customFormat="1" ht="19.5" customHeight="1"/>
    <row r="100" s="117" customFormat="1" ht="19.5" customHeight="1"/>
    <row r="101" s="117" customFormat="1" ht="19.5" customHeight="1"/>
    <row r="102" s="117" customFormat="1" ht="19.5" customHeight="1"/>
    <row r="103" s="117" customFormat="1" ht="19.5" customHeight="1"/>
    <row r="104" s="117" customFormat="1" ht="19.5" customHeight="1"/>
    <row r="105" spans="2:15" ht="19.5" customHeight="1">
      <c r="B105" s="117"/>
      <c r="O105" s="117"/>
    </row>
    <row r="106" spans="2:15" ht="19.5" customHeight="1">
      <c r="B106" s="117"/>
      <c r="O106" s="117"/>
    </row>
    <row r="107" spans="2:15" ht="19.5" customHeight="1">
      <c r="B107" s="117"/>
      <c r="O107" s="117"/>
    </row>
    <row r="108" spans="2:15" ht="19.5" customHeight="1">
      <c r="B108" s="117"/>
      <c r="O108" s="117"/>
    </row>
    <row r="109" spans="2:15" ht="19.5" customHeight="1">
      <c r="B109" s="117"/>
      <c r="O109" s="117"/>
    </row>
    <row r="110" spans="2:15" ht="19.5" customHeight="1">
      <c r="B110" s="117"/>
      <c r="O110" s="117"/>
    </row>
    <row r="111" spans="2:15" ht="19.5" customHeight="1">
      <c r="B111" s="117"/>
      <c r="O111" s="117"/>
    </row>
    <row r="112" spans="2:15" ht="19.5" customHeight="1">
      <c r="B112" s="117"/>
      <c r="O112" s="117"/>
    </row>
    <row r="113" spans="2:15" ht="19.5" customHeight="1">
      <c r="B113" s="117"/>
      <c r="O113" s="117"/>
    </row>
    <row r="114" spans="2:15" ht="19.5" customHeight="1">
      <c r="B114" s="117"/>
      <c r="O114" s="117"/>
    </row>
    <row r="115" spans="2:15" ht="19.5" customHeight="1">
      <c r="B115" s="117"/>
      <c r="O115" s="117"/>
    </row>
    <row r="116" spans="2:15" ht="19.5" customHeight="1">
      <c r="B116" s="117"/>
      <c r="O116" s="117"/>
    </row>
    <row r="117" spans="2:15" ht="19.5" customHeight="1">
      <c r="B117" s="117"/>
      <c r="O117" s="117"/>
    </row>
    <row r="118" spans="2:15" ht="19.5" customHeight="1">
      <c r="B118" s="117"/>
      <c r="O118" s="117"/>
    </row>
    <row r="119" spans="2:15" ht="19.5" customHeight="1">
      <c r="B119" s="117"/>
      <c r="O119" s="117"/>
    </row>
    <row r="120" spans="2:15" ht="19.5" customHeight="1">
      <c r="B120" s="117"/>
      <c r="O120" s="117"/>
    </row>
    <row r="121" spans="2:15" ht="19.5" customHeight="1">
      <c r="B121" s="117"/>
      <c r="O121" s="117"/>
    </row>
    <row r="122" spans="2:15" ht="19.5" customHeight="1">
      <c r="B122" s="117"/>
      <c r="O122" s="117"/>
    </row>
  </sheetData>
  <sheetProtection/>
  <mergeCells count="13">
    <mergeCell ref="B24:D24"/>
    <mergeCell ref="E24:G24"/>
    <mergeCell ref="B53:C53"/>
    <mergeCell ref="B39:F39"/>
    <mergeCell ref="A40:F40"/>
    <mergeCell ref="H39:M39"/>
    <mergeCell ref="H24:O24"/>
    <mergeCell ref="B5:K5"/>
    <mergeCell ref="B6:K6"/>
    <mergeCell ref="B7:K7"/>
    <mergeCell ref="B10:D10"/>
    <mergeCell ref="E10:G10"/>
    <mergeCell ref="H10:K10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3" customWidth="1"/>
    <col min="7" max="7" width="16.8515625" style="173" bestFit="1" customWidth="1"/>
    <col min="8" max="8" width="15.140625" style="173" customWidth="1"/>
    <col min="9" max="9" width="25.28125" style="173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17</v>
      </c>
      <c r="C5" s="125"/>
      <c r="D5" s="125"/>
      <c r="F5" s="538"/>
      <c r="G5" s="538"/>
      <c r="H5" s="538"/>
    </row>
    <row r="6" spans="2:4" ht="18" customHeight="1">
      <c r="B6" s="138" t="s">
        <v>309</v>
      </c>
      <c r="C6" s="138"/>
      <c r="D6" s="138"/>
    </row>
    <row r="7" spans="2:9" ht="15.75">
      <c r="B7" s="136" t="s">
        <v>64</v>
      </c>
      <c r="C7" s="136"/>
      <c r="D7" s="136"/>
      <c r="E7" s="185"/>
      <c r="F7" s="299"/>
      <c r="G7" s="299"/>
      <c r="H7" s="299"/>
      <c r="I7" s="299"/>
    </row>
    <row r="8" spans="2:9" ht="15.75" customHeight="1">
      <c r="B8" s="136" t="s">
        <v>125</v>
      </c>
      <c r="C8" s="136"/>
      <c r="D8" s="136"/>
      <c r="E8" s="185"/>
      <c r="F8" s="299"/>
      <c r="H8" s="300"/>
      <c r="I8" s="299"/>
    </row>
    <row r="9" spans="2:9" ht="15.75">
      <c r="B9" s="332" t="s">
        <v>345</v>
      </c>
      <c r="C9" s="332"/>
      <c r="D9" s="272"/>
      <c r="E9" s="318">
        <f>+Portada!I34</f>
        <v>3.642</v>
      </c>
      <c r="F9" s="299"/>
      <c r="G9" s="301"/>
      <c r="H9" s="300"/>
      <c r="I9" s="299"/>
    </row>
    <row r="10" spans="2:9" ht="12.75" customHeight="1">
      <c r="B10" s="126"/>
      <c r="C10" s="126"/>
      <c r="D10" s="126"/>
      <c r="E10" s="185"/>
      <c r="F10" s="299"/>
      <c r="G10" s="299"/>
      <c r="H10" s="299"/>
      <c r="I10" s="299"/>
    </row>
    <row r="11" spans="2:9" ht="15" customHeight="1">
      <c r="B11" s="539" t="s">
        <v>129</v>
      </c>
      <c r="C11" s="535" t="s">
        <v>53</v>
      </c>
      <c r="D11" s="530" t="s">
        <v>134</v>
      </c>
      <c r="E11" s="185"/>
      <c r="F11" s="299"/>
      <c r="G11" s="299"/>
      <c r="H11" s="299"/>
      <c r="I11" s="299"/>
    </row>
    <row r="12" spans="2:10" ht="13.5" customHeight="1">
      <c r="B12" s="540"/>
      <c r="C12" s="536"/>
      <c r="D12" s="531"/>
      <c r="E12" s="269"/>
      <c r="F12" s="299"/>
      <c r="G12" s="299"/>
      <c r="H12" s="299"/>
      <c r="I12" s="299"/>
      <c r="J12" s="182"/>
    </row>
    <row r="13" spans="2:9" ht="9" customHeight="1">
      <c r="B13" s="541"/>
      <c r="C13" s="537"/>
      <c r="D13" s="532"/>
      <c r="E13" s="185"/>
      <c r="F13" s="299"/>
      <c r="G13" s="299"/>
      <c r="H13" s="299"/>
      <c r="I13" s="299"/>
    </row>
    <row r="14" spans="2:9" ht="9.75" customHeight="1">
      <c r="B14" s="202"/>
      <c r="C14" s="203"/>
      <c r="D14" s="204"/>
      <c r="F14" s="299"/>
      <c r="G14" s="299"/>
      <c r="H14" s="299"/>
      <c r="I14" s="299"/>
    </row>
    <row r="15" spans="2:9" ht="16.5">
      <c r="B15" s="316" t="s">
        <v>138</v>
      </c>
      <c r="C15" s="319">
        <f>+C16</f>
        <v>21322.38415</v>
      </c>
      <c r="D15" s="319">
        <f>+D16</f>
        <v>77656.12307</v>
      </c>
      <c r="F15" s="299"/>
      <c r="G15" s="303"/>
      <c r="H15" s="303"/>
      <c r="I15" s="299"/>
    </row>
    <row r="16" spans="2:9" ht="15">
      <c r="B16" s="22" t="s">
        <v>85</v>
      </c>
      <c r="C16" s="320">
        <v>21322.38415</v>
      </c>
      <c r="D16" s="320">
        <f>ROUND(+C16*$E$9,5)</f>
        <v>77656.12307</v>
      </c>
      <c r="E16" s="473"/>
      <c r="F16" s="299"/>
      <c r="G16" s="303"/>
      <c r="H16" s="303"/>
      <c r="I16" s="299"/>
    </row>
    <row r="17" spans="2:9" ht="15">
      <c r="B17" s="22"/>
      <c r="C17" s="320"/>
      <c r="D17" s="320"/>
      <c r="F17" s="299"/>
      <c r="G17" s="303"/>
      <c r="H17" s="303"/>
      <c r="I17" s="299"/>
    </row>
    <row r="18" spans="2:9" ht="16.5">
      <c r="B18" s="61" t="s">
        <v>110</v>
      </c>
      <c r="C18" s="319">
        <f>SUM(C19:C21)</f>
        <v>714987.46346</v>
      </c>
      <c r="D18" s="319">
        <f>SUM(D19:D21)</f>
        <v>2603984.34192</v>
      </c>
      <c r="E18" s="315"/>
      <c r="F18" s="299" t="s">
        <v>121</v>
      </c>
      <c r="G18" s="302">
        <f>+C19+C48</f>
        <v>386951.34680999996</v>
      </c>
      <c r="H18" s="302">
        <f>+D19+D48</f>
        <v>1409276.80508</v>
      </c>
      <c r="I18" s="299"/>
    </row>
    <row r="19" spans="2:9" ht="15">
      <c r="B19" s="22" t="s">
        <v>91</v>
      </c>
      <c r="C19" s="320">
        <v>380514.4174</v>
      </c>
      <c r="D19" s="320">
        <f>ROUND(+C19*$E$9,5)</f>
        <v>1385833.50817</v>
      </c>
      <c r="E19" s="473"/>
      <c r="F19" s="299"/>
      <c r="G19" s="303"/>
      <c r="H19" s="303"/>
      <c r="I19" s="299"/>
    </row>
    <row r="20" spans="2:9" ht="15">
      <c r="B20" s="22" t="s">
        <v>85</v>
      </c>
      <c r="C20" s="320">
        <v>334167.02744</v>
      </c>
      <c r="D20" s="320">
        <f>ROUND(+C20*$E$9,5)</f>
        <v>1217036.31394</v>
      </c>
      <c r="E20" s="473"/>
      <c r="F20" s="299"/>
      <c r="G20" s="303"/>
      <c r="H20" s="303"/>
      <c r="I20" s="299"/>
    </row>
    <row r="21" spans="2:9" ht="15">
      <c r="B21" s="22" t="s">
        <v>275</v>
      </c>
      <c r="C21" s="320">
        <v>306.01862</v>
      </c>
      <c r="D21" s="320">
        <f>ROUND(+C21*$E$9,5)</f>
        <v>1114.51981</v>
      </c>
      <c r="F21" s="299"/>
      <c r="G21" s="304"/>
      <c r="H21" s="299"/>
      <c r="I21" s="299"/>
    </row>
    <row r="22" spans="2:9" ht="9.75" customHeight="1">
      <c r="B22" s="23"/>
      <c r="C22" s="321"/>
      <c r="D22" s="321"/>
      <c r="F22" s="299"/>
      <c r="G22" s="299"/>
      <c r="H22" s="299"/>
      <c r="I22" s="299"/>
    </row>
    <row r="23" spans="2:9" ht="15" customHeight="1">
      <c r="B23" s="533" t="s">
        <v>14</v>
      </c>
      <c r="C23" s="544">
        <f>+C18+C15</f>
        <v>736309.84761</v>
      </c>
      <c r="D23" s="544">
        <f>+D18+D15</f>
        <v>2681640.4649900002</v>
      </c>
      <c r="F23" s="299"/>
      <c r="G23" s="304"/>
      <c r="H23" s="304"/>
      <c r="I23" s="299"/>
    </row>
    <row r="24" spans="2:4" ht="15" customHeight="1">
      <c r="B24" s="534"/>
      <c r="C24" s="545"/>
      <c r="D24" s="545"/>
    </row>
    <row r="25" spans="2:4" ht="4.5" customHeight="1">
      <c r="B25" s="24"/>
      <c r="C25" s="25"/>
      <c r="D25" s="25"/>
    </row>
    <row r="26" spans="2:4" ht="15">
      <c r="B26" s="26" t="s">
        <v>139</v>
      </c>
      <c r="C26" s="468"/>
      <c r="D26" s="468"/>
    </row>
    <row r="27" spans="2:4" ht="15">
      <c r="B27" s="26" t="s">
        <v>140</v>
      </c>
      <c r="C27" s="27"/>
      <c r="D27" s="27"/>
    </row>
    <row r="28" spans="2:4" ht="15">
      <c r="B28" s="26" t="s">
        <v>141</v>
      </c>
      <c r="C28" s="468"/>
      <c r="D28" s="27"/>
    </row>
    <row r="29" spans="2:5" ht="15">
      <c r="B29" s="26" t="s">
        <v>276</v>
      </c>
      <c r="C29" s="448"/>
      <c r="D29" s="305"/>
      <c r="E29" s="306"/>
    </row>
    <row r="30" spans="3:5" ht="15">
      <c r="C30" s="448"/>
      <c r="D30" s="305"/>
      <c r="E30" s="306"/>
    </row>
    <row r="31" ht="15">
      <c r="C31" s="281"/>
    </row>
    <row r="32" spans="3:4" ht="15">
      <c r="C32" s="282"/>
      <c r="D32" s="283"/>
    </row>
    <row r="34" spans="2:5" ht="18.75">
      <c r="B34" s="46" t="s">
        <v>104</v>
      </c>
      <c r="C34" s="58"/>
      <c r="D34" s="58"/>
      <c r="E34" s="174"/>
    </row>
    <row r="35" spans="2:4" ht="18">
      <c r="B35" s="138" t="s">
        <v>309</v>
      </c>
      <c r="C35" s="138"/>
      <c r="D35" s="138"/>
    </row>
    <row r="36" spans="2:4" ht="15" customHeight="1">
      <c r="B36" s="136" t="s">
        <v>66</v>
      </c>
      <c r="C36" s="136"/>
      <c r="D36" s="136"/>
    </row>
    <row r="37" spans="2:4" ht="16.5" customHeight="1">
      <c r="B37" s="136" t="s">
        <v>125</v>
      </c>
      <c r="C37" s="136"/>
      <c r="D37" s="136"/>
    </row>
    <row r="38" spans="2:4" ht="16.5" customHeight="1">
      <c r="B38" s="331" t="str">
        <f>+B9</f>
        <v>Al 31 de enero de 2021</v>
      </c>
      <c r="C38" s="331"/>
      <c r="D38" s="56"/>
    </row>
    <row r="39" spans="2:4" ht="8.25" customHeight="1">
      <c r="B39" s="18"/>
      <c r="C39" s="18"/>
      <c r="D39" s="18"/>
    </row>
    <row r="40" spans="2:4" ht="15" customHeight="1">
      <c r="B40" s="539" t="s">
        <v>129</v>
      </c>
      <c r="C40" s="535" t="s">
        <v>53</v>
      </c>
      <c r="D40" s="530" t="s">
        <v>134</v>
      </c>
    </row>
    <row r="41" spans="2:7" ht="13.5" customHeight="1">
      <c r="B41" s="540"/>
      <c r="C41" s="536"/>
      <c r="D41" s="531"/>
      <c r="E41" s="174"/>
      <c r="G41" s="175"/>
    </row>
    <row r="42" spans="2:4" ht="9" customHeight="1">
      <c r="B42" s="541"/>
      <c r="C42" s="537"/>
      <c r="D42" s="532"/>
    </row>
    <row r="43" spans="2:4" ht="9.75" customHeight="1">
      <c r="B43" s="20"/>
      <c r="C43" s="21"/>
      <c r="D43" s="28"/>
    </row>
    <row r="44" spans="2:9" ht="21" customHeight="1">
      <c r="B44" s="59" t="s">
        <v>65</v>
      </c>
      <c r="C44" s="322">
        <v>0</v>
      </c>
      <c r="D44" s="322">
        <v>0</v>
      </c>
      <c r="I44" s="176"/>
    </row>
    <row r="45" spans="2:4" ht="15" customHeight="1">
      <c r="B45" s="60"/>
      <c r="C45" s="323"/>
      <c r="D45" s="323"/>
    </row>
    <row r="46" spans="2:7" ht="21" customHeight="1">
      <c r="B46" s="61" t="s">
        <v>74</v>
      </c>
      <c r="C46" s="322">
        <f>SUM(C47:C49)</f>
        <v>6436.92941</v>
      </c>
      <c r="D46" s="322">
        <f>SUM(D47:D49)</f>
        <v>23443.29691</v>
      </c>
      <c r="G46" s="176"/>
    </row>
    <row r="47" spans="2:4" ht="15">
      <c r="B47" s="22" t="s">
        <v>91</v>
      </c>
      <c r="C47" s="324">
        <v>0</v>
      </c>
      <c r="D47" s="324">
        <f>ROUND(+C47*$E$9,5)</f>
        <v>0</v>
      </c>
    </row>
    <row r="48" spans="2:4" ht="15">
      <c r="B48" s="22" t="s">
        <v>85</v>
      </c>
      <c r="C48" s="324">
        <v>6436.92941</v>
      </c>
      <c r="D48" s="324">
        <f>ROUND(+C48*$E$9,5)</f>
        <v>23443.29691</v>
      </c>
    </row>
    <row r="49" spans="2:4" ht="15">
      <c r="B49" s="22" t="s">
        <v>277</v>
      </c>
      <c r="C49" s="470">
        <v>0</v>
      </c>
      <c r="D49" s="320">
        <f>ROUND(+C49*$E$9,5)</f>
        <v>0</v>
      </c>
    </row>
    <row r="50" spans="2:4" ht="9.75" customHeight="1">
      <c r="B50" s="23"/>
      <c r="C50" s="323"/>
      <c r="D50" s="323"/>
    </row>
    <row r="51" spans="2:4" ht="15" customHeight="1">
      <c r="B51" s="533" t="s">
        <v>14</v>
      </c>
      <c r="C51" s="542">
        <f>+C46+C44</f>
        <v>6436.92941</v>
      </c>
      <c r="D51" s="542">
        <f>+D46+D44</f>
        <v>23443.29691</v>
      </c>
    </row>
    <row r="52" spans="2:7" ht="15" customHeight="1">
      <c r="B52" s="534"/>
      <c r="C52" s="543"/>
      <c r="D52" s="543"/>
      <c r="G52" s="177"/>
    </row>
    <row r="53" spans="2:4" ht="6" customHeight="1">
      <c r="B53" s="24"/>
      <c r="C53" s="25"/>
      <c r="D53" s="25"/>
    </row>
    <row r="54" spans="2:4" ht="15">
      <c r="B54" s="26" t="s">
        <v>278</v>
      </c>
      <c r="C54" s="448"/>
      <c r="D54" s="448"/>
    </row>
    <row r="55" spans="3:4" ht="15">
      <c r="C55" s="448"/>
      <c r="D55" s="326"/>
    </row>
    <row r="56" ht="15">
      <c r="C56" s="284"/>
    </row>
    <row r="57" ht="15">
      <c r="C57" s="280"/>
    </row>
  </sheetData>
  <sheetProtection/>
  <mergeCells count="13">
    <mergeCell ref="B40:B42"/>
    <mergeCell ref="C40:C42"/>
    <mergeCell ref="C23:C24"/>
    <mergeCell ref="D11:D13"/>
    <mergeCell ref="B23:B24"/>
    <mergeCell ref="C11:C13"/>
    <mergeCell ref="F5:H5"/>
    <mergeCell ref="B11:B13"/>
    <mergeCell ref="B51:B52"/>
    <mergeCell ref="C51:C52"/>
    <mergeCell ref="D51:D52"/>
    <mergeCell ref="D23:D24"/>
    <mergeCell ref="D40:D42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7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18</v>
      </c>
      <c r="C5" s="86"/>
      <c r="D5" s="86"/>
      <c r="F5" s="257"/>
      <c r="G5" s="257"/>
      <c r="H5" s="257"/>
      <c r="I5" s="257"/>
      <c r="J5" s="257"/>
      <c r="L5" s="258"/>
    </row>
    <row r="6" spans="2:12" ht="18" customHeight="1">
      <c r="B6" s="138" t="s">
        <v>310</v>
      </c>
      <c r="C6" s="138"/>
      <c r="D6" s="138"/>
      <c r="G6" s="257"/>
      <c r="I6" s="257"/>
      <c r="J6" s="257"/>
      <c r="L6" s="258"/>
    </row>
    <row r="7" spans="2:12" ht="15.75" customHeight="1">
      <c r="B7" s="136" t="s">
        <v>79</v>
      </c>
      <c r="C7" s="136"/>
      <c r="D7" s="136"/>
      <c r="F7" s="257"/>
      <c r="G7" s="257"/>
      <c r="H7" s="257"/>
      <c r="I7" s="257"/>
      <c r="J7" s="257"/>
      <c r="L7" s="258"/>
    </row>
    <row r="8" spans="2:12" ht="15.75">
      <c r="B8" s="332" t="str">
        <f>+'DGRGL-C1'!B9</f>
        <v>Al 31 de enero de 2021</v>
      </c>
      <c r="C8" s="332"/>
      <c r="D8" s="272"/>
      <c r="E8" s="318">
        <f>+Portada!I34</f>
        <v>3.642</v>
      </c>
      <c r="F8" s="257"/>
      <c r="G8" s="257"/>
      <c r="H8" s="257"/>
      <c r="I8" s="257"/>
      <c r="J8" s="257"/>
      <c r="L8" s="258"/>
    </row>
    <row r="9" spans="2:12" ht="9" customHeight="1">
      <c r="B9" s="87"/>
      <c r="C9" s="87"/>
      <c r="D9" s="87"/>
      <c r="F9" s="257"/>
      <c r="G9" s="257"/>
      <c r="H9" s="257"/>
      <c r="I9" s="257"/>
      <c r="J9" s="257"/>
      <c r="L9" s="258"/>
    </row>
    <row r="10" spans="2:12" ht="15" customHeight="1">
      <c r="B10" s="548" t="s">
        <v>124</v>
      </c>
      <c r="C10" s="535" t="s">
        <v>53</v>
      </c>
      <c r="D10" s="530" t="s">
        <v>134</v>
      </c>
      <c r="E10" s="63"/>
      <c r="F10" s="257"/>
      <c r="G10" s="257"/>
      <c r="H10" s="257"/>
      <c r="I10" s="257"/>
      <c r="J10" s="257"/>
      <c r="L10" s="258"/>
    </row>
    <row r="11" spans="2:12" ht="13.5" customHeight="1">
      <c r="B11" s="549"/>
      <c r="C11" s="536"/>
      <c r="D11" s="531"/>
      <c r="E11" s="86"/>
      <c r="F11" s="257"/>
      <c r="G11" s="257"/>
      <c r="H11" s="257"/>
      <c r="I11" s="257"/>
      <c r="J11" s="257"/>
      <c r="L11" s="258"/>
    </row>
    <row r="12" spans="2:12" ht="9" customHeight="1">
      <c r="B12" s="550"/>
      <c r="C12" s="537"/>
      <c r="D12" s="532"/>
      <c r="E12" s="63"/>
      <c r="F12" s="257"/>
      <c r="G12" s="257"/>
      <c r="H12" s="257"/>
      <c r="I12" s="257"/>
      <c r="J12" s="257"/>
      <c r="L12" s="258"/>
    </row>
    <row r="13" spans="2:12" ht="9.75" customHeight="1">
      <c r="B13" s="129"/>
      <c r="C13" s="106"/>
      <c r="D13" s="205"/>
      <c r="F13" s="257"/>
      <c r="G13" s="257"/>
      <c r="H13" s="257"/>
      <c r="I13" s="257"/>
      <c r="J13" s="257"/>
      <c r="L13" s="258"/>
    </row>
    <row r="14" spans="2:12" ht="15.75" customHeight="1">
      <c r="B14" s="200" t="s">
        <v>50</v>
      </c>
      <c r="C14" s="327">
        <f>SUM(C15:C17)</f>
        <v>736309.8476099999</v>
      </c>
      <c r="D14" s="327">
        <f>SUM(D15:D17)</f>
        <v>2681640.46499</v>
      </c>
      <c r="F14" s="459"/>
      <c r="G14" s="307"/>
      <c r="H14" s="307"/>
      <c r="I14" s="257"/>
      <c r="J14" s="257"/>
      <c r="L14" s="258"/>
    </row>
    <row r="15" spans="2:12" ht="16.5" customHeight="1">
      <c r="B15" s="356" t="s">
        <v>86</v>
      </c>
      <c r="C15" s="328">
        <f>+'DGRGL-C1'!C19</f>
        <v>380514.4174</v>
      </c>
      <c r="D15" s="328">
        <f>ROUND(+C15*$E$8,5)</f>
        <v>1385833.50817</v>
      </c>
      <c r="E15" s="453"/>
      <c r="F15" s="460"/>
      <c r="G15" s="308"/>
      <c r="H15" s="307"/>
      <c r="I15" s="257"/>
      <c r="J15" s="257"/>
      <c r="L15" s="258"/>
    </row>
    <row r="16" spans="2:12" ht="16.5" customHeight="1">
      <c r="B16" s="356" t="s">
        <v>85</v>
      </c>
      <c r="C16" s="328">
        <f>+'DGRGL-C1'!C16+'DGRGL-C1'!C20</f>
        <v>355489.41159</v>
      </c>
      <c r="D16" s="328">
        <f>ROUND(+C16*$E$8,5)</f>
        <v>1294692.43701</v>
      </c>
      <c r="E16" s="453"/>
      <c r="F16" s="460"/>
      <c r="G16" s="257"/>
      <c r="H16" s="257"/>
      <c r="I16" s="257"/>
      <c r="J16" s="257"/>
      <c r="L16" s="258"/>
    </row>
    <row r="17" spans="2:12" ht="16.5" customHeight="1">
      <c r="B17" s="356" t="s">
        <v>277</v>
      </c>
      <c r="C17" s="470">
        <f>+'DGRGL-C1'!C21</f>
        <v>306.01862</v>
      </c>
      <c r="D17" s="328">
        <f>ROUND(+C17*$E$8,5)</f>
        <v>1114.51981</v>
      </c>
      <c r="E17" s="453"/>
      <c r="F17" s="460"/>
      <c r="G17" s="257"/>
      <c r="H17" s="257"/>
      <c r="I17" s="257"/>
      <c r="J17" s="257"/>
      <c r="L17" s="258"/>
    </row>
    <row r="18" spans="2:12" ht="15" customHeight="1">
      <c r="B18" s="34"/>
      <c r="C18" s="328"/>
      <c r="D18" s="330"/>
      <c r="E18" s="310"/>
      <c r="F18" s="460"/>
      <c r="G18" s="257"/>
      <c r="H18" s="257"/>
      <c r="I18" s="257"/>
      <c r="J18" s="257"/>
      <c r="L18" s="258"/>
    </row>
    <row r="19" spans="2:12" ht="16.5" customHeight="1">
      <c r="B19" s="32" t="s">
        <v>49</v>
      </c>
      <c r="C19" s="327">
        <f>SUM(C20:C22)</f>
        <v>6436.92941</v>
      </c>
      <c r="D19" s="327">
        <f>SUM(D20:D22)</f>
        <v>23443.29691</v>
      </c>
      <c r="E19" s="310"/>
      <c r="F19" s="460"/>
      <c r="G19" s="309"/>
      <c r="H19" s="257"/>
      <c r="I19" s="257"/>
      <c r="J19" s="257"/>
      <c r="L19" s="258"/>
    </row>
    <row r="20" spans="2:12" ht="16.5" customHeight="1">
      <c r="B20" s="356" t="s">
        <v>86</v>
      </c>
      <c r="C20" s="354">
        <f>+'DGRGL-C1'!C47</f>
        <v>0</v>
      </c>
      <c r="D20" s="354">
        <f>ROUND(+C20*$E$8,5)</f>
        <v>0</v>
      </c>
      <c r="E20" s="310"/>
      <c r="F20" s="460"/>
      <c r="G20" s="257"/>
      <c r="I20" s="257"/>
      <c r="L20" s="258"/>
    </row>
    <row r="21" spans="2:12" ht="16.5" customHeight="1">
      <c r="B21" s="356" t="s">
        <v>85</v>
      </c>
      <c r="C21" s="328">
        <f>+'DGRGL-C1'!C48</f>
        <v>6436.92941</v>
      </c>
      <c r="D21" s="328">
        <f>ROUND(+C21*$E$8,5)</f>
        <v>23443.29691</v>
      </c>
      <c r="E21" s="310"/>
      <c r="F21" s="460"/>
      <c r="G21" s="257"/>
      <c r="I21" s="257"/>
      <c r="L21" s="258"/>
    </row>
    <row r="22" spans="2:12" ht="16.5" customHeight="1">
      <c r="B22" s="356" t="s">
        <v>277</v>
      </c>
      <c r="C22" s="354">
        <f>+'DGRGL-C1'!C49</f>
        <v>0</v>
      </c>
      <c r="D22" s="354">
        <f>ROUND(+C22*$E$8,5)</f>
        <v>0</v>
      </c>
      <c r="E22" s="310"/>
      <c r="F22" s="460"/>
      <c r="G22" s="308"/>
      <c r="H22" s="257"/>
      <c r="I22" s="257"/>
      <c r="J22" s="257"/>
      <c r="L22" s="258"/>
    </row>
    <row r="23" spans="2:12" ht="9.75" customHeight="1">
      <c r="B23" s="35"/>
      <c r="C23" s="329"/>
      <c r="D23" s="329"/>
      <c r="E23" s="310"/>
      <c r="F23" s="257"/>
      <c r="G23" s="257"/>
      <c r="H23" s="257"/>
      <c r="I23" s="257"/>
      <c r="J23" s="257"/>
      <c r="L23" s="258"/>
    </row>
    <row r="24" spans="2:12" ht="15" customHeight="1">
      <c r="B24" s="551" t="s">
        <v>57</v>
      </c>
      <c r="C24" s="546">
        <f>+C19+C14</f>
        <v>742746.7770199999</v>
      </c>
      <c r="D24" s="546">
        <f>+D19+D14</f>
        <v>2705083.7619</v>
      </c>
      <c r="F24" s="257"/>
      <c r="G24" s="257"/>
      <c r="H24" s="257"/>
      <c r="I24" s="257"/>
      <c r="J24" s="257"/>
      <c r="L24" s="258"/>
    </row>
    <row r="25" spans="2:12" ht="15" customHeight="1">
      <c r="B25" s="552"/>
      <c r="C25" s="547"/>
      <c r="D25" s="547"/>
      <c r="F25" s="257"/>
      <c r="G25" s="257"/>
      <c r="H25" s="257"/>
      <c r="I25" s="257"/>
      <c r="J25" s="257"/>
      <c r="L25" s="258"/>
    </row>
    <row r="26" spans="2:12" ht="6.75" customHeight="1">
      <c r="B26" s="36"/>
      <c r="C26" s="285"/>
      <c r="D26" s="285"/>
      <c r="F26" s="257"/>
      <c r="G26" s="257"/>
      <c r="H26" s="257"/>
      <c r="I26" s="257"/>
      <c r="J26" s="257"/>
      <c r="L26" s="258"/>
    </row>
    <row r="27" spans="2:10" ht="15">
      <c r="B27" s="26" t="s">
        <v>278</v>
      </c>
      <c r="C27" s="466"/>
      <c r="D27" s="454"/>
      <c r="F27" s="261"/>
      <c r="G27" s="261"/>
      <c r="H27" s="257"/>
      <c r="I27" s="257"/>
      <c r="J27" s="313"/>
    </row>
    <row r="28" spans="3:12" ht="15">
      <c r="C28" s="463"/>
      <c r="D28" s="463"/>
      <c r="F28" s="257"/>
      <c r="G28" s="257"/>
      <c r="H28" s="257"/>
      <c r="I28" s="257"/>
      <c r="J28" s="257"/>
      <c r="L28" s="312"/>
    </row>
    <row r="29" spans="3:12" ht="15">
      <c r="C29" s="286"/>
      <c r="F29" s="257"/>
      <c r="H29" s="257"/>
      <c r="I29" s="257"/>
      <c r="J29" s="257"/>
      <c r="L29" s="314"/>
    </row>
    <row r="30" spans="3:12" ht="15">
      <c r="C30" s="287"/>
      <c r="F30" s="257"/>
      <c r="G30" s="257"/>
      <c r="H30" s="257"/>
      <c r="I30" s="257"/>
      <c r="J30" s="257"/>
      <c r="L30" s="258"/>
    </row>
    <row r="31" spans="6:12" ht="15">
      <c r="F31" s="257"/>
      <c r="G31" s="257"/>
      <c r="H31" s="257"/>
      <c r="I31" s="257"/>
      <c r="J31" s="257"/>
      <c r="L31" s="258"/>
    </row>
    <row r="32" spans="6:12" ht="15">
      <c r="F32" s="257"/>
      <c r="G32" s="257"/>
      <c r="H32" s="257"/>
      <c r="I32" s="257"/>
      <c r="J32" s="257"/>
      <c r="L32" s="258"/>
    </row>
    <row r="33" ht="15">
      <c r="L33" s="258"/>
    </row>
  </sheetData>
  <sheetProtection/>
  <mergeCells count="6">
    <mergeCell ref="C10:C12"/>
    <mergeCell ref="D10:D12"/>
    <mergeCell ref="C24:C25"/>
    <mergeCell ref="B10:B12"/>
    <mergeCell ref="B24:B25"/>
    <mergeCell ref="D24:D25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7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19</v>
      </c>
      <c r="C5" s="86"/>
      <c r="D5" s="86"/>
      <c r="E5" s="63"/>
      <c r="F5" s="63"/>
      <c r="G5" s="258"/>
      <c r="H5" s="258"/>
      <c r="I5" s="258"/>
    </row>
    <row r="6" spans="2:12" ht="18" customHeight="1">
      <c r="B6" s="138" t="s">
        <v>309</v>
      </c>
      <c r="C6" s="138"/>
      <c r="D6" s="138"/>
      <c r="E6" s="138"/>
      <c r="G6" s="257"/>
      <c r="I6" s="257"/>
      <c r="J6" s="63"/>
      <c r="K6" s="63"/>
      <c r="L6" s="63"/>
    </row>
    <row r="7" spans="2:12" ht="15.75">
      <c r="B7" s="136" t="s">
        <v>64</v>
      </c>
      <c r="C7" s="136"/>
      <c r="D7" s="136"/>
      <c r="E7" s="63"/>
      <c r="F7" s="63"/>
      <c r="G7" s="257"/>
      <c r="H7" s="257"/>
      <c r="I7" s="257"/>
      <c r="J7" s="63"/>
      <c r="K7" s="63"/>
      <c r="L7" s="63"/>
    </row>
    <row r="8" spans="2:12" ht="15.75">
      <c r="B8" s="337" t="s">
        <v>54</v>
      </c>
      <c r="C8" s="337"/>
      <c r="D8" s="337"/>
      <c r="E8" s="63"/>
      <c r="F8" s="63"/>
      <c r="G8" s="257"/>
      <c r="H8" s="257"/>
      <c r="I8" s="257"/>
      <c r="J8" s="63"/>
      <c r="K8" s="63"/>
      <c r="L8" s="63"/>
    </row>
    <row r="9" spans="2:12" ht="15.75">
      <c r="B9" s="332" t="str">
        <f>+'DGRGL-C1'!B9</f>
        <v>Al 31 de enero de 2021</v>
      </c>
      <c r="C9" s="332"/>
      <c r="D9" s="273"/>
      <c r="E9" s="318">
        <f>+Portada!I34</f>
        <v>3.642</v>
      </c>
      <c r="F9" s="63"/>
      <c r="G9" s="257"/>
      <c r="H9" s="257"/>
      <c r="I9" s="257"/>
      <c r="J9" s="63"/>
      <c r="K9" s="63"/>
      <c r="L9" s="63"/>
    </row>
    <row r="10" spans="2:12" ht="6.75" customHeight="1">
      <c r="B10" s="128"/>
      <c r="C10" s="128"/>
      <c r="D10" s="128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39" t="s">
        <v>328</v>
      </c>
      <c r="C11" s="535" t="s">
        <v>53</v>
      </c>
      <c r="D11" s="530" t="s">
        <v>134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40"/>
      <c r="C12" s="536"/>
      <c r="D12" s="531"/>
      <c r="E12" s="86"/>
      <c r="F12" s="63"/>
      <c r="G12" s="183"/>
      <c r="H12" s="63"/>
      <c r="I12" s="63"/>
      <c r="J12" s="63"/>
      <c r="K12" s="63"/>
      <c r="L12" s="63"/>
    </row>
    <row r="13" spans="2:12" ht="9" customHeight="1">
      <c r="B13" s="541"/>
      <c r="C13" s="537"/>
      <c r="D13" s="532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29"/>
      <c r="C14" s="106"/>
      <c r="D14" s="106"/>
      <c r="E14" s="63"/>
      <c r="F14" s="63"/>
    </row>
    <row r="15" spans="2:8" ht="16.5">
      <c r="B15" s="200" t="s">
        <v>87</v>
      </c>
      <c r="C15" s="333">
        <f>+C17</f>
        <v>0</v>
      </c>
      <c r="D15" s="333">
        <f>+D17</f>
        <v>0</v>
      </c>
      <c r="E15" s="63"/>
      <c r="H15" s="211"/>
    </row>
    <row r="16" spans="2:5" ht="6" customHeight="1" hidden="1">
      <c r="B16" s="200"/>
      <c r="C16" s="333"/>
      <c r="D16" s="333"/>
      <c r="E16" s="63"/>
    </row>
    <row r="17" spans="2:5" ht="15.75" hidden="1">
      <c r="B17" s="201" t="s">
        <v>88</v>
      </c>
      <c r="C17" s="334">
        <v>0</v>
      </c>
      <c r="D17" s="334">
        <f>+C17*$E$9</f>
        <v>0</v>
      </c>
      <c r="E17" s="63"/>
    </row>
    <row r="18" spans="2:5" ht="15" customHeight="1">
      <c r="B18" s="201"/>
      <c r="C18" s="334"/>
      <c r="D18" s="334"/>
      <c r="E18" s="63"/>
    </row>
    <row r="19" spans="2:6" ht="16.5">
      <c r="B19" s="200" t="s">
        <v>111</v>
      </c>
      <c r="C19" s="333">
        <f>SUM(C20:C22)</f>
        <v>736309.8476099999</v>
      </c>
      <c r="D19" s="333">
        <f>SUM(D20:D22)</f>
        <v>2681640.46499</v>
      </c>
      <c r="E19" s="113"/>
      <c r="F19" s="113"/>
    </row>
    <row r="20" spans="2:4" ht="15.75">
      <c r="B20" s="356" t="s">
        <v>89</v>
      </c>
      <c r="C20" s="470">
        <f>+'DGRGL-C1'!C19</f>
        <v>380514.4174</v>
      </c>
      <c r="D20" s="334">
        <f>ROUND(+C20*$E$9,5)</f>
        <v>1385833.50817</v>
      </c>
    </row>
    <row r="21" spans="2:4" ht="15.75">
      <c r="B21" s="356" t="s">
        <v>85</v>
      </c>
      <c r="C21" s="328">
        <f>+'DGRGL-C1'!C16+'DGRGL-C1'!C20</f>
        <v>355489.41159</v>
      </c>
      <c r="D21" s="334">
        <f>ROUND(+C21*$E$9,5)</f>
        <v>1294692.43701</v>
      </c>
    </row>
    <row r="22" spans="2:4" ht="15.75">
      <c r="B22" s="356" t="s">
        <v>279</v>
      </c>
      <c r="C22" s="470">
        <f>+'DGRGL-C1'!C21</f>
        <v>306.01862</v>
      </c>
      <c r="D22" s="334">
        <f>ROUND(+C22*$E$9,5)</f>
        <v>1114.51981</v>
      </c>
    </row>
    <row r="23" spans="2:4" ht="9.75" customHeight="1">
      <c r="B23" s="33"/>
      <c r="C23" s="335"/>
      <c r="D23" s="334"/>
    </row>
    <row r="24" spans="2:8" ht="15" customHeight="1">
      <c r="B24" s="551" t="s">
        <v>57</v>
      </c>
      <c r="C24" s="553">
        <f>+C19+C15</f>
        <v>736309.8476099999</v>
      </c>
      <c r="D24" s="553">
        <f>+D19+D15</f>
        <v>2681640.46499</v>
      </c>
      <c r="G24" s="178"/>
      <c r="H24" s="178"/>
    </row>
    <row r="25" spans="2:8" ht="15" customHeight="1">
      <c r="B25" s="552"/>
      <c r="C25" s="554"/>
      <c r="D25" s="554"/>
      <c r="G25" s="178"/>
      <c r="H25" s="178"/>
    </row>
    <row r="26" spans="2:4" ht="4.5" customHeight="1">
      <c r="B26" s="555"/>
      <c r="C26" s="555"/>
      <c r="D26" s="555"/>
    </row>
    <row r="27" spans="2:4" ht="15" customHeight="1">
      <c r="B27" s="26" t="s">
        <v>142</v>
      </c>
      <c r="C27" s="474"/>
      <c r="D27" s="39"/>
    </row>
    <row r="28" spans="2:4" ht="15">
      <c r="B28" s="26" t="s">
        <v>143</v>
      </c>
      <c r="C28" s="113"/>
      <c r="D28" s="178"/>
    </row>
    <row r="29" spans="2:8" ht="15">
      <c r="B29" s="26" t="s">
        <v>280</v>
      </c>
      <c r="C29" s="401"/>
      <c r="D29" s="401"/>
      <c r="E29" s="402"/>
      <c r="G29" s="184"/>
      <c r="H29" s="96"/>
    </row>
    <row r="30" spans="2:8" ht="15">
      <c r="B30" s="400"/>
      <c r="C30" s="403"/>
      <c r="D30" s="403"/>
      <c r="E30" s="402"/>
      <c r="G30" s="178"/>
      <c r="H30" s="178"/>
    </row>
    <row r="31" spans="2:5" ht="15">
      <c r="B31" s="402"/>
      <c r="C31" s="402"/>
      <c r="D31" s="402"/>
      <c r="E31" s="402"/>
    </row>
    <row r="32" spans="2:5" ht="15">
      <c r="B32" s="402"/>
      <c r="C32" s="402"/>
      <c r="D32" s="402"/>
      <c r="E32" s="402"/>
    </row>
    <row r="33" spans="2:4" ht="18">
      <c r="B33" s="46" t="s">
        <v>105</v>
      </c>
      <c r="C33" s="46"/>
      <c r="D33" s="46"/>
    </row>
    <row r="34" spans="2:5" ht="18">
      <c r="B34" s="138" t="s">
        <v>309</v>
      </c>
      <c r="C34" s="138"/>
      <c r="D34" s="138"/>
      <c r="E34" s="138"/>
    </row>
    <row r="35" spans="2:4" ht="15.75">
      <c r="B35" s="136" t="s">
        <v>66</v>
      </c>
      <c r="C35" s="136"/>
      <c r="D35" s="136"/>
    </row>
    <row r="36" spans="2:4" ht="15" customHeight="1">
      <c r="B36" s="337" t="s">
        <v>54</v>
      </c>
      <c r="C36" s="337"/>
      <c r="D36" s="337"/>
    </row>
    <row r="37" spans="2:4" ht="15" customHeight="1">
      <c r="B37" s="332" t="str">
        <f>+B9</f>
        <v>Al 31 de enero de 2021</v>
      </c>
      <c r="C37" s="332"/>
      <c r="D37" s="57"/>
    </row>
    <row r="38" spans="2:4" ht="9" customHeight="1">
      <c r="B38" s="38"/>
      <c r="C38" s="38"/>
      <c r="D38" s="38"/>
    </row>
    <row r="39" spans="2:4" ht="15" customHeight="1">
      <c r="B39" s="539" t="s">
        <v>130</v>
      </c>
      <c r="C39" s="535" t="s">
        <v>53</v>
      </c>
      <c r="D39" s="530" t="s">
        <v>134</v>
      </c>
    </row>
    <row r="40" spans="2:7" ht="13.5" customHeight="1">
      <c r="B40" s="540"/>
      <c r="C40" s="536"/>
      <c r="D40" s="531"/>
      <c r="E40" s="46"/>
      <c r="G40" s="183"/>
    </row>
    <row r="41" spans="2:4" ht="9" customHeight="1">
      <c r="B41" s="541"/>
      <c r="C41" s="537"/>
      <c r="D41" s="532"/>
    </row>
    <row r="42" spans="2:4" ht="9.75" customHeight="1">
      <c r="B42" s="30"/>
      <c r="C42" s="31"/>
      <c r="D42" s="31"/>
    </row>
    <row r="43" spans="2:4" ht="16.5">
      <c r="B43" s="32" t="s">
        <v>67</v>
      </c>
      <c r="C43" s="333">
        <v>0</v>
      </c>
      <c r="D43" s="333">
        <v>0</v>
      </c>
    </row>
    <row r="44" spans="2:5" ht="15" customHeight="1">
      <c r="B44" s="33"/>
      <c r="C44" s="334"/>
      <c r="D44" s="334"/>
      <c r="E44" s="85"/>
    </row>
    <row r="45" spans="2:8" ht="16.5">
      <c r="B45" s="32" t="s">
        <v>68</v>
      </c>
      <c r="C45" s="333">
        <f>SUM(C46:C48)</f>
        <v>6436.92941</v>
      </c>
      <c r="D45" s="333">
        <f>SUM(D46:D48)</f>
        <v>23443.29691</v>
      </c>
      <c r="E45" s="85"/>
      <c r="G45" s="178"/>
      <c r="H45" s="178"/>
    </row>
    <row r="46" spans="2:5" ht="15.75">
      <c r="B46" s="356" t="s">
        <v>90</v>
      </c>
      <c r="C46" s="470">
        <v>0</v>
      </c>
      <c r="D46" s="334">
        <f>ROUND(+C46*$E$9,5)</f>
        <v>0</v>
      </c>
      <c r="E46" s="40"/>
    </row>
    <row r="47" spans="2:5" ht="15.75">
      <c r="B47" s="356" t="s">
        <v>85</v>
      </c>
      <c r="C47" s="328">
        <f>+'DGRGL-C1'!C48</f>
        <v>6436.92941</v>
      </c>
      <c r="D47" s="334">
        <f>ROUND(+C47*$E$9,5)</f>
        <v>23443.29691</v>
      </c>
      <c r="E47" s="40"/>
    </row>
    <row r="48" spans="2:5" ht="15.75">
      <c r="B48" s="356" t="s">
        <v>277</v>
      </c>
      <c r="C48" s="470">
        <v>0</v>
      </c>
      <c r="D48" s="334">
        <f>ROUND(+C48*$E$9,5)</f>
        <v>0</v>
      </c>
      <c r="E48" s="259"/>
    </row>
    <row r="49" spans="2:5" ht="9.75" customHeight="1">
      <c r="B49" s="37"/>
      <c r="C49" s="336"/>
      <c r="D49" s="336"/>
      <c r="E49" s="85"/>
    </row>
    <row r="50" spans="2:4" ht="15" customHeight="1">
      <c r="B50" s="551" t="s">
        <v>57</v>
      </c>
      <c r="C50" s="553">
        <f>+C45+C43</f>
        <v>6436.92941</v>
      </c>
      <c r="D50" s="553">
        <f>+D45+D43</f>
        <v>23443.29691</v>
      </c>
    </row>
    <row r="51" spans="2:4" ht="15" customHeight="1">
      <c r="B51" s="552"/>
      <c r="C51" s="554"/>
      <c r="D51" s="554"/>
    </row>
    <row r="52" spans="2:4" ht="5.25" customHeight="1">
      <c r="B52" s="556"/>
      <c r="C52" s="556"/>
      <c r="D52" s="556"/>
    </row>
    <row r="53" spans="2:4" ht="15">
      <c r="B53" s="26" t="s">
        <v>278</v>
      </c>
      <c r="C53" s="464"/>
      <c r="D53" s="404"/>
    </row>
    <row r="54" spans="2:4" ht="15.75">
      <c r="B54" s="405"/>
      <c r="C54" s="404"/>
      <c r="D54" s="404"/>
    </row>
    <row r="55" spans="2:4" ht="15.75">
      <c r="B55" s="405"/>
      <c r="C55" s="402"/>
      <c r="D55" s="402"/>
    </row>
    <row r="56" spans="2:4" ht="15">
      <c r="B56" s="402"/>
      <c r="C56" s="402"/>
      <c r="D56" s="402"/>
    </row>
    <row r="57" spans="2:4" ht="15">
      <c r="B57" s="402"/>
      <c r="C57" s="402"/>
      <c r="D57" s="402"/>
    </row>
    <row r="58" spans="2:4" ht="15">
      <c r="B58" s="402"/>
      <c r="C58" s="402"/>
      <c r="D58" s="402"/>
    </row>
    <row r="59" spans="2:4" ht="15">
      <c r="B59" s="402"/>
      <c r="C59" s="402"/>
      <c r="D59" s="402"/>
    </row>
    <row r="60" spans="2:4" ht="15">
      <c r="B60" s="402"/>
      <c r="C60" s="402"/>
      <c r="D60" s="402"/>
    </row>
    <row r="61" spans="2:4" ht="15">
      <c r="B61" s="402"/>
      <c r="C61" s="402"/>
      <c r="D61" s="402"/>
    </row>
    <row r="62" spans="2:4" ht="15">
      <c r="B62" s="402"/>
      <c r="C62" s="402"/>
      <c r="D62" s="402"/>
    </row>
    <row r="63" spans="2:4" ht="15">
      <c r="B63" s="402"/>
      <c r="C63" s="402"/>
      <c r="D63" s="402"/>
    </row>
    <row r="64" spans="2:4" ht="15">
      <c r="B64" s="402"/>
      <c r="C64" s="402"/>
      <c r="D64" s="402"/>
    </row>
    <row r="65" spans="2:4" ht="15">
      <c r="B65" s="402"/>
      <c r="C65" s="402"/>
      <c r="D65" s="402"/>
    </row>
    <row r="66" spans="2:4" ht="15">
      <c r="B66" s="402"/>
      <c r="C66" s="402"/>
      <c r="D66" s="402"/>
    </row>
    <row r="67" spans="2:4" ht="15">
      <c r="B67" s="402"/>
      <c r="C67" s="402"/>
      <c r="D67" s="402"/>
    </row>
    <row r="68" spans="2:4" ht="15">
      <c r="B68" s="402"/>
      <c r="C68" s="402"/>
      <c r="D68" s="402"/>
    </row>
    <row r="69" spans="2:4" ht="15">
      <c r="B69" s="402"/>
      <c r="C69" s="402"/>
      <c r="D69" s="402"/>
    </row>
    <row r="70" spans="2:4" ht="15">
      <c r="B70" s="402"/>
      <c r="C70" s="402"/>
      <c r="D70" s="402"/>
    </row>
  </sheetData>
  <sheetProtection/>
  <mergeCells count="14">
    <mergeCell ref="B52:D52"/>
    <mergeCell ref="B50:B51"/>
    <mergeCell ref="C50:C51"/>
    <mergeCell ref="D50:D51"/>
    <mergeCell ref="B39:B41"/>
    <mergeCell ref="C24:C25"/>
    <mergeCell ref="B11:B13"/>
    <mergeCell ref="D39:D41"/>
    <mergeCell ref="B24:B25"/>
    <mergeCell ref="C39:C41"/>
    <mergeCell ref="D24:D25"/>
    <mergeCell ref="C11:C13"/>
    <mergeCell ref="B26:D26"/>
    <mergeCell ref="D11:D13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7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20</v>
      </c>
      <c r="C5" s="87"/>
      <c r="D5" s="87"/>
      <c r="E5" s="63"/>
      <c r="H5" s="258"/>
      <c r="I5" s="258"/>
    </row>
    <row r="6" spans="2:9" ht="18" customHeight="1">
      <c r="B6" s="138" t="s">
        <v>309</v>
      </c>
      <c r="C6" s="138"/>
      <c r="D6" s="138"/>
      <c r="E6" s="138"/>
      <c r="G6" s="63"/>
      <c r="H6" s="257"/>
      <c r="I6" s="258"/>
    </row>
    <row r="7" spans="2:9" ht="15.75">
      <c r="B7" s="136" t="s">
        <v>64</v>
      </c>
      <c r="C7" s="136"/>
      <c r="D7" s="136"/>
      <c r="E7" s="63"/>
      <c r="F7" s="63"/>
      <c r="G7" s="63"/>
      <c r="H7" s="257"/>
      <c r="I7" s="258"/>
    </row>
    <row r="8" spans="2:9" ht="15.75" customHeight="1">
      <c r="B8" s="337" t="s">
        <v>102</v>
      </c>
      <c r="C8" s="337"/>
      <c r="D8" s="337"/>
      <c r="E8" s="63"/>
      <c r="F8" s="63"/>
      <c r="G8" s="63"/>
      <c r="I8" s="258"/>
    </row>
    <row r="9" spans="2:9" ht="15.75">
      <c r="B9" s="332" t="str">
        <f>+'DGRGL-C1'!B9</f>
        <v>Al 31 de enero de 2021</v>
      </c>
      <c r="C9" s="332"/>
      <c r="D9" s="273"/>
      <c r="E9" s="318">
        <f>+Portada!I34</f>
        <v>3.642</v>
      </c>
      <c r="F9" s="63"/>
      <c r="G9" s="63"/>
      <c r="H9" s="213"/>
      <c r="I9" s="213"/>
    </row>
    <row r="10" spans="2:9" ht="8.25" customHeight="1">
      <c r="B10" s="87"/>
      <c r="C10" s="87"/>
      <c r="D10" s="87"/>
      <c r="E10" s="63"/>
      <c r="H10" s="213"/>
      <c r="I10" s="213"/>
    </row>
    <row r="11" spans="2:9" ht="15" customHeight="1">
      <c r="B11" s="483" t="s">
        <v>329</v>
      </c>
      <c r="C11" s="535" t="s">
        <v>53</v>
      </c>
      <c r="D11" s="530" t="s">
        <v>134</v>
      </c>
      <c r="E11" s="63"/>
      <c r="H11" s="213"/>
      <c r="I11" s="213"/>
    </row>
    <row r="12" spans="2:9" ht="13.5" customHeight="1">
      <c r="B12" s="549" t="s">
        <v>32</v>
      </c>
      <c r="C12" s="536"/>
      <c r="D12" s="531"/>
      <c r="E12" s="86"/>
      <c r="G12" s="183"/>
      <c r="H12" s="213"/>
      <c r="I12" s="213"/>
    </row>
    <row r="13" spans="2:9" ht="9" customHeight="1">
      <c r="B13" s="550"/>
      <c r="C13" s="537"/>
      <c r="D13" s="532"/>
      <c r="E13" s="63"/>
      <c r="H13" s="213"/>
      <c r="I13" s="213"/>
    </row>
    <row r="14" spans="2:9" ht="9.75" customHeight="1">
      <c r="B14" s="88"/>
      <c r="C14" s="274"/>
      <c r="D14" s="276"/>
      <c r="E14" s="63"/>
      <c r="H14" s="213"/>
      <c r="I14" s="213"/>
    </row>
    <row r="15" spans="2:9" ht="16.5">
      <c r="B15" s="130" t="s">
        <v>119</v>
      </c>
      <c r="C15" s="338">
        <f>SUM(C16:C18)</f>
        <v>577130.0118</v>
      </c>
      <c r="D15" s="338">
        <f>SUM(D16:D18)</f>
        <v>2101907.50298</v>
      </c>
      <c r="E15" s="63"/>
      <c r="G15" s="213"/>
      <c r="H15" s="213"/>
      <c r="I15" s="213"/>
    </row>
    <row r="16" spans="2:9" ht="15.75">
      <c r="B16" s="342" t="s">
        <v>90</v>
      </c>
      <c r="C16" s="492">
        <v>242656.96574</v>
      </c>
      <c r="D16" s="334">
        <f>ROUND(+C16*$E$9,5)</f>
        <v>883756.66923</v>
      </c>
      <c r="E16" s="454"/>
      <c r="F16" s="456"/>
      <c r="G16" s="215"/>
      <c r="H16" s="213"/>
      <c r="I16" s="213"/>
    </row>
    <row r="17" spans="2:9" ht="15.75">
      <c r="B17" s="342" t="s">
        <v>85</v>
      </c>
      <c r="C17" s="492">
        <v>334167.02744</v>
      </c>
      <c r="D17" s="334">
        <f>ROUND(+C17*$E$9,5)</f>
        <v>1217036.31394</v>
      </c>
      <c r="E17" s="454"/>
      <c r="F17" s="456"/>
      <c r="G17" s="215"/>
      <c r="H17" s="213"/>
      <c r="I17" s="213"/>
    </row>
    <row r="18" spans="2:9" ht="15.75">
      <c r="B18" s="342" t="s">
        <v>281</v>
      </c>
      <c r="C18" s="492">
        <v>306.01862</v>
      </c>
      <c r="D18" s="334">
        <f>ROUND(+C18*$E$9,5)</f>
        <v>1114.51981</v>
      </c>
      <c r="E18" s="454"/>
      <c r="F18" s="456"/>
      <c r="G18" s="215"/>
      <c r="H18" s="213"/>
      <c r="I18" s="213"/>
    </row>
    <row r="19" spans="2:7" ht="15" customHeight="1">
      <c r="B19" s="43"/>
      <c r="C19" s="334"/>
      <c r="D19" s="340"/>
      <c r="F19" s="454"/>
      <c r="G19" s="213"/>
    </row>
    <row r="20" spans="2:7" ht="16.5">
      <c r="B20" s="44" t="s">
        <v>56</v>
      </c>
      <c r="C20" s="338">
        <f>+C21+C22</f>
        <v>159179.83581</v>
      </c>
      <c r="D20" s="338">
        <f>+D21+D22</f>
        <v>579732.96202</v>
      </c>
      <c r="F20" s="455"/>
      <c r="G20" s="213"/>
    </row>
    <row r="21" spans="2:7" ht="15.75">
      <c r="B21" s="342" t="s">
        <v>282</v>
      </c>
      <c r="C21" s="334">
        <f>+C25+C30+C35</f>
        <v>137857.45166</v>
      </c>
      <c r="D21" s="334">
        <f>+D25+D30+D35</f>
        <v>502076.83894999995</v>
      </c>
      <c r="F21" s="214"/>
      <c r="G21" s="215"/>
    </row>
    <row r="22" spans="2:7" ht="15.75">
      <c r="B22" s="342" t="s">
        <v>85</v>
      </c>
      <c r="C22" s="334">
        <f>+C26+C31+C36</f>
        <v>21322.384149999998</v>
      </c>
      <c r="D22" s="334">
        <f>+D26+D31+D36</f>
        <v>77656.12307</v>
      </c>
      <c r="G22" s="216"/>
    </row>
    <row r="23" spans="2:7" ht="9.75" customHeight="1">
      <c r="B23" s="43"/>
      <c r="C23" s="336"/>
      <c r="D23" s="340"/>
      <c r="G23" s="213"/>
    </row>
    <row r="24" spans="2:7" ht="15.75">
      <c r="B24" s="343" t="s">
        <v>35</v>
      </c>
      <c r="C24" s="345">
        <f>SUM(C25:C27)</f>
        <v>53228.41131</v>
      </c>
      <c r="D24" s="345">
        <f>SUM(D25:D27)</f>
        <v>193857.87399</v>
      </c>
      <c r="G24" s="213"/>
    </row>
    <row r="25" spans="2:7" ht="15">
      <c r="B25" s="41" t="s">
        <v>91</v>
      </c>
      <c r="C25" s="493">
        <v>53228.41131</v>
      </c>
      <c r="D25" s="344">
        <f>ROUND(+C25*$E$9,5)</f>
        <v>193857.87399</v>
      </c>
      <c r="G25" s="213"/>
    </row>
    <row r="26" spans="2:7" ht="15">
      <c r="B26" s="41" t="s">
        <v>85</v>
      </c>
      <c r="C26" s="336">
        <v>0</v>
      </c>
      <c r="D26" s="344">
        <f>ROUND(+C26*$E$9,5)</f>
        <v>0</v>
      </c>
      <c r="G26" s="213"/>
    </row>
    <row r="27" spans="2:7" ht="15">
      <c r="B27" s="41" t="s">
        <v>279</v>
      </c>
      <c r="C27" s="336">
        <v>0</v>
      </c>
      <c r="D27" s="344">
        <f>ROUND(+C27*$E$9,5)</f>
        <v>0</v>
      </c>
      <c r="G27" s="213"/>
    </row>
    <row r="28" spans="2:7" ht="9.75" customHeight="1">
      <c r="B28" s="43"/>
      <c r="C28" s="336"/>
      <c r="D28" s="340"/>
      <c r="G28" s="213"/>
    </row>
    <row r="29" spans="2:7" ht="15.75">
      <c r="B29" s="343" t="s">
        <v>179</v>
      </c>
      <c r="C29" s="345">
        <f>SUM(C30:C32)</f>
        <v>93584.02124999999</v>
      </c>
      <c r="D29" s="345">
        <f>SUM(D30:D32)</f>
        <v>340833.00538999995</v>
      </c>
      <c r="G29" s="213"/>
    </row>
    <row r="30" spans="2:7" ht="15">
      <c r="B30" s="41" t="s">
        <v>90</v>
      </c>
      <c r="C30" s="493">
        <v>72261.63709999999</v>
      </c>
      <c r="D30" s="344">
        <f>ROUND(+C30*$E$9,5)</f>
        <v>263176.88232</v>
      </c>
      <c r="G30" s="213"/>
    </row>
    <row r="31" spans="2:7" ht="15">
      <c r="B31" s="41" t="s">
        <v>85</v>
      </c>
      <c r="C31" s="493">
        <v>21322.384149999998</v>
      </c>
      <c r="D31" s="344">
        <f>ROUND(+C31*$E$9,5)</f>
        <v>77656.12307</v>
      </c>
      <c r="G31" s="213"/>
    </row>
    <row r="32" spans="2:7" ht="15">
      <c r="B32" s="41" t="s">
        <v>279</v>
      </c>
      <c r="C32" s="336">
        <v>0</v>
      </c>
      <c r="D32" s="344">
        <f>ROUND(+C32*$E$9,5)</f>
        <v>0</v>
      </c>
      <c r="G32" s="213"/>
    </row>
    <row r="33" spans="2:7" ht="9.75" customHeight="1">
      <c r="B33" s="43"/>
      <c r="C33" s="336"/>
      <c r="D33" s="340"/>
      <c r="G33" s="213"/>
    </row>
    <row r="34" spans="2:7" ht="15.75">
      <c r="B34" s="446" t="s">
        <v>180</v>
      </c>
      <c r="C34" s="345">
        <f>SUM(C35:C37)</f>
        <v>12367.40325</v>
      </c>
      <c r="D34" s="345">
        <f>SUM(D35:D37)</f>
        <v>45042.08264</v>
      </c>
      <c r="G34" s="213"/>
    </row>
    <row r="35" spans="2:7" ht="15">
      <c r="B35" s="41" t="s">
        <v>91</v>
      </c>
      <c r="C35" s="493">
        <v>12367.40325</v>
      </c>
      <c r="D35" s="344">
        <f>ROUND(+C35*$E$9,5)</f>
        <v>45042.08264</v>
      </c>
      <c r="G35" s="213"/>
    </row>
    <row r="36" spans="2:4" ht="15">
      <c r="B36" s="41" t="s">
        <v>92</v>
      </c>
      <c r="C36" s="336">
        <v>0</v>
      </c>
      <c r="D36" s="344">
        <f>ROUND(+C36*$E$9,5)</f>
        <v>0</v>
      </c>
    </row>
    <row r="37" spans="2:4" ht="15">
      <c r="B37" s="41" t="s">
        <v>279</v>
      </c>
      <c r="C37" s="336">
        <v>0</v>
      </c>
      <c r="D37" s="344">
        <f>ROUND(+C37*$E$9,5)</f>
        <v>0</v>
      </c>
    </row>
    <row r="38" spans="2:4" ht="9.75" customHeight="1">
      <c r="B38" s="42"/>
      <c r="C38" s="339"/>
      <c r="D38" s="341"/>
    </row>
    <row r="39" spans="2:4" ht="15" customHeight="1">
      <c r="B39" s="551" t="s">
        <v>14</v>
      </c>
      <c r="C39" s="553">
        <f>+C20+C15</f>
        <v>736309.8476099999</v>
      </c>
      <c r="D39" s="553">
        <f>+D20+D15</f>
        <v>2681640.465</v>
      </c>
    </row>
    <row r="40" spans="2:7" ht="15" customHeight="1">
      <c r="B40" s="552"/>
      <c r="C40" s="554"/>
      <c r="D40" s="554"/>
      <c r="F40" s="113"/>
      <c r="G40" s="113"/>
    </row>
    <row r="41" ht="4.5" customHeight="1"/>
    <row r="42" spans="2:4" ht="15">
      <c r="B42" s="475" t="s">
        <v>144</v>
      </c>
      <c r="C42" s="476"/>
      <c r="D42" s="475"/>
    </row>
    <row r="43" spans="2:4" ht="15">
      <c r="B43" s="26" t="s">
        <v>280</v>
      </c>
      <c r="C43" s="472"/>
      <c r="D43" s="26"/>
    </row>
    <row r="44" spans="2:4" ht="15">
      <c r="B44" s="557" t="s">
        <v>283</v>
      </c>
      <c r="C44" s="557"/>
      <c r="D44" s="557"/>
    </row>
    <row r="45" spans="2:5" ht="15">
      <c r="B45" s="406"/>
      <c r="C45" s="407"/>
      <c r="D45" s="408"/>
      <c r="E45" s="402"/>
    </row>
    <row r="46" spans="2:7" ht="15">
      <c r="B46" s="406"/>
      <c r="C46" s="408"/>
      <c r="D46" s="408"/>
      <c r="E46" s="402"/>
      <c r="F46" s="178"/>
      <c r="G46" s="178"/>
    </row>
    <row r="47" spans="2:5" ht="15">
      <c r="B47" s="402"/>
      <c r="C47" s="402"/>
      <c r="D47" s="402"/>
      <c r="E47" s="402"/>
    </row>
    <row r="48" spans="2:4" ht="18">
      <c r="B48" s="46" t="s">
        <v>106</v>
      </c>
      <c r="C48" s="47"/>
      <c r="D48" s="47"/>
    </row>
    <row r="49" spans="2:5" ht="18">
      <c r="B49" s="138" t="s">
        <v>309</v>
      </c>
      <c r="C49" s="138"/>
      <c r="D49" s="138"/>
      <c r="E49" s="138"/>
    </row>
    <row r="50" spans="2:5" ht="15" customHeight="1">
      <c r="B50" s="136" t="s">
        <v>66</v>
      </c>
      <c r="C50" s="136"/>
      <c r="D50" s="136"/>
      <c r="E50" s="62"/>
    </row>
    <row r="51" spans="2:5" ht="15" customHeight="1">
      <c r="B51" s="337" t="s">
        <v>102</v>
      </c>
      <c r="C51" s="337"/>
      <c r="D51" s="337"/>
      <c r="E51" s="62"/>
    </row>
    <row r="52" spans="2:4" ht="15" customHeight="1">
      <c r="B52" s="332" t="str">
        <f>+B9</f>
        <v>Al 31 de enero de 2021</v>
      </c>
      <c r="C52" s="332"/>
      <c r="D52" s="57"/>
    </row>
    <row r="53" spans="2:4" ht="6.75" customHeight="1">
      <c r="B53" s="47"/>
      <c r="C53" s="47"/>
      <c r="D53" s="47"/>
    </row>
    <row r="54" spans="2:9" ht="15" customHeight="1">
      <c r="B54" s="447" t="s">
        <v>181</v>
      </c>
      <c r="C54" s="535" t="s">
        <v>53</v>
      </c>
      <c r="D54" s="530" t="s">
        <v>134</v>
      </c>
      <c r="H54" s="178"/>
      <c r="I54" s="178"/>
    </row>
    <row r="55" spans="2:7" ht="13.5" customHeight="1">
      <c r="B55" s="558" t="s">
        <v>182</v>
      </c>
      <c r="C55" s="536"/>
      <c r="D55" s="531"/>
      <c r="E55" s="46"/>
      <c r="G55" s="183"/>
    </row>
    <row r="56" spans="2:4" ht="9" customHeight="1">
      <c r="B56" s="559"/>
      <c r="C56" s="537"/>
      <c r="D56" s="532"/>
    </row>
    <row r="57" spans="2:4" ht="9.75" customHeight="1">
      <c r="B57" s="48"/>
      <c r="C57" s="49"/>
      <c r="D57" s="50"/>
    </row>
    <row r="58" spans="2:4" ht="19.5" customHeight="1">
      <c r="B58" s="44" t="s">
        <v>55</v>
      </c>
      <c r="C58" s="338">
        <f>SUM(C59:C61)</f>
        <v>6436.92941</v>
      </c>
      <c r="D58" s="338">
        <f>SUM(D59:D61)</f>
        <v>23443.296911219997</v>
      </c>
    </row>
    <row r="59" spans="2:4" ht="15.75">
      <c r="B59" s="45" t="s">
        <v>89</v>
      </c>
      <c r="C59" s="334">
        <v>0</v>
      </c>
      <c r="D59" s="334">
        <f>+C59*$E$9</f>
        <v>0</v>
      </c>
    </row>
    <row r="60" spans="2:4" ht="15.75">
      <c r="B60" s="45" t="s">
        <v>85</v>
      </c>
      <c r="C60" s="334">
        <v>6436.92941</v>
      </c>
      <c r="D60" s="334">
        <f>+C60*$E$9</f>
        <v>23443.296911219997</v>
      </c>
    </row>
    <row r="61" spans="2:4" ht="15.75">
      <c r="B61" s="45" t="s">
        <v>277</v>
      </c>
      <c r="C61" s="334">
        <v>0</v>
      </c>
      <c r="D61" s="334">
        <f>+C61*$E$9</f>
        <v>0</v>
      </c>
    </row>
    <row r="62" spans="2:4" ht="15" customHeight="1">
      <c r="B62" s="43"/>
      <c r="C62" s="334"/>
      <c r="D62" s="340"/>
    </row>
    <row r="63" spans="2:4" ht="16.5">
      <c r="B63" s="44" t="s">
        <v>56</v>
      </c>
      <c r="C63" s="338">
        <v>0</v>
      </c>
      <c r="D63" s="338">
        <v>0</v>
      </c>
    </row>
    <row r="64" spans="2:4" ht="9.75" customHeight="1">
      <c r="B64" s="42"/>
      <c r="C64" s="339"/>
      <c r="D64" s="341"/>
    </row>
    <row r="65" spans="2:7" ht="15" customHeight="1">
      <c r="B65" s="551" t="s">
        <v>14</v>
      </c>
      <c r="C65" s="553">
        <f>+C63+C58</f>
        <v>6436.92941</v>
      </c>
      <c r="D65" s="553">
        <f>+D63+D58</f>
        <v>23443.296911219997</v>
      </c>
      <c r="F65" s="199"/>
      <c r="G65" s="199"/>
    </row>
    <row r="66" spans="2:4" ht="15" customHeight="1">
      <c r="B66" s="552"/>
      <c r="C66" s="554"/>
      <c r="D66" s="554"/>
    </row>
    <row r="67" ht="5.25" customHeight="1"/>
    <row r="68" spans="2:4" ht="15">
      <c r="B68" s="26" t="s">
        <v>278</v>
      </c>
      <c r="C68" s="409"/>
      <c r="D68" s="404"/>
    </row>
    <row r="69" spans="2:4" ht="15">
      <c r="B69" s="402"/>
      <c r="C69" s="404"/>
      <c r="D69" s="404"/>
    </row>
    <row r="70" spans="2:4" ht="15">
      <c r="B70" s="402"/>
      <c r="C70" s="410"/>
      <c r="D70" s="410"/>
    </row>
    <row r="71" spans="2:4" ht="15">
      <c r="B71" s="402"/>
      <c r="C71" s="404"/>
      <c r="D71" s="404"/>
    </row>
    <row r="72" spans="2:4" ht="15">
      <c r="B72" s="402"/>
      <c r="C72" s="402"/>
      <c r="D72" s="402"/>
    </row>
    <row r="73" spans="2:4" ht="15">
      <c r="B73" s="402"/>
      <c r="C73" s="402"/>
      <c r="D73" s="402"/>
    </row>
  </sheetData>
  <sheetProtection/>
  <mergeCells count="13">
    <mergeCell ref="B65:B66"/>
    <mergeCell ref="C65:C66"/>
    <mergeCell ref="D65:D66"/>
    <mergeCell ref="C54:C56"/>
    <mergeCell ref="D54:D56"/>
    <mergeCell ref="B55:B56"/>
    <mergeCell ref="C11:C13"/>
    <mergeCell ref="B44:D44"/>
    <mergeCell ref="B39:B40"/>
    <mergeCell ref="C39:C40"/>
    <mergeCell ref="D39:D40"/>
    <mergeCell ref="D11:D13"/>
    <mergeCell ref="B12:B13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0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21</v>
      </c>
      <c r="C5" s="86"/>
    </row>
    <row r="6" spans="2:4" ht="18" customHeight="1">
      <c r="B6" s="138" t="s">
        <v>309</v>
      </c>
      <c r="C6" s="138"/>
      <c r="D6" s="138"/>
    </row>
    <row r="7" spans="2:4" ht="15.75">
      <c r="B7" s="136" t="s">
        <v>64</v>
      </c>
      <c r="C7" s="136"/>
      <c r="D7" s="136"/>
    </row>
    <row r="8" spans="2:4" ht="15.75" customHeight="1">
      <c r="B8" s="136" t="s">
        <v>84</v>
      </c>
      <c r="C8" s="136"/>
      <c r="D8" s="136"/>
    </row>
    <row r="9" spans="2:5" ht="15.75">
      <c r="B9" s="332" t="str">
        <f>+'DGRGL-C1'!B9</f>
        <v>Al 31 de enero de 2021</v>
      </c>
      <c r="C9" s="332"/>
      <c r="D9" s="272"/>
      <c r="E9" s="318">
        <f>+Portada!I34</f>
        <v>3.642</v>
      </c>
    </row>
    <row r="10" spans="2:4" ht="7.5" customHeight="1">
      <c r="B10" s="87"/>
      <c r="C10" s="87"/>
      <c r="D10" s="87"/>
    </row>
    <row r="11" spans="2:4" ht="15" customHeight="1">
      <c r="B11" s="539" t="s">
        <v>103</v>
      </c>
      <c r="C11" s="535" t="s">
        <v>53</v>
      </c>
      <c r="D11" s="530" t="s">
        <v>134</v>
      </c>
    </row>
    <row r="12" spans="2:4" ht="13.5" customHeight="1">
      <c r="B12" s="540"/>
      <c r="C12" s="536"/>
      <c r="D12" s="531"/>
    </row>
    <row r="13" spans="2:4" ht="9" customHeight="1">
      <c r="B13" s="541"/>
      <c r="C13" s="537"/>
      <c r="D13" s="532"/>
    </row>
    <row r="14" spans="2:4" ht="9" customHeight="1">
      <c r="B14" s="88"/>
      <c r="C14" s="88"/>
      <c r="D14" s="106"/>
    </row>
    <row r="15" spans="2:4" ht="15.75">
      <c r="B15" s="386" t="s">
        <v>80</v>
      </c>
      <c r="C15" s="352">
        <f>+C17</f>
        <v>380514.41740000003</v>
      </c>
      <c r="D15" s="352">
        <f>+D17</f>
        <v>1385833.50817</v>
      </c>
    </row>
    <row r="16" spans="2:4" ht="9.75" customHeight="1">
      <c r="B16" s="73"/>
      <c r="C16" s="352"/>
      <c r="D16" s="352"/>
    </row>
    <row r="17" spans="2:4" ht="15.75">
      <c r="B17" s="385" t="s">
        <v>94</v>
      </c>
      <c r="C17" s="352">
        <f>+C19</f>
        <v>380514.41740000003</v>
      </c>
      <c r="D17" s="352">
        <f>+D19</f>
        <v>1385833.50817</v>
      </c>
    </row>
    <row r="18" spans="2:4" ht="7.5" customHeight="1">
      <c r="B18" s="387"/>
      <c r="C18" s="350"/>
      <c r="D18" s="350"/>
    </row>
    <row r="19" spans="2:4" ht="15">
      <c r="B19" s="358" t="s">
        <v>145</v>
      </c>
      <c r="C19" s="350">
        <f>SUM(C20:C21)</f>
        <v>380514.41740000003</v>
      </c>
      <c r="D19" s="350">
        <f>SUM(D20:D21)</f>
        <v>1385833.50817</v>
      </c>
    </row>
    <row r="20" spans="2:4" ht="15">
      <c r="B20" s="357" t="s">
        <v>147</v>
      </c>
      <c r="C20" s="351">
        <v>234243.32159</v>
      </c>
      <c r="D20" s="351">
        <f>ROUND(+C20*$E$9,5)</f>
        <v>853114.17723</v>
      </c>
    </row>
    <row r="21" spans="2:4" ht="15">
      <c r="B21" s="357" t="s">
        <v>146</v>
      </c>
      <c r="C21" s="351">
        <v>146271.09581</v>
      </c>
      <c r="D21" s="351">
        <f>ROUND(+C21*$E$9,5)</f>
        <v>532719.33094</v>
      </c>
    </row>
    <row r="22" spans="2:4" ht="12" customHeight="1">
      <c r="B22" s="67"/>
      <c r="C22" s="347"/>
      <c r="D22" s="350"/>
    </row>
    <row r="23" spans="2:4" ht="15.75">
      <c r="B23" s="386" t="s">
        <v>81</v>
      </c>
      <c r="C23" s="346">
        <f>+C25+C31</f>
        <v>355489.41159</v>
      </c>
      <c r="D23" s="352">
        <f>+D25+D31</f>
        <v>1294692.43699</v>
      </c>
    </row>
    <row r="24" spans="2:4" ht="9.75" customHeight="1">
      <c r="B24" s="386"/>
      <c r="C24" s="346"/>
      <c r="D24" s="352"/>
    </row>
    <row r="25" spans="2:4" ht="15.75">
      <c r="B25" s="385" t="s">
        <v>93</v>
      </c>
      <c r="C25" s="346">
        <f>+C27</f>
        <v>21322.384149999998</v>
      </c>
      <c r="D25" s="352">
        <f>+D27</f>
        <v>77656.12307</v>
      </c>
    </row>
    <row r="26" spans="2:4" ht="7.5" customHeight="1">
      <c r="B26" s="388"/>
      <c r="C26" s="346"/>
      <c r="D26" s="352"/>
    </row>
    <row r="27" spans="2:4" ht="15">
      <c r="B27" s="358" t="s">
        <v>51</v>
      </c>
      <c r="C27" s="347">
        <f>SUM(C28:C29)</f>
        <v>21322.384149999998</v>
      </c>
      <c r="D27" s="353">
        <f>SUM(D28:D29)</f>
        <v>77656.12307</v>
      </c>
    </row>
    <row r="28" spans="2:4" ht="15">
      <c r="B28" s="357" t="s">
        <v>149</v>
      </c>
      <c r="C28" s="351">
        <v>19167.29021</v>
      </c>
      <c r="D28" s="351">
        <f>ROUND(+C28*$E$9,5)</f>
        <v>69807.27094</v>
      </c>
    </row>
    <row r="29" spans="2:4" ht="15">
      <c r="B29" s="357" t="s">
        <v>150</v>
      </c>
      <c r="C29" s="351">
        <v>2155.0939399999997</v>
      </c>
      <c r="D29" s="351">
        <f>ROUND(+C29*$E$9,5)</f>
        <v>7848.85213</v>
      </c>
    </row>
    <row r="30" spans="2:4" ht="7.5" customHeight="1">
      <c r="B30" s="387"/>
      <c r="C30" s="347"/>
      <c r="D30" s="350"/>
    </row>
    <row r="31" spans="2:4" ht="15.75">
      <c r="B31" s="385" t="s">
        <v>94</v>
      </c>
      <c r="C31" s="346">
        <f>+C33+C39+C43</f>
        <v>334167.02744</v>
      </c>
      <c r="D31" s="352">
        <f>+D33+D39+D43+D47</f>
        <v>1217036.31392</v>
      </c>
    </row>
    <row r="32" spans="2:4" ht="7.5" customHeight="1">
      <c r="B32" s="390"/>
      <c r="C32" s="349"/>
      <c r="D32" s="354"/>
    </row>
    <row r="33" spans="2:6" ht="15">
      <c r="B33" s="358" t="s">
        <v>148</v>
      </c>
      <c r="C33" s="347">
        <f>SUM(C34:C37)</f>
        <v>147791.69660999998</v>
      </c>
      <c r="D33" s="350">
        <f>SUM(D34:D37)</f>
        <v>538257.35904</v>
      </c>
      <c r="F33" s="226"/>
    </row>
    <row r="34" spans="2:6" ht="15">
      <c r="B34" s="357" t="s">
        <v>336</v>
      </c>
      <c r="C34" s="351">
        <v>105781.32056</v>
      </c>
      <c r="D34" s="351">
        <f>ROUND(+C34*$E$9,5)</f>
        <v>385255.56948</v>
      </c>
      <c r="F34" s="226"/>
    </row>
    <row r="35" spans="2:6" ht="15">
      <c r="B35" s="357" t="s">
        <v>260</v>
      </c>
      <c r="C35" s="351">
        <v>41427.29644</v>
      </c>
      <c r="D35" s="351">
        <f>ROUND(+C35*$E$9,5)</f>
        <v>150878.21363</v>
      </c>
      <c r="F35" s="226"/>
    </row>
    <row r="36" spans="2:6" ht="15">
      <c r="B36" s="357" t="s">
        <v>157</v>
      </c>
      <c r="C36" s="351">
        <v>550.98278</v>
      </c>
      <c r="D36" s="351">
        <f>ROUND(+C36*$E$9,5)</f>
        <v>2006.67928</v>
      </c>
      <c r="F36" s="461"/>
    </row>
    <row r="37" spans="1:7" ht="15">
      <c r="A37" s="74"/>
      <c r="B37" s="357" t="s">
        <v>237</v>
      </c>
      <c r="C37" s="351">
        <v>32.09683</v>
      </c>
      <c r="D37" s="351">
        <f>ROUND(+C37*$E$9,5)</f>
        <v>116.89665</v>
      </c>
      <c r="F37" s="461"/>
      <c r="G37" s="74"/>
    </row>
    <row r="38" spans="1:7" ht="7.5" customHeight="1">
      <c r="A38" s="74"/>
      <c r="B38" s="67"/>
      <c r="C38" s="350"/>
      <c r="D38" s="350"/>
      <c r="E38" s="74"/>
      <c r="F38" s="462"/>
      <c r="G38" s="74"/>
    </row>
    <row r="39" spans="1:7" ht="15">
      <c r="A39" s="74"/>
      <c r="B39" s="358" t="s">
        <v>151</v>
      </c>
      <c r="C39" s="350">
        <f>SUM(C40:C41)</f>
        <v>9763.75868</v>
      </c>
      <c r="D39" s="350">
        <f>SUM(D40:D41)</f>
        <v>35559.60911</v>
      </c>
      <c r="E39" s="74"/>
      <c r="F39" s="74"/>
      <c r="G39" s="74"/>
    </row>
    <row r="40" spans="1:7" ht="15">
      <c r="A40" s="74"/>
      <c r="B40" s="357" t="s">
        <v>152</v>
      </c>
      <c r="C40" s="486">
        <v>9763.75868</v>
      </c>
      <c r="D40" s="351">
        <f>ROUND(+C40*$E$9,5)</f>
        <v>35559.60911</v>
      </c>
      <c r="F40" s="74"/>
      <c r="G40" s="74"/>
    </row>
    <row r="41" spans="1:7" ht="15" hidden="1">
      <c r="A41" s="74"/>
      <c r="B41" s="357" t="s">
        <v>153</v>
      </c>
      <c r="C41" s="351">
        <v>0</v>
      </c>
      <c r="D41" s="351">
        <f>ROUND(+C41*$E$9,5)</f>
        <v>0</v>
      </c>
      <c r="E41" s="74"/>
      <c r="F41" s="74"/>
      <c r="G41" s="74"/>
    </row>
    <row r="42" spans="1:7" ht="7.5" customHeight="1">
      <c r="A42" s="74"/>
      <c r="B42" s="391"/>
      <c r="C42" s="351"/>
      <c r="D42" s="351"/>
      <c r="E42" s="74"/>
      <c r="F42" s="74"/>
      <c r="G42" s="74"/>
    </row>
    <row r="43" spans="2:4" ht="15">
      <c r="B43" s="358" t="s">
        <v>189</v>
      </c>
      <c r="C43" s="350">
        <f>SUM(C44:C45)</f>
        <v>176611.57215000002</v>
      </c>
      <c r="D43" s="350">
        <f>SUM(D44:D45)</f>
        <v>643219.34577</v>
      </c>
    </row>
    <row r="44" spans="2:4" ht="15">
      <c r="B44" s="357" t="s">
        <v>154</v>
      </c>
      <c r="C44" s="351">
        <v>154499.31536</v>
      </c>
      <c r="D44" s="351">
        <f>ROUND(+C44*$E$9,5)</f>
        <v>562686.50654</v>
      </c>
    </row>
    <row r="45" spans="2:4" ht="15">
      <c r="B45" s="357" t="s">
        <v>226</v>
      </c>
      <c r="C45" s="351">
        <v>22112.25679</v>
      </c>
      <c r="D45" s="351">
        <f>ROUND(+C45*$E$9,5)</f>
        <v>80532.83923</v>
      </c>
    </row>
    <row r="46" spans="2:4" ht="15" hidden="1">
      <c r="B46" s="70"/>
      <c r="C46" s="350"/>
      <c r="D46" s="350"/>
    </row>
    <row r="47" spans="2:4" ht="15" hidden="1">
      <c r="B47" s="67" t="s">
        <v>82</v>
      </c>
      <c r="C47" s="350">
        <f>+C49+C48</f>
        <v>0</v>
      </c>
      <c r="D47" s="350">
        <f>+D49+D48</f>
        <v>0</v>
      </c>
    </row>
    <row r="48" spans="2:4" ht="15" hidden="1">
      <c r="B48" s="70" t="s">
        <v>83</v>
      </c>
      <c r="C48" s="351">
        <v>0</v>
      </c>
      <c r="D48" s="351">
        <f>+C48*$E$9</f>
        <v>0</v>
      </c>
    </row>
    <row r="49" spans="2:4" ht="15" hidden="1">
      <c r="B49" s="70" t="s">
        <v>120</v>
      </c>
      <c r="C49" s="351"/>
      <c r="D49" s="351">
        <f>+C49*$E$9</f>
        <v>0</v>
      </c>
    </row>
    <row r="50" spans="2:4" ht="12" customHeight="1">
      <c r="B50" s="70"/>
      <c r="C50" s="351"/>
      <c r="D50" s="351"/>
    </row>
    <row r="51" spans="2:4" ht="15.75">
      <c r="B51" s="386" t="s">
        <v>284</v>
      </c>
      <c r="C51" s="346">
        <f>+C53</f>
        <v>306.01862</v>
      </c>
      <c r="D51" s="352">
        <f>+D53</f>
        <v>1114.51981</v>
      </c>
    </row>
    <row r="52" spans="2:4" ht="9.75" customHeight="1">
      <c r="B52" s="386"/>
      <c r="C52" s="346"/>
      <c r="D52" s="352"/>
    </row>
    <row r="53" spans="2:4" ht="15.75">
      <c r="B53" s="385" t="s">
        <v>94</v>
      </c>
      <c r="C53" s="346">
        <f>+C55</f>
        <v>306.01862</v>
      </c>
      <c r="D53" s="352">
        <f>+D55</f>
        <v>1114.51981</v>
      </c>
    </row>
    <row r="54" spans="2:4" ht="7.5" customHeight="1">
      <c r="B54" s="388"/>
      <c r="C54" s="346"/>
      <c r="D54" s="352"/>
    </row>
    <row r="55" spans="2:4" ht="15">
      <c r="B55" s="358" t="s">
        <v>285</v>
      </c>
      <c r="C55" s="347">
        <f>SUM(C56:C56)</f>
        <v>306.01862</v>
      </c>
      <c r="D55" s="353">
        <f>SUM(D56:D56)</f>
        <v>1114.51981</v>
      </c>
    </row>
    <row r="56" spans="2:4" ht="15">
      <c r="B56" s="357" t="s">
        <v>154</v>
      </c>
      <c r="C56" s="486">
        <v>306.01862</v>
      </c>
      <c r="D56" s="351">
        <f>ROUND(+C56*$E$9,5)</f>
        <v>1114.51981</v>
      </c>
    </row>
    <row r="57" spans="2:4" ht="8.25" customHeight="1">
      <c r="B57" s="391"/>
      <c r="C57" s="351"/>
      <c r="D57" s="355"/>
    </row>
    <row r="58" spans="2:4" ht="15" customHeight="1">
      <c r="B58" s="560" t="s">
        <v>16</v>
      </c>
      <c r="C58" s="553">
        <f>+C23+C15+C51</f>
        <v>736309.84761</v>
      </c>
      <c r="D58" s="553">
        <f>+D23+D15+D51</f>
        <v>2681640.46497</v>
      </c>
    </row>
    <row r="59" spans="2:4" ht="15" customHeight="1">
      <c r="B59" s="561"/>
      <c r="C59" s="554"/>
      <c r="D59" s="554"/>
    </row>
    <row r="60" spans="2:4" ht="7.5" customHeight="1">
      <c r="B60" s="107"/>
      <c r="C60" s="89"/>
      <c r="D60" s="89"/>
    </row>
    <row r="61" spans="1:7" s="109" customFormat="1" ht="15" customHeight="1">
      <c r="A61" s="64"/>
      <c r="B61" s="108" t="s">
        <v>114</v>
      </c>
      <c r="C61" s="487"/>
      <c r="D61" s="90"/>
      <c r="E61" s="64"/>
      <c r="F61" s="64"/>
      <c r="G61" s="64"/>
    </row>
    <row r="62" spans="2:4" ht="6.75" customHeight="1">
      <c r="B62" s="110"/>
      <c r="C62" s="206"/>
      <c r="D62" s="206"/>
    </row>
    <row r="63" spans="2:4" ht="15" customHeight="1">
      <c r="B63" s="91" t="s">
        <v>155</v>
      </c>
      <c r="C63" s="187"/>
      <c r="D63" s="187"/>
    </row>
    <row r="64" spans="2:4" ht="15" customHeight="1">
      <c r="B64" s="91" t="s">
        <v>156</v>
      </c>
      <c r="C64" s="91"/>
      <c r="D64" s="91"/>
    </row>
    <row r="65" spans="2:4" ht="15" customHeight="1">
      <c r="B65" s="91" t="s">
        <v>188</v>
      </c>
      <c r="C65" s="91"/>
      <c r="D65" s="91"/>
    </row>
    <row r="66" spans="1:7" ht="15" customHeight="1">
      <c r="A66" s="74"/>
      <c r="B66" s="359"/>
      <c r="C66" s="171"/>
      <c r="D66" s="171"/>
      <c r="F66" s="74"/>
      <c r="G66" s="74"/>
    </row>
    <row r="67" spans="1:7" ht="15" customHeight="1">
      <c r="A67" s="74"/>
      <c r="C67" s="91"/>
      <c r="D67" s="91"/>
      <c r="F67" s="74"/>
      <c r="G67" s="74"/>
    </row>
    <row r="68" spans="1:7" ht="15">
      <c r="A68" s="74"/>
      <c r="B68" s="411"/>
      <c r="C68" s="411"/>
      <c r="D68" s="411"/>
      <c r="E68" s="411"/>
      <c r="F68" s="74"/>
      <c r="G68" s="74"/>
    </row>
    <row r="69" spans="1:7" ht="15">
      <c r="A69" s="74"/>
      <c r="B69" s="411"/>
      <c r="C69" s="412"/>
      <c r="D69" s="411"/>
      <c r="E69" s="411"/>
      <c r="F69" s="74"/>
      <c r="G69" s="74"/>
    </row>
    <row r="70" spans="1:7" ht="15">
      <c r="A70" s="74"/>
      <c r="B70" s="413"/>
      <c r="C70" s="414"/>
      <c r="D70" s="414"/>
      <c r="E70" s="411"/>
      <c r="F70" s="74"/>
      <c r="G70" s="74"/>
    </row>
    <row r="71" spans="1:7" ht="15">
      <c r="A71" s="74"/>
      <c r="B71" s="411"/>
      <c r="C71" s="414"/>
      <c r="D71" s="414"/>
      <c r="E71" s="411"/>
      <c r="F71" s="74"/>
      <c r="G71" s="74"/>
    </row>
    <row r="72" spans="1:7" ht="18">
      <c r="A72" s="74"/>
      <c r="B72" s="86" t="s">
        <v>107</v>
      </c>
      <c r="C72" s="86"/>
      <c r="D72" s="86"/>
      <c r="F72" s="74"/>
      <c r="G72" s="74"/>
    </row>
    <row r="73" spans="1:7" ht="18">
      <c r="A73" s="74"/>
      <c r="B73" s="138" t="s">
        <v>309</v>
      </c>
      <c r="C73" s="138"/>
      <c r="D73" s="138"/>
      <c r="F73" s="74"/>
      <c r="G73" s="74"/>
    </row>
    <row r="74" spans="1:7" ht="15" customHeight="1">
      <c r="A74" s="74"/>
      <c r="B74" s="136" t="s">
        <v>66</v>
      </c>
      <c r="C74" s="136"/>
      <c r="D74" s="136"/>
      <c r="F74" s="74"/>
      <c r="G74" s="74"/>
    </row>
    <row r="75" spans="1:7" ht="15.75" customHeight="1">
      <c r="A75" s="74"/>
      <c r="B75" s="136" t="s">
        <v>84</v>
      </c>
      <c r="C75" s="136"/>
      <c r="D75" s="136"/>
      <c r="F75" s="74"/>
      <c r="G75" s="74"/>
    </row>
    <row r="76" spans="1:7" ht="15.75" customHeight="1">
      <c r="A76" s="74"/>
      <c r="B76" s="332" t="str">
        <f>+B9</f>
        <v>Al 31 de enero de 2021</v>
      </c>
      <c r="C76" s="332"/>
      <c r="D76" s="272"/>
      <c r="F76" s="74"/>
      <c r="G76" s="74"/>
    </row>
    <row r="77" spans="1:7" ht="7.5" customHeight="1">
      <c r="A77" s="74"/>
      <c r="B77" s="87"/>
      <c r="C77" s="87"/>
      <c r="D77" s="87"/>
      <c r="F77" s="74"/>
      <c r="G77" s="74"/>
    </row>
    <row r="78" spans="1:7" ht="15" customHeight="1">
      <c r="A78" s="74"/>
      <c r="B78" s="539" t="s">
        <v>103</v>
      </c>
      <c r="C78" s="535" t="s">
        <v>53</v>
      </c>
      <c r="D78" s="530" t="s">
        <v>134</v>
      </c>
      <c r="F78" s="74"/>
      <c r="G78" s="74"/>
    </row>
    <row r="79" spans="1:7" ht="13.5" customHeight="1">
      <c r="A79" s="74"/>
      <c r="B79" s="540"/>
      <c r="C79" s="536"/>
      <c r="D79" s="531"/>
      <c r="F79" s="74"/>
      <c r="G79" s="74"/>
    </row>
    <row r="80" spans="1:7" ht="9" customHeight="1">
      <c r="A80" s="74"/>
      <c r="B80" s="541"/>
      <c r="C80" s="537"/>
      <c r="D80" s="532"/>
      <c r="F80" s="74"/>
      <c r="G80" s="74"/>
    </row>
    <row r="81" spans="2:4" s="74" customFormat="1" ht="11.25" customHeight="1" hidden="1">
      <c r="B81" s="88"/>
      <c r="C81" s="88"/>
      <c r="D81" s="106"/>
    </row>
    <row r="82" spans="2:4" s="74" customFormat="1" ht="18" customHeight="1" hidden="1">
      <c r="B82" s="73" t="s">
        <v>69</v>
      </c>
      <c r="C82" s="65">
        <f>+C83</f>
        <v>0</v>
      </c>
      <c r="D82" s="66">
        <f>+D83</f>
        <v>0</v>
      </c>
    </row>
    <row r="83" spans="2:4" s="74" customFormat="1" ht="15.75" customHeight="1" hidden="1">
      <c r="B83" s="67" t="s">
        <v>70</v>
      </c>
      <c r="C83" s="68">
        <f>+C84</f>
        <v>0</v>
      </c>
      <c r="D83" s="69">
        <f>+D84</f>
        <v>0</v>
      </c>
    </row>
    <row r="84" spans="2:4" s="74" customFormat="1" ht="16.5" customHeight="1" hidden="1">
      <c r="B84" s="70" t="s">
        <v>58</v>
      </c>
      <c r="C84" s="71">
        <v>0</v>
      </c>
      <c r="D84" s="72">
        <f>+C84/$E$9</f>
        <v>0</v>
      </c>
    </row>
    <row r="85" spans="2:4" s="74" customFormat="1" ht="9.75" customHeight="1">
      <c r="B85" s="111"/>
      <c r="C85" s="68"/>
      <c r="D85" s="69"/>
    </row>
    <row r="86" spans="2:4" s="74" customFormat="1" ht="18" customHeight="1">
      <c r="B86" s="386" t="s">
        <v>80</v>
      </c>
      <c r="C86" s="346">
        <f>+C88</f>
        <v>0</v>
      </c>
      <c r="D86" s="352">
        <f>+D88</f>
        <v>0</v>
      </c>
    </row>
    <row r="87" spans="2:4" s="74" customFormat="1" ht="9.75" customHeight="1">
      <c r="B87" s="386"/>
      <c r="C87" s="346"/>
      <c r="D87" s="352"/>
    </row>
    <row r="88" spans="2:4" s="74" customFormat="1" ht="18" customHeight="1">
      <c r="B88" s="392" t="s">
        <v>94</v>
      </c>
      <c r="C88" s="346">
        <v>0</v>
      </c>
      <c r="D88" s="352">
        <v>0</v>
      </c>
    </row>
    <row r="89" spans="2:4" s="74" customFormat="1" ht="12" customHeight="1">
      <c r="B89" s="387"/>
      <c r="C89" s="346"/>
      <c r="D89" s="352"/>
    </row>
    <row r="90" spans="2:4" s="74" customFormat="1" ht="18" customHeight="1">
      <c r="B90" s="386" t="s">
        <v>81</v>
      </c>
      <c r="C90" s="346">
        <f>+C92</f>
        <v>6436.929410000001</v>
      </c>
      <c r="D90" s="352">
        <f>+D92</f>
        <v>23443.29691</v>
      </c>
    </row>
    <row r="91" spans="2:4" s="74" customFormat="1" ht="9.75" customHeight="1">
      <c r="B91" s="386"/>
      <c r="C91" s="346"/>
      <c r="D91" s="352"/>
    </row>
    <row r="92" spans="2:4" s="74" customFormat="1" ht="18" customHeight="1">
      <c r="B92" s="392" t="s">
        <v>94</v>
      </c>
      <c r="C92" s="346">
        <f>+C94+C98+C101</f>
        <v>6436.929410000001</v>
      </c>
      <c r="D92" s="352">
        <f>+D94+D98+D101</f>
        <v>23443.29691</v>
      </c>
    </row>
    <row r="93" spans="2:4" s="74" customFormat="1" ht="7.5" customHeight="1">
      <c r="B93" s="387"/>
      <c r="C93" s="346"/>
      <c r="D93" s="352"/>
    </row>
    <row r="94" spans="2:4" s="74" customFormat="1" ht="15.75" customHeight="1">
      <c r="B94" s="358" t="s">
        <v>148</v>
      </c>
      <c r="C94" s="347">
        <f>SUM(C95:C96)</f>
        <v>3287.58727</v>
      </c>
      <c r="D94" s="350">
        <f>SUM(D95:D96)</f>
        <v>11973.39284</v>
      </c>
    </row>
    <row r="95" spans="2:5" s="74" customFormat="1" ht="15.75" customHeight="1">
      <c r="B95" s="357" t="s">
        <v>157</v>
      </c>
      <c r="C95" s="348">
        <v>3286.65424</v>
      </c>
      <c r="D95" s="351">
        <f>ROUND(+C95*$E$9,5)</f>
        <v>11969.99474</v>
      </c>
      <c r="E95" s="63"/>
    </row>
    <row r="96" spans="2:5" s="74" customFormat="1" ht="15.75" customHeight="1">
      <c r="B96" s="357" t="s">
        <v>337</v>
      </c>
      <c r="C96" s="348">
        <v>0.93303</v>
      </c>
      <c r="D96" s="351">
        <f>ROUND(+C96*$E$9,5)</f>
        <v>3.3981</v>
      </c>
      <c r="E96" s="63"/>
    </row>
    <row r="97" spans="2:4" s="74" customFormat="1" ht="7.5" customHeight="1">
      <c r="B97" s="391"/>
      <c r="C97" s="348"/>
      <c r="D97" s="351"/>
    </row>
    <row r="98" spans="2:4" s="74" customFormat="1" ht="15" customHeight="1">
      <c r="B98" s="358" t="s">
        <v>151</v>
      </c>
      <c r="C98" s="347">
        <f>SUM(C99:C99)</f>
        <v>3149.34214</v>
      </c>
      <c r="D98" s="350">
        <f>SUM(D99:D99)</f>
        <v>11469.90407</v>
      </c>
    </row>
    <row r="99" spans="2:5" s="74" customFormat="1" ht="15.75" customHeight="1">
      <c r="B99" s="357" t="s">
        <v>152</v>
      </c>
      <c r="C99" s="348">
        <v>3149.34214</v>
      </c>
      <c r="D99" s="351">
        <f>ROUND(+C99*$E$9,5)</f>
        <v>11469.90407</v>
      </c>
      <c r="E99" s="63"/>
    </row>
    <row r="100" spans="2:4" s="74" customFormat="1" ht="7.5" customHeight="1">
      <c r="B100" s="391"/>
      <c r="C100" s="348"/>
      <c r="D100" s="350"/>
    </row>
    <row r="101" spans="2:4" s="74" customFormat="1" ht="15.75" customHeight="1">
      <c r="B101" s="358" t="s">
        <v>158</v>
      </c>
      <c r="C101" s="347">
        <v>0</v>
      </c>
      <c r="D101" s="350">
        <v>0</v>
      </c>
    </row>
    <row r="102" spans="2:4" s="74" customFormat="1" ht="15.75" customHeight="1" hidden="1">
      <c r="B102" s="70" t="s">
        <v>127</v>
      </c>
      <c r="C102" s="348">
        <v>0</v>
      </c>
      <c r="D102" s="351">
        <f>+C102*$E$9</f>
        <v>0</v>
      </c>
    </row>
    <row r="103" spans="2:4" s="74" customFormat="1" ht="12" customHeight="1">
      <c r="B103" s="70"/>
      <c r="C103" s="348"/>
      <c r="D103" s="351"/>
    </row>
    <row r="104" spans="2:4" s="74" customFormat="1" ht="15.75" customHeight="1">
      <c r="B104" s="386" t="s">
        <v>284</v>
      </c>
      <c r="C104" s="346">
        <f>+C106</f>
        <v>0</v>
      </c>
      <c r="D104" s="352">
        <f>+D106</f>
        <v>0</v>
      </c>
    </row>
    <row r="105" spans="2:4" s="74" customFormat="1" ht="9.75" customHeight="1">
      <c r="B105" s="70"/>
      <c r="C105" s="348"/>
      <c r="D105" s="351"/>
    </row>
    <row r="106" spans="2:4" s="74" customFormat="1" ht="15.75" customHeight="1">
      <c r="B106" s="385" t="s">
        <v>94</v>
      </c>
      <c r="C106" s="346">
        <f>+C108</f>
        <v>0</v>
      </c>
      <c r="D106" s="352">
        <f>+D108</f>
        <v>0</v>
      </c>
    </row>
    <row r="107" spans="2:4" s="74" customFormat="1" ht="9.75" customHeight="1">
      <c r="B107" s="388"/>
      <c r="C107" s="346"/>
      <c r="D107" s="352"/>
    </row>
    <row r="108" spans="2:4" s="74" customFormat="1" ht="15.75" customHeight="1">
      <c r="B108" s="389" t="s">
        <v>285</v>
      </c>
      <c r="C108" s="347">
        <v>0</v>
      </c>
      <c r="D108" s="353">
        <v>0</v>
      </c>
    </row>
    <row r="109" spans="2:4" s="74" customFormat="1" ht="9.75" customHeight="1">
      <c r="B109" s="70"/>
      <c r="C109" s="348"/>
      <c r="D109" s="350"/>
    </row>
    <row r="110" spans="2:4" s="74" customFormat="1" ht="15" customHeight="1">
      <c r="B110" s="562" t="s">
        <v>16</v>
      </c>
      <c r="C110" s="553">
        <f>+C90+C86+C104</f>
        <v>6436.929410000001</v>
      </c>
      <c r="D110" s="553">
        <f>+D90+D86+D104</f>
        <v>23443.29691</v>
      </c>
    </row>
    <row r="111" spans="2:4" s="74" customFormat="1" ht="15" customHeight="1">
      <c r="B111" s="563"/>
      <c r="C111" s="554"/>
      <c r="D111" s="554"/>
    </row>
    <row r="112" spans="2:4" s="74" customFormat="1" ht="7.5" customHeight="1">
      <c r="B112" s="107"/>
      <c r="C112" s="89"/>
      <c r="D112" s="89"/>
    </row>
    <row r="113" spans="2:4" s="74" customFormat="1" ht="17.25" customHeight="1">
      <c r="B113" s="108" t="s">
        <v>114</v>
      </c>
      <c r="C113" s="488"/>
      <c r="D113" s="188"/>
    </row>
    <row r="114" spans="2:4" s="74" customFormat="1" ht="6.75" customHeight="1">
      <c r="B114" s="108"/>
      <c r="C114" s="89"/>
      <c r="D114" s="89"/>
    </row>
    <row r="115" spans="2:4" s="74" customFormat="1" ht="15">
      <c r="B115" s="509" t="s">
        <v>159</v>
      </c>
      <c r="C115" s="509"/>
      <c r="D115" s="509"/>
    </row>
    <row r="116" spans="2:4" s="74" customFormat="1" ht="15">
      <c r="B116" s="509"/>
      <c r="C116" s="509"/>
      <c r="D116" s="509"/>
    </row>
    <row r="117" spans="2:4" s="74" customFormat="1" ht="15">
      <c r="B117" s="411"/>
      <c r="C117" s="415"/>
      <c r="D117" s="415"/>
    </row>
    <row r="118" spans="2:4" s="74" customFormat="1" ht="15">
      <c r="B118" s="411"/>
      <c r="C118" s="404"/>
      <c r="D118" s="404"/>
    </row>
    <row r="119" spans="2:4" s="74" customFormat="1" ht="15">
      <c r="B119" s="411"/>
      <c r="C119" s="401"/>
      <c r="D119" s="401"/>
    </row>
    <row r="120" spans="2:4" s="74" customFormat="1" ht="15">
      <c r="B120" s="411"/>
      <c r="C120" s="411"/>
      <c r="D120" s="411"/>
    </row>
    <row r="121" spans="2:4" s="74" customFormat="1" ht="15">
      <c r="B121" s="411"/>
      <c r="C121" s="403"/>
      <c r="D121" s="403"/>
    </row>
    <row r="122" spans="2:4" s="74" customFormat="1" ht="15">
      <c r="B122" s="411"/>
      <c r="C122" s="411"/>
      <c r="D122" s="411"/>
    </row>
    <row r="123" spans="2:4" s="74" customFormat="1" ht="15">
      <c r="B123" s="411"/>
      <c r="C123" s="411"/>
      <c r="D123" s="411"/>
    </row>
    <row r="124" spans="2:4" s="74" customFormat="1" ht="15">
      <c r="B124" s="411"/>
      <c r="C124" s="411"/>
      <c r="D124" s="411"/>
    </row>
    <row r="125" spans="2:4" s="74" customFormat="1" ht="15">
      <c r="B125" s="411"/>
      <c r="C125" s="411"/>
      <c r="D125" s="411"/>
    </row>
    <row r="126" spans="2:4" s="74" customFormat="1" ht="15">
      <c r="B126" s="411"/>
      <c r="C126" s="411"/>
      <c r="D126" s="411"/>
    </row>
    <row r="127" spans="2:4" s="74" customFormat="1" ht="15">
      <c r="B127" s="411"/>
      <c r="C127" s="411"/>
      <c r="D127" s="411"/>
    </row>
    <row r="128" spans="2:4" s="74" customFormat="1" ht="15">
      <c r="B128" s="411"/>
      <c r="C128" s="411"/>
      <c r="D128" s="411"/>
    </row>
    <row r="129" spans="1:7" ht="15">
      <c r="A129" s="74"/>
      <c r="B129" s="411"/>
      <c r="C129" s="411"/>
      <c r="D129" s="411"/>
      <c r="E129" s="74"/>
      <c r="F129" s="74"/>
      <c r="G129" s="74"/>
    </row>
    <row r="130" spans="1:7" ht="15">
      <c r="A130" s="74"/>
      <c r="B130" s="411"/>
      <c r="C130" s="411"/>
      <c r="D130" s="411"/>
      <c r="E130" s="74"/>
      <c r="F130" s="74"/>
      <c r="G130" s="74"/>
    </row>
    <row r="131" spans="1:7" ht="15">
      <c r="A131" s="74"/>
      <c r="B131" s="411"/>
      <c r="C131" s="411"/>
      <c r="D131" s="411"/>
      <c r="E131" s="74"/>
      <c r="F131" s="74"/>
      <c r="G131" s="74"/>
    </row>
    <row r="450" s="74" customFormat="1" ht="15">
      <c r="D450" s="112"/>
    </row>
  </sheetData>
  <sheetProtection/>
  <mergeCells count="14">
    <mergeCell ref="B11:B13"/>
    <mergeCell ref="C11:C13"/>
    <mergeCell ref="D11:D13"/>
    <mergeCell ref="B110:B111"/>
    <mergeCell ref="B78:B80"/>
    <mergeCell ref="C78:C80"/>
    <mergeCell ref="D78:D80"/>
    <mergeCell ref="C110:C111"/>
    <mergeCell ref="D110:D111"/>
    <mergeCell ref="B58:B59"/>
    <mergeCell ref="C58:C59"/>
    <mergeCell ref="D58:D59"/>
    <mergeCell ref="B115:D115"/>
    <mergeCell ref="B116:D116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2021-03-11T22:59:48Z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