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'DGRGL-C5'!$B$1:$D$110</definedName>
    <definedName name="_xlnm.Print_Area" localSheetId="9">'DGRGL-C6'!$A$1:$D$165</definedName>
    <definedName name="_xlnm.Print_Area" localSheetId="10">'DGRGL-C7'!$B$5:$N$47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'DGRGL-C7'!$B$58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<sst xmlns="http://schemas.openxmlformats.org/spreadsheetml/2006/main" count="509" uniqueCount="315">
  <si>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</si>
  <si>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</si>
  <si>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</si>
  <si>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</si>
  <si>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</si>
  <si>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</si>
  <si>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</si>
  <si>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</si>
  <si>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</si>
  <si>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</si>
  <si>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</si>
  <si>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</si>
  <si>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</si>
  <si>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</si>
  <si>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</si>
  <si>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</si>
  <si>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</si>
  <si>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</si>
  <si>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</si>
  <si>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</si>
  <si>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</si>
  <si>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</si>
  <si>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</si>
  <si>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</si>
  <si>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</si>
  <si>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</si>
  <si>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</si>
  <si>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</si>
  <si>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</si>
  <si>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</si>
  <si>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</si>
  <si>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</si>
  <si>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</si>
  <si>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</si>
  <si>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</si>
  <si>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</si>
  <si>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</si>
  <si>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</si>
  <si>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</si>
  <si>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</si>
  <si>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</si>
  <si>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</si>
  <si>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</si>
  <si>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</si>
  <si>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</si>
  <si>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</si>
  <si>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</si>
  <si>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</si>
  <si>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</si>
  <si>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</si>
  <si>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</si>
  <si>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</si>
  <si>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</si>
  <si>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</si>
  <si>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</si>
  <si>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</si>
  <si>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</si>
  <si>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</si>
  <si>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</si>
  <si>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</si>
  <si>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</si>
  <si>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</si>
  <si>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</si>
  <si>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</si>
  <si>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</si>
  <si>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</si>
  <si>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</si>
  <si>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</si>
  <si>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</si>
  <si>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</si>
  <si>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</si>
  <si>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</si>
  <si>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</si>
  <si>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</si>
  <si>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</si>
  <si>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</si>
  <si>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</si>
  <si>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</si>
  <si>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</si>
  <si>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</si>
  <si>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</si>
  <si>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</si>
  <si>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</si>
  <si>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</si>
  <si>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</si>
  <si>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</si>
  <si>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</si>
  <si>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</si>
  <si>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</si>
  <si>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</si>
  <si>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</si>
  <si>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</si>
  <si>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</si>
  <si>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</si>
  <si>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</si>
  <si>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</si>
  <si>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</si>
  <si>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</si>
  <si>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</si>
  <si>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</si>
  <si>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</si>
  <si>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</si>
  <si>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</si>
  <si>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</si>
  <si>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</si>
  <si>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</si>
  <si>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</si>
  <si>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</si>
  <si>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</si>
  <si>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</si>
  <si>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</si>
  <si>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</si>
  <si>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</si>
  <si>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</si>
  <si>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</si>
  <si>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</si>
  <si>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</si>
  <si>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</si>
  <si>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</si>
  <si>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</si>
  <si>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</si>
  <si>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</si>
  <si>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</si>
  <si>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</si>
  <si>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</si>
  <si>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</si>
  <si>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</si>
  <si>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</si>
  <si>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</si>
  <si>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</si>
  <si>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</si>
  <si>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</si>
  <si>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</si>
  <si>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</si>
  <si>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</si>
  <si>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</si>
  <si>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</si>
  <si>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</si>
  <si>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</si>
  <si>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Dirección de Programación, Presupuesto y Contabilidad -  Equipo de Trabajo de Estadística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</si>
  <si>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</si>
  <si>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</si>
  <si>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</si>
  <si>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</si>
  <si>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</si>
  <si>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</si>
  <si>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</si>
  <si>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</si>
  <si>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</si>
  <si>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</si>
  <si>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</si>
  <si>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</si>
  <si>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</si>
  <si>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</si>
  <si>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</si>
  <si>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</si>
  <si>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</si>
  <si>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</si>
  <si>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</si>
  <si>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</si>
  <si>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</si>
  <si>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</si>
  <si>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</si>
  <si>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</si>
  <si>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</si>
  <si>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</si>
  <si>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</si>
  <si>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</si>
  <si>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</si>
  <si>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</si>
  <si>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</si>
  <si>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r>
      <t xml:space="preserve">MEF   </t>
    </r>
    <r>
      <rPr>
        <b/>
        <sz val="8"/>
        <rFont val="Arial"/>
        <family val="2"/>
      </rPr>
      <t xml:space="preserve">1/  </t>
    </r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</si>
  <si>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</si>
  <si>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</si>
  <si>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</si>
  <si>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</si>
  <si>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</si>
  <si>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</si>
  <si>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</si>
  <si>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</si>
  <si>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</si>
  <si>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</si>
  <si>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</si>
  <si>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</si>
  <si>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</si>
  <si>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</si>
  <si>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</si>
  <si>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</si>
  <si>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Haquira</t>
  </si>
  <si>
    <t>Municipalidad Provincial de Chincha - Chincha Alta</t>
  </si>
  <si>
    <t>Municipalidad Distrital de Cotabambas</t>
  </si>
  <si>
    <t>Municipalidad Distrital de San Luis</t>
  </si>
  <si>
    <t>Municipalidad Provincial del Callao</t>
  </si>
  <si>
    <t>Municipalidad Distrital de La Perla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</si>
  <si>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</si>
  <si>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</si>
  <si>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</si>
  <si>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</si>
  <si>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</si>
  <si>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</si>
  <si>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Chincha Baja</t>
  </si>
  <si>
    <t>Municipalidad Distrital de El Porvenir</t>
  </si>
  <si>
    <t>Municipalidad Provincial de Huaraz</t>
  </si>
  <si>
    <t>Municipalidad Provincial de Huaral</t>
  </si>
  <si>
    <t>Municipalidad Distrital de Cayma</t>
  </si>
  <si>
    <t>Municipalidad Distrital de Belen</t>
  </si>
  <si>
    <t>Scotiabank Perú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</si>
  <si>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</si>
  <si>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</si>
  <si>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</si>
  <si>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</si>
  <si>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Municipalidad Distrital de La Punta</t>
  </si>
  <si>
    <t>Municipalidad Distrital de Livitaca</t>
  </si>
  <si>
    <t>Municipalidad Provincial de Huarmey</t>
  </si>
  <si>
    <t>Gobierno Regional de San Martin</t>
  </si>
  <si>
    <t>Municipalidad Provincial de Mariscal Nieto - Moquegua</t>
  </si>
  <si>
    <t>Municipalidad Provincial de Sullana</t>
  </si>
  <si>
    <t>Municipalidad Provincial de Jorge Basadre - Locumba</t>
  </si>
  <si>
    <t>Municipalidad Provincial de Trujillo</t>
  </si>
  <si>
    <t>Municipalidad Provincial de Morropon - Chulucanas</t>
  </si>
  <si>
    <t>Municipalidad Distrital de Yarinacocha</t>
  </si>
  <si>
    <t>Municipalidad Provincial de Espinar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</si>
  <si>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</si>
  <si>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</si>
  <si>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</si>
  <si>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</si>
  <si>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Tiabaya</t>
  </si>
  <si>
    <t>Municipalidad Distrital de Ventanilla</t>
  </si>
  <si>
    <t>Municipalidad Distrital de Ciudad Nueva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</si>
  <si>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</si>
  <si>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</si>
  <si>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</si>
  <si>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</si>
  <si>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</si>
  <si>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Distrital de San Sebastian</t>
  </si>
  <si>
    <t>Municipalidad Provincial de Sechura</t>
  </si>
  <si>
    <t>Municipalidad Provincial de Islay - Mollendo</t>
  </si>
  <si>
    <t>Municipalidad Provincial de Urubamba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</si>
  <si>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</si>
  <si>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</si>
  <si>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</si>
  <si>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</si>
  <si>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</si>
  <si>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</si>
  <si>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Islay</t>
  </si>
  <si>
    <t>Municipalidad Distrital de Pacllon</t>
  </si>
  <si>
    <t>Municipalidad Distrital de Coronel Gregorio Albarracin Lanchipa</t>
  </si>
  <si>
    <t>Municipalidad Provincial de Huancayo</t>
  </si>
  <si>
    <t>Municipalidad Distrital de Colquioc</t>
  </si>
  <si>
    <t>Municipalidad Distrital de Cerro Colorado</t>
  </si>
  <si>
    <t>Municipalidad Distrital de Coishco</t>
  </si>
  <si>
    <t>Municipalidad Provincial de Camana</t>
  </si>
  <si>
    <t>Municipalidad Distrital de Alto Selva Alegre</t>
  </si>
  <si>
    <t>Municipalidad Distrital de Huayllacayan</t>
  </si>
  <si>
    <t>Municipalidad Distrital de Lacabamba</t>
  </si>
  <si>
    <t>Municipalidad Provincial de Ica</t>
  </si>
  <si>
    <t>Municipalidad Distrital de Salas</t>
  </si>
  <si>
    <t>Municipalidad Distrital de Colcabamba</t>
  </si>
  <si>
    <t>Municipalidad Provincial de Santa - Chimbote</t>
  </si>
  <si>
    <t>Municipalidad Distrital de Yura</t>
  </si>
  <si>
    <t>Municipalidad Distrital de Paracas</t>
  </si>
  <si>
    <t>Municipalidad Distrital de El Tambo</t>
  </si>
  <si>
    <r>
      <t xml:space="preserve">MEF (Pago de Prestamos)   </t>
    </r>
  </si>
  <si>
    <t>Municipalidad Distrital de Santiago de Cao</t>
  </si>
  <si>
    <t>Municipalidad Distrital de Campoverde</t>
  </si>
  <si>
    <t>BBVA, Scotia Y BCP Sindicado</t>
  </si>
  <si>
    <t>Municipalidad Distrital de Ilabaya</t>
  </si>
  <si>
    <t>Municipalidad Distrital de La Matanza</t>
  </si>
  <si>
    <t>Municipalidad Provincial de Oyon</t>
  </si>
  <si>
    <t>Municipalidad Distrital de Huariaca</t>
  </si>
  <si>
    <t>Municipalidad Distrital de Culebras</t>
  </si>
  <si>
    <t>Municipalidad Provincial de Chumbivilcas - Santo Tomas</t>
  </si>
  <si>
    <t>Municipalidad Distrital de Alto Pichigua</t>
  </si>
  <si>
    <t>Municipalidad Distrital de Vargas Guerra</t>
  </si>
  <si>
    <t>Municipalidad Distrital de Quilahuani</t>
  </si>
  <si>
    <t>Municipalidad Distrital de Condoroma</t>
  </si>
  <si>
    <t>Municipalidad Distrital de Lurigancho (Chosica)</t>
  </si>
  <si>
    <t>Municipalidad Distrital de Antonio Raymondi</t>
  </si>
  <si>
    <t>Municipalidad Distrital de Atico</t>
  </si>
  <si>
    <t>Banco Pichincha</t>
  </si>
  <si>
    <t>Región Piura-Sede Central</t>
  </si>
  <si>
    <t>Región La Libertad-Sede Central</t>
  </si>
  <si>
    <t>Región Pasco - Sede Central</t>
  </si>
  <si>
    <t>Región Junín - Sede Central</t>
  </si>
  <si>
    <t>Banco Internacional del Perú</t>
  </si>
  <si>
    <t>MEF (Pago de Prestamos)</t>
  </si>
  <si>
    <t>Municipalidad Distrital de Chancay</t>
  </si>
  <si>
    <t>Municipalidad Distrital de Ancahuasi</t>
  </si>
  <si>
    <t>Municipalidad Distrital de Villa Maria del Triunfo</t>
  </si>
  <si>
    <t>Municipalidad Distrital de Carumas</t>
  </si>
  <si>
    <t>Municipalidad Distrital de Mariscal Caceres</t>
  </si>
  <si>
    <t>Gobierno Regional de Ancash</t>
  </si>
  <si>
    <t>Municipalidad Distrital de Independencia</t>
  </si>
  <si>
    <t>Gobierno Regional de Puno</t>
  </si>
  <si>
    <t>Municipalidad Distrital de Majes</t>
  </si>
  <si>
    <t>Municipalidad Distrital de Camilaca</t>
  </si>
  <si>
    <t>Municipalidad Distrital de Ticllos</t>
  </si>
  <si>
    <t>Municipalidad Distrital de Pias</t>
  </si>
  <si>
    <t>Municipalidad Distrital de La Molina</t>
  </si>
  <si>
    <t>Municipalidad Distrital de Puinahua</t>
  </si>
  <si>
    <t>AL 31 DE ENERO DE 2019</t>
  </si>
  <si>
    <t>Al 31 de enero de 2019</t>
  </si>
  <si>
    <t>Región Arequipa-Sede Central</t>
  </si>
  <si>
    <t>Región Cajamarca-Sede Central</t>
  </si>
  <si>
    <t>Región Loreto-Sede Central</t>
  </si>
  <si>
    <t>Región Ica - Sede Central</t>
  </si>
  <si>
    <t>Municipalidad Distrital de Orcopampa</t>
  </si>
  <si>
    <t>Municipalidad Distrital de Chilcaymarca</t>
  </si>
  <si>
    <t>Municipalidad Distrital de San Juan</t>
  </si>
  <si>
    <t xml:space="preserve">      con deuda menor a US$ 114 mil, se agrupan en "Otros" e incluye a 6 entidades.</t>
  </si>
  <si>
    <t>SERVICIO ANUAL - POR TIPO DE DEUDA - PERÍODO: DESDE FEBRERO 2019 AL 2044</t>
  </si>
  <si>
    <t>Período: Desde Febrero 2019 al 2044</t>
  </si>
  <si>
    <t xml:space="preserve">          - Tipo de Cambio del 31 de enero de 2019. </t>
  </si>
  <si>
    <t>a/</t>
  </si>
  <si>
    <t xml:space="preserve"> a/  Servicio proyectado a partir del mes de febrero de 2019.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</si>
</sst>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,##0.000000000;[Red]\-#,##0.000000000"/>
    <numFmt numFmtId="190" formatCode="#,##0.000000000000000;[Red]\-#,##0.000000000000000"/>
    <numFmt numFmtId="191" formatCode="0.0000000"/>
    <numFmt numFmtId="192" formatCode="0.000000000"/>
    <numFmt numFmtId="193" formatCode="0.00000000000"/>
    <numFmt numFmtId="194" formatCode="0.000000000000"/>
    <numFmt numFmtId="195" formatCode="###,###,###,###.000"/>
    <numFmt numFmtId="196" formatCode="#,##0.00000;[Red]\-#,##0.00000"/>
    <numFmt numFmtId="197" formatCode="#,##0.00000000;[Red]\-#,##0.00000000"/>
    <numFmt numFmtId="198" formatCode="#,##0.0000000000;[Red]\-#,##0.0000000000"/>
    <numFmt numFmtId="199" formatCode="0.00000000000000"/>
    <numFmt numFmtId="200" formatCode="#,##0.0000000;[Red]\-#,##0.0000000"/>
    <numFmt numFmtId="201" formatCode="###,###,###,###.0000000"/>
    <numFmt numFmtId="202" formatCode="_ * #,##0.0000000000_ ;_ * \-#,##0.0000000000_ ;_ * &quot;-&quot;??????????_ ;_ @_ "/>
    <numFmt numFmtId="203" formatCode="0.0000000000000"/>
    <numFmt numFmtId="204" formatCode="###,###,###,###.000000000"/>
    <numFmt numFmtId="205" formatCode="#,##0.000000;[Red]\-#,##0.000000"/>
    <numFmt numFmtId="206" formatCode="#,##0.00000000000;[Red]\-#,##0.00000000000"/>
    <numFmt numFmtId="207" formatCode="#,##0.000000000000;[Red]\-#,##0.000000000000"/>
    <numFmt numFmtId="208" formatCode="#,##0.0"/>
    <numFmt numFmtId="209" formatCode="mmm\-yyyy"/>
    <numFmt numFmtId="210" formatCode="#,##0.00000"/>
    <numFmt numFmtId="211" formatCode="#,##0.000"/>
    <numFmt numFmtId="212" formatCode="#,##0.0000000"/>
    <numFmt numFmtId="213" formatCode="#,##0.000000_);[Red]\(#,##0.000000\)"/>
    <numFmt numFmtId="214" formatCode="#,##0.0000"/>
    <numFmt numFmtId="215" formatCode="#,##0.000000"/>
    <numFmt numFmtId="216" formatCode="#,##0.00000000"/>
    <numFmt numFmtId="217" formatCode="0\.0%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2.55"/>
      <color indexed="8"/>
      <name val="Arial"/>
      <family val="2"/>
    </font>
    <font>
      <b/>
      <sz val="3.0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7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2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43" fontId="21" fillId="32" borderId="0" xfId="49" applyFont="1" applyFill="1" applyBorder="1" applyAlignment="1">
      <alignment vertical="center"/>
    </xf>
    <xf numFmtId="43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72" fontId="5" fillId="33" borderId="14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2" fontId="10" fillId="33" borderId="14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72" fontId="17" fillId="33" borderId="0" xfId="0" applyNumberFormat="1" applyFont="1" applyFill="1" applyAlignment="1">
      <alignment/>
    </xf>
    <xf numFmtId="191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43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5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72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72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2" fillId="33" borderId="0" xfId="0" applyNumberFormat="1" applyFont="1" applyFill="1" applyAlignment="1">
      <alignment vertical="center"/>
    </xf>
    <xf numFmtId="172" fontId="13" fillId="33" borderId="20" xfId="49" applyNumberFormat="1" applyFont="1" applyFill="1" applyBorder="1" applyAlignment="1">
      <alignment horizontal="right" indent="1"/>
    </xf>
    <xf numFmtId="172" fontId="13" fillId="33" borderId="21" xfId="49" applyNumberFormat="1" applyFont="1" applyFill="1" applyBorder="1" applyAlignment="1">
      <alignment horizontal="right" indent="1"/>
    </xf>
    <xf numFmtId="172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2" fontId="5" fillId="33" borderId="14" xfId="49" applyNumberFormat="1" applyFont="1" applyFill="1" applyBorder="1" applyAlignment="1">
      <alignment horizontal="center"/>
    </xf>
    <xf numFmtId="172" fontId="5" fillId="33" borderId="17" xfId="49" applyNumberFormat="1" applyFont="1" applyFill="1" applyBorder="1" applyAlignment="1">
      <alignment horizontal="center"/>
    </xf>
    <xf numFmtId="181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72" fontId="12" fillId="33" borderId="15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186" fontId="12" fillId="33" borderId="0" xfId="0" applyNumberFormat="1" applyFont="1" applyFill="1" applyAlignment="1">
      <alignment horizontal="center"/>
    </xf>
    <xf numFmtId="180" fontId="12" fillId="33" borderId="0" xfId="0" applyNumberFormat="1" applyFont="1" applyFill="1" applyAlignment="1">
      <alignment horizont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/>
    </xf>
    <xf numFmtId="204" fontId="11" fillId="33" borderId="0" xfId="0" applyNumberFormat="1" applyFont="1" applyFill="1" applyAlignment="1">
      <alignment horizontal="center"/>
    </xf>
    <xf numFmtId="194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4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5" fillId="33" borderId="0" xfId="49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1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8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4" fontId="6" fillId="33" borderId="0" xfId="49" applyNumberFormat="1" applyFont="1" applyFill="1" applyBorder="1" applyAlignment="1">
      <alignment vertical="center"/>
    </xf>
    <xf numFmtId="193" fontId="2" fillId="33" borderId="0" xfId="49" applyNumberFormat="1" applyFont="1" applyFill="1" applyAlignment="1">
      <alignment vertical="center"/>
    </xf>
    <xf numFmtId="192" fontId="10" fillId="33" borderId="0" xfId="0" applyNumberFormat="1" applyFont="1" applyFill="1" applyBorder="1" applyAlignment="1">
      <alignment horizontal="right" vertical="center" indent="1" readingOrder="1"/>
    </xf>
    <xf numFmtId="184" fontId="11" fillId="33" borderId="0" xfId="0" applyNumberFormat="1" applyFont="1" applyFill="1" applyAlignment="1">
      <alignment horizontal="center"/>
    </xf>
    <xf numFmtId="192" fontId="11" fillId="33" borderId="0" xfId="0" applyNumberFormat="1" applyFont="1" applyFill="1" applyAlignment="1">
      <alignment horizontal="center"/>
    </xf>
    <xf numFmtId="200" fontId="11" fillId="33" borderId="0" xfId="0" applyNumberFormat="1" applyFont="1" applyFill="1" applyAlignment="1">
      <alignment horizontal="left" vertical="center"/>
    </xf>
    <xf numFmtId="198" fontId="11" fillId="33" borderId="0" xfId="0" applyNumberFormat="1" applyFont="1" applyFill="1" applyAlignment="1">
      <alignment horizontal="left" vertical="center"/>
    </xf>
    <xf numFmtId="198" fontId="11" fillId="33" borderId="0" xfId="0" applyNumberFormat="1" applyFont="1" applyFill="1" applyAlignment="1">
      <alignment horizontal="right" vertical="center"/>
    </xf>
    <xf numFmtId="206" fontId="11" fillId="33" borderId="0" xfId="0" applyNumberFormat="1" applyFont="1" applyFill="1" applyAlignment="1">
      <alignment horizontal="right" vertical="center"/>
    </xf>
    <xf numFmtId="196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1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2" fontId="2" fillId="33" borderId="0" xfId="0" applyNumberFormat="1" applyFont="1" applyFill="1" applyAlignment="1">
      <alignment vertical="center"/>
    </xf>
    <xf numFmtId="181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4" fontId="17" fillId="33" borderId="0" xfId="0" applyNumberFormat="1" applyFont="1" applyFill="1" applyAlignment="1">
      <alignment/>
    </xf>
    <xf numFmtId="172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73" fontId="17" fillId="32" borderId="0" xfId="0" applyNumberFormat="1" applyFont="1" applyFill="1" applyAlignment="1">
      <alignment/>
    </xf>
    <xf numFmtId="173" fontId="17" fillId="32" borderId="0" xfId="0" applyNumberFormat="1" applyFont="1" applyFill="1" applyBorder="1" applyAlignment="1">
      <alignment/>
    </xf>
    <xf numFmtId="182" fontId="17" fillId="32" borderId="0" xfId="0" applyNumberFormat="1" applyFont="1" applyFill="1" applyBorder="1" applyAlignment="1">
      <alignment/>
    </xf>
    <xf numFmtId="193" fontId="12" fillId="33" borderId="0" xfId="0" applyNumberFormat="1" applyFont="1" applyFill="1" applyAlignment="1">
      <alignment/>
    </xf>
    <xf numFmtId="201" fontId="12" fillId="33" borderId="0" xfId="0" applyNumberFormat="1" applyFont="1" applyFill="1" applyAlignment="1">
      <alignment/>
    </xf>
    <xf numFmtId="191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43" fontId="2" fillId="32" borderId="0" xfId="49" applyFont="1" applyFill="1" applyBorder="1" applyAlignment="1">
      <alignment vertical="center"/>
    </xf>
    <xf numFmtId="192" fontId="2" fillId="32" borderId="0" xfId="49" applyNumberFormat="1" applyFont="1" applyFill="1" applyBorder="1" applyAlignment="1">
      <alignment vertical="center"/>
    </xf>
    <xf numFmtId="199" fontId="55" fillId="0" borderId="0" xfId="0" applyNumberFormat="1" applyFont="1" applyAlignment="1">
      <alignment/>
    </xf>
    <xf numFmtId="184" fontId="2" fillId="33" borderId="0" xfId="0" applyNumberFormat="1" applyFont="1" applyFill="1" applyBorder="1" applyAlignment="1">
      <alignment vertical="center"/>
    </xf>
    <xf numFmtId="202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3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4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6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43" fontId="9" fillId="32" borderId="0" xfId="0" applyNumberFormat="1" applyFont="1" applyFill="1" applyBorder="1" applyAlignment="1">
      <alignment vertical="center"/>
    </xf>
    <xf numFmtId="186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1" fontId="9" fillId="33" borderId="0" xfId="49" applyNumberFormat="1" applyFont="1" applyFill="1" applyBorder="1" applyAlignment="1">
      <alignment vertical="center"/>
    </xf>
    <xf numFmtId="192" fontId="2" fillId="32" borderId="0" xfId="0" applyNumberFormat="1" applyFont="1" applyFill="1" applyBorder="1" applyAlignment="1">
      <alignment vertical="center"/>
    </xf>
    <xf numFmtId="176" fontId="11" fillId="32" borderId="0" xfId="49" applyNumberFormat="1" applyFont="1" applyFill="1" applyBorder="1" applyAlignment="1">
      <alignment vertical="center"/>
    </xf>
    <xf numFmtId="175" fontId="2" fillId="33" borderId="0" xfId="59" applyNumberFormat="1" applyFont="1" applyFill="1" applyBorder="1" applyAlignment="1">
      <alignment horizontal="left" vertical="center" indent="5"/>
    </xf>
    <xf numFmtId="192" fontId="9" fillId="32" borderId="0" xfId="0" applyNumberFormat="1" applyFont="1" applyFill="1" applyBorder="1" applyAlignment="1">
      <alignment vertical="center"/>
    </xf>
    <xf numFmtId="177" fontId="2" fillId="32" borderId="0" xfId="49" applyNumberFormat="1" applyFont="1" applyFill="1" applyBorder="1" applyAlignment="1">
      <alignment horizontal="right" vertical="center"/>
    </xf>
    <xf numFmtId="177" fontId="2" fillId="32" borderId="0" xfId="49" applyNumberFormat="1" applyFont="1" applyFill="1" applyBorder="1" applyAlignment="1">
      <alignment horizontal="right" vertical="justify"/>
    </xf>
    <xf numFmtId="177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43" fontId="2" fillId="33" borderId="0" xfId="49" applyFont="1" applyFill="1" applyBorder="1" applyAlignment="1">
      <alignment vertical="center"/>
    </xf>
    <xf numFmtId="191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92" fontId="12" fillId="33" borderId="0" xfId="0" applyNumberFormat="1" applyFont="1" applyFill="1" applyAlignment="1">
      <alignment horizontal="center"/>
    </xf>
    <xf numFmtId="187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1" fontId="2" fillId="32" borderId="0" xfId="0" applyNumberFormat="1" applyFont="1" applyFill="1" applyBorder="1" applyAlignment="1">
      <alignment vertical="center"/>
    </xf>
    <xf numFmtId="197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9" fontId="17" fillId="32" borderId="0" xfId="0" applyNumberFormat="1" applyFont="1" applyFill="1" applyAlignment="1">
      <alignment/>
    </xf>
    <xf numFmtId="196" fontId="17" fillId="32" borderId="0" xfId="0" applyNumberFormat="1" applyFont="1" applyFill="1" applyAlignment="1">
      <alignment/>
    </xf>
    <xf numFmtId="198" fontId="17" fillId="32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92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1" fontId="88" fillId="33" borderId="0" xfId="49" applyNumberFormat="1" applyFont="1" applyFill="1" applyBorder="1" applyAlignment="1">
      <alignment vertical="center"/>
    </xf>
    <xf numFmtId="185" fontId="88" fillId="33" borderId="0" xfId="49" applyNumberFormat="1" applyFont="1" applyFill="1" applyBorder="1" applyAlignment="1">
      <alignment vertical="center"/>
    </xf>
    <xf numFmtId="187" fontId="88" fillId="33" borderId="0" xfId="49" applyNumberFormat="1" applyFont="1" applyFill="1" applyBorder="1" applyAlignment="1">
      <alignment vertical="center"/>
    </xf>
    <xf numFmtId="186" fontId="88" fillId="33" borderId="0" xfId="49" applyNumberFormat="1" applyFont="1" applyFill="1" applyBorder="1" applyAlignment="1">
      <alignment vertical="center"/>
    </xf>
    <xf numFmtId="175" fontId="88" fillId="33" borderId="0" xfId="59" applyNumberFormat="1" applyFont="1" applyFill="1" applyBorder="1" applyAlignment="1">
      <alignment horizontal="center" vertical="center"/>
    </xf>
    <xf numFmtId="186" fontId="87" fillId="33" borderId="0" xfId="0" applyNumberFormat="1" applyFont="1" applyFill="1" applyBorder="1" applyAlignment="1">
      <alignment vertical="center"/>
    </xf>
    <xf numFmtId="185" fontId="87" fillId="33" borderId="0" xfId="0" applyNumberFormat="1" applyFont="1" applyFill="1" applyBorder="1" applyAlignment="1">
      <alignment vertical="center"/>
    </xf>
    <xf numFmtId="192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1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83" fontId="67" fillId="33" borderId="0" xfId="0" applyNumberFormat="1" applyFont="1" applyFill="1" applyBorder="1" applyAlignment="1">
      <alignment horizontal="left"/>
    </xf>
    <xf numFmtId="205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0" fontId="67" fillId="33" borderId="0" xfId="0" applyNumberFormat="1" applyFont="1" applyFill="1" applyBorder="1" applyAlignment="1">
      <alignment horizontal="left"/>
    </xf>
    <xf numFmtId="197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72" fontId="67" fillId="33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43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43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1" fontId="90" fillId="33" borderId="0" xfId="0" applyNumberFormat="1" applyFont="1" applyFill="1" applyAlignment="1">
      <alignment horizontal="center" vertical="center"/>
    </xf>
    <xf numFmtId="181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9" fontId="17" fillId="33" borderId="0" xfId="0" applyNumberFormat="1" applyFont="1" applyFill="1" applyAlignment="1">
      <alignment/>
    </xf>
    <xf numFmtId="172" fontId="13" fillId="33" borderId="12" xfId="0" applyNumberFormat="1" applyFont="1" applyFill="1" applyBorder="1" applyAlignment="1">
      <alignment horizontal="right" vertical="center" indent="2" readingOrder="1"/>
    </xf>
    <xf numFmtId="172" fontId="12" fillId="33" borderId="12" xfId="0" applyNumberFormat="1" applyFont="1" applyFill="1" applyBorder="1" applyAlignment="1">
      <alignment horizontal="right" vertical="center" indent="2" readingOrder="1"/>
    </xf>
    <xf numFmtId="172" fontId="10" fillId="33" borderId="13" xfId="0" applyNumberFormat="1" applyFont="1" applyFill="1" applyBorder="1" applyAlignment="1">
      <alignment horizontal="right" vertical="center" wrapText="1" indent="2" readingOrder="1"/>
    </xf>
    <xf numFmtId="172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8" fontId="2" fillId="33" borderId="0" xfId="49" applyNumberFormat="1" applyFont="1" applyFill="1" applyBorder="1" applyAlignment="1">
      <alignment vertical="center"/>
    </xf>
    <xf numFmtId="208" fontId="6" fillId="33" borderId="25" xfId="49" applyNumberFormat="1" applyFont="1" applyFill="1" applyBorder="1" applyAlignment="1">
      <alignment vertical="center"/>
    </xf>
    <xf numFmtId="208" fontId="2" fillId="33" borderId="0" xfId="49" applyNumberFormat="1" applyFont="1" applyFill="1" applyBorder="1" applyAlignment="1">
      <alignment horizontal="right" vertical="center"/>
    </xf>
    <xf numFmtId="208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8" fontId="2" fillId="33" borderId="0" xfId="0" applyNumberFormat="1" applyFont="1" applyFill="1" applyBorder="1" applyAlignment="1">
      <alignment vertical="center"/>
    </xf>
    <xf numFmtId="208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8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8" fontId="6" fillId="33" borderId="26" xfId="49" applyNumberFormat="1" applyFont="1" applyFill="1" applyBorder="1" applyAlignment="1">
      <alignment horizontal="right" vertical="center" indent="2"/>
    </xf>
    <xf numFmtId="208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93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6" fontId="80" fillId="33" borderId="0" xfId="0" applyNumberFormat="1" applyFont="1" applyFill="1" applyAlignment="1">
      <alignment/>
    </xf>
    <xf numFmtId="185" fontId="80" fillId="33" borderId="0" xfId="0" applyNumberFormat="1" applyFont="1" applyFill="1" applyAlignment="1">
      <alignment/>
    </xf>
    <xf numFmtId="188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73" fontId="93" fillId="32" borderId="0" xfId="0" applyNumberFormat="1" applyFont="1" applyFill="1" applyBorder="1" applyAlignment="1">
      <alignment horizontal="left" vertical="center" wrapText="1" readingOrder="1"/>
    </xf>
    <xf numFmtId="192" fontId="93" fillId="32" borderId="0" xfId="0" applyNumberFormat="1" applyFont="1" applyFill="1" applyBorder="1" applyAlignment="1">
      <alignment horizontal="left" vertical="center" wrapText="1" readingOrder="1"/>
    </xf>
    <xf numFmtId="192" fontId="80" fillId="32" borderId="0" xfId="0" applyNumberFormat="1" applyFont="1" applyFill="1" applyAlignment="1">
      <alignment/>
    </xf>
    <xf numFmtId="184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72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2" fontId="80" fillId="33" borderId="0" xfId="0" applyNumberFormat="1" applyFont="1" applyFill="1" applyAlignment="1">
      <alignment/>
    </xf>
    <xf numFmtId="203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9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9" fontId="85" fillId="33" borderId="0" xfId="0" applyNumberFormat="1" applyFont="1" applyFill="1" applyAlignment="1">
      <alignment/>
    </xf>
    <xf numFmtId="207" fontId="85" fillId="33" borderId="0" xfId="0" applyNumberFormat="1" applyFont="1" applyFill="1" applyAlignment="1">
      <alignment/>
    </xf>
    <xf numFmtId="197" fontId="85" fillId="33" borderId="0" xfId="0" applyNumberFormat="1" applyFont="1" applyFill="1" applyAlignment="1">
      <alignment/>
    </xf>
    <xf numFmtId="184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0" fontId="85" fillId="33" borderId="0" xfId="0" applyNumberFormat="1" applyFont="1" applyFill="1" applyAlignment="1">
      <alignment/>
    </xf>
    <xf numFmtId="172" fontId="85" fillId="33" borderId="0" xfId="0" applyNumberFormat="1" applyFont="1" applyFill="1" applyAlignment="1">
      <alignment/>
    </xf>
    <xf numFmtId="172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5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6" fontId="93" fillId="33" borderId="0" xfId="0" applyNumberFormat="1" applyFont="1" applyFill="1" applyAlignment="1">
      <alignment horizontal="center"/>
    </xf>
    <xf numFmtId="191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/>
    </xf>
    <xf numFmtId="185" fontId="93" fillId="33" borderId="0" xfId="0" applyNumberFormat="1" applyFont="1" applyFill="1" applyAlignment="1">
      <alignment horizontal="center"/>
    </xf>
    <xf numFmtId="188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right" indent="4"/>
    </xf>
    <xf numFmtId="172" fontId="85" fillId="33" borderId="0" xfId="0" applyNumberFormat="1" applyFont="1" applyFill="1" applyAlignment="1">
      <alignment horizontal="center"/>
    </xf>
    <xf numFmtId="185" fontId="85" fillId="33" borderId="0" xfId="0" applyNumberFormat="1" applyFont="1" applyFill="1" applyAlignment="1">
      <alignment horizontal="center"/>
    </xf>
    <xf numFmtId="186" fontId="85" fillId="33" borderId="0" xfId="49" applyNumberFormat="1" applyFont="1" applyFill="1" applyAlignment="1">
      <alignment horizontal="center"/>
    </xf>
    <xf numFmtId="191" fontId="85" fillId="33" borderId="0" xfId="0" applyNumberFormat="1" applyFont="1" applyFill="1" applyAlignment="1">
      <alignment horizontal="center"/>
    </xf>
    <xf numFmtId="184" fontId="85" fillId="33" borderId="0" xfId="0" applyNumberFormat="1" applyFont="1" applyFill="1" applyAlignment="1">
      <alignment horizontal="center"/>
    </xf>
    <xf numFmtId="172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6" fontId="80" fillId="33" borderId="0" xfId="0" applyNumberFormat="1" applyFont="1" applyFill="1" applyAlignment="1">
      <alignment/>
    </xf>
    <xf numFmtId="175" fontId="2" fillId="33" borderId="26" xfId="59" applyNumberFormat="1" applyFont="1" applyFill="1" applyBorder="1" applyAlignment="1">
      <alignment horizontal="right" vertical="center" indent="2"/>
    </xf>
    <xf numFmtId="175" fontId="6" fillId="33" borderId="28" xfId="59" applyNumberFormat="1" applyFont="1" applyFill="1" applyBorder="1" applyAlignment="1">
      <alignment horizontal="right" vertical="center" indent="2"/>
    </xf>
    <xf numFmtId="175" fontId="2" fillId="33" borderId="26" xfId="0" applyNumberFormat="1" applyFont="1" applyFill="1" applyBorder="1" applyAlignment="1">
      <alignment horizontal="right" vertical="center" indent="2"/>
    </xf>
    <xf numFmtId="175" fontId="6" fillId="33" borderId="28" xfId="0" applyNumberFormat="1" applyFont="1" applyFill="1" applyBorder="1" applyAlignment="1">
      <alignment horizontal="right" vertical="center" indent="2"/>
    </xf>
    <xf numFmtId="43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0" fontId="17" fillId="32" borderId="0" xfId="0" applyNumberFormat="1" applyFont="1" applyFill="1" applyAlignment="1">
      <alignment/>
    </xf>
    <xf numFmtId="173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11" fontId="80" fillId="33" borderId="0" xfId="49" applyNumberFormat="1" applyFont="1" applyFill="1" applyAlignment="1">
      <alignment/>
    </xf>
    <xf numFmtId="211" fontId="80" fillId="33" borderId="0" xfId="0" applyNumberFormat="1" applyFont="1" applyFill="1" applyAlignment="1">
      <alignment/>
    </xf>
    <xf numFmtId="209" fontId="2" fillId="33" borderId="19" xfId="0" applyNumberFormat="1" applyFont="1" applyFill="1" applyBorder="1" applyAlignment="1">
      <alignment horizontal="left" vertical="center" indent="8"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212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12" fontId="2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indent="4"/>
    </xf>
    <xf numFmtId="210" fontId="17" fillId="33" borderId="0" xfId="0" applyNumberFormat="1" applyFont="1" applyFill="1" applyAlignment="1">
      <alignment/>
    </xf>
    <xf numFmtId="0" fontId="2" fillId="33" borderId="18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72" fontId="7" fillId="33" borderId="0" xfId="49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 vertical="center"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9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right" vertical="center" indent="2" readingOrder="1"/>
    </xf>
    <xf numFmtId="172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2" fontId="13" fillId="33" borderId="32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34" xfId="0" applyNumberFormat="1" applyFont="1" applyFill="1" applyBorder="1" applyAlignment="1">
      <alignment horizontal="center" vertical="center"/>
    </xf>
    <xf numFmtId="172" fontId="13" fillId="33" borderId="16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5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6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0.9723632971620519</c:v>
                </c:pt>
                <c:pt idx="1">
                  <c:v>0.02763670283794805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5"/>
          <c:y val="0.137"/>
          <c:w val="0.623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3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Resumen!$G$20:$G$27</c:f>
              <c:strCache>
                <c:ptCount val="8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Internacional de Reconstrucción y Fomento (BIRF)</c:v>
                </c:pt>
                <c:pt idx="5">
                  <c:v>Banco de Comercio</c:v>
                </c:pt>
                <c:pt idx="6">
                  <c:v>Scotiabank Perú</c:v>
                </c:pt>
                <c:pt idx="7">
                  <c:v>Banco Pichincha</c:v>
                </c:pt>
              </c:strCache>
            </c:strRef>
          </c:cat>
          <c:val>
            <c:numRef>
              <c:f>Resumen!$J$20:$J$27</c:f>
              <c:numCache>
                <c:ptCount val="8"/>
                <c:pt idx="0">
                  <c:v>0.7450862042757942</c:v>
                </c:pt>
                <c:pt idx="1">
                  <c:v>0.15997286101540978</c:v>
                </c:pt>
                <c:pt idx="2">
                  <c:v>0.06265603708754905</c:v>
                </c:pt>
                <c:pt idx="3">
                  <c:v>0.022314538041707282</c:v>
                </c:pt>
                <c:pt idx="4">
                  <c:v>0.005322290075436815</c:v>
                </c:pt>
                <c:pt idx="5">
                  <c:v>0.0039649761289364165</c:v>
                </c:pt>
                <c:pt idx="6">
                  <c:v>0.000617432934074902</c:v>
                </c:pt>
                <c:pt idx="7">
                  <c:v>6.56604410915947E-05</c:v>
                </c:pt>
              </c:numCache>
            </c:numRef>
          </c:val>
        </c:ser>
        <c:gapWidth val="100"/>
        <c:axId val="13860581"/>
        <c:axId val="57636366"/>
      </c:barChart>
      <c:catAx>
        <c:axId val="13860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36366"/>
        <c:crosses val="autoZero"/>
        <c:auto val="1"/>
        <c:lblOffset val="100"/>
        <c:tickLblSkip val="1"/>
        <c:noMultiLvlLbl val="0"/>
      </c:catAx>
      <c:valAx>
        <c:axId val="5763636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3860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0.47310265460511824</c:v>
                </c:pt>
                <c:pt idx="1">
                  <c:v>0.5268973453948818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0.8128566435736138</c:v>
                </c:pt>
                <c:pt idx="1">
                  <c:v>0.10468965739762352</c:v>
                </c:pt>
                <c:pt idx="2">
                  <c:v>0.07094299359168059</c:v>
                </c:pt>
                <c:pt idx="3">
                  <c:v>0.011510705437082012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0.9959891098752791</c:v>
                </c:pt>
                <c:pt idx="1">
                  <c:v>0.004010890124720901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Internc.
2,8%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0.7450828268389202</c:v>
                </c:pt>
                <c:pt idx="1">
                  <c:v>0.22728047032205678</c:v>
                </c:pt>
                <c:pt idx="2">
                  <c:v>0.027636702839023003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"/>
          <c:w val="0.765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Resumen!$G$40:$G$50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43466</c:v>
                </c:pt>
              </c:strCache>
            </c:strRef>
          </c:cat>
          <c:val>
            <c:numRef>
              <c:f>Resumen!$H$40:$H$50</c:f>
              <c:numCache>
                <c:ptCount val="11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29.32455225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Resumen!$G$40:$G$50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43466</c:v>
                </c:pt>
              </c:strCache>
            </c:strRef>
          </c:cat>
          <c:val>
            <c:numRef>
              <c:f>Resumen!$I$40:$I$50</c:f>
              <c:numCache>
                <c:ptCount val="11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1031.7481965799998</c:v>
                </c:pt>
              </c:numCache>
            </c:numRef>
          </c:val>
        </c:ser>
        <c:overlap val="-25"/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34040"/>
        <c:crosses val="autoZero"/>
        <c:auto val="1"/>
        <c:lblOffset val="100"/>
        <c:tickLblSkip val="2"/>
        <c:noMultiLvlLbl val="0"/>
      </c:catAx>
      <c:valAx>
        <c:axId val="38034040"/>
        <c:scaling>
          <c:orientation val="minMax"/>
        </c:scaling>
        <c:axPos val="l"/>
        <c:delete val="1"/>
        <c:majorTickMark val="out"/>
        <c:minorTickMark val="none"/>
        <c:tickLblPos val="nextTo"/>
        <c:crossAx val="48965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2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'DGRGL-C7'!$B$15:$C$43</c:f>
              <c:multiLvlStrCache/>
            </c:multiLvlStrRef>
          </c:cat>
          <c:val>
            <c:numRef>
              <c:f>'DGRGL-C7'!$J$15:$J$40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'DGRGL-C7'!$B$15:$B$40</c:f>
              <c:numCache/>
            </c:numRef>
          </c:cat>
          <c:val>
            <c:numRef>
              <c:f>'DGRGL-C7'!$M$15:$M$40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'DGRGL-C7'!$B$15:$B$40</c:f>
              <c:numCache/>
            </c:numRef>
          </c:cat>
          <c:val>
            <c:numRef>
              <c:f>'DGRGL-C7'!$G$15:$G$40</c:f>
              <c:numCache/>
            </c:numRef>
          </c:val>
          <c:smooth val="0"/>
        </c:ser>
        <c:marker val="1"/>
        <c:axId val="6762041"/>
        <c:axId val="60858370"/>
      </c:lineChart>
      <c:catAx>
        <c:axId val="6762041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58370"/>
        <c:crosses val="autoZero"/>
        <c:auto val="1"/>
        <c:lblOffset val="100"/>
        <c:tickLblSkip val="2"/>
        <c:tickMarkSkip val="2"/>
        <c:noMultiLvlLbl val="0"/>
      </c:catAx>
      <c:valAx>
        <c:axId val="6085837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62041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25"/>
          <c:w val="0.20375"/>
          <c:h val="0.24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12019.xls#Indice!B6" /><Relationship Id="rId4" Type="http://schemas.openxmlformats.org/officeDocument/2006/relationships/hyperlink" Target="#Reporte_Deuda_GRGL_31012019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12019.xls#Indice!B6" /><Relationship Id="rId5" Type="http://schemas.openxmlformats.org/officeDocument/2006/relationships/hyperlink" Target="#Reporte_Deuda_GRGL_31012019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12019.xls#Indice!B6" /><Relationship Id="rId4" Type="http://schemas.openxmlformats.org/officeDocument/2006/relationships/hyperlink" Target="#Reporte_Deuda_GRGL_31012019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12019.xls#Indice!B6" /><Relationship Id="rId4" Type="http://schemas.openxmlformats.org/officeDocument/2006/relationships/hyperlink" Target="#Reporte_Deuda_GRGL_31012019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1012019.xls#Indice!B6" /><Relationship Id="rId3" Type="http://schemas.openxmlformats.org/officeDocument/2006/relationships/hyperlink" Target="#Reporte_Deuda_GRGL_31012019.xls#Indice!B6" /><Relationship Id="rId4" Type="http://schemas.openxmlformats.org/officeDocument/2006/relationships/image" Target="../media/image1.pn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12019.xls#Indice!B6" /><Relationship Id="rId5" Type="http://schemas.openxmlformats.org/officeDocument/2006/relationships/hyperlink" Target="#Reporte_Deuda_GRGL_31012019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12019.xls#Indice!B6" /><Relationship Id="rId4" Type="http://schemas.openxmlformats.org/officeDocument/2006/relationships/hyperlink" Target="#Reporte_Deuda_GRGL_31012019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12019.xls#Indice!B6" /><Relationship Id="rId4" Type="http://schemas.openxmlformats.org/officeDocument/2006/relationships/hyperlink" Target="#Reporte_Deuda_GRGL_31012019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12019.xls#Indice!B6" /><Relationship Id="rId4" Type="http://schemas.openxmlformats.org/officeDocument/2006/relationships/hyperlink" Target="#Reporte_Deuda_GRGL_31012019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12019.xls#Indice!B6" /><Relationship Id="rId4" Type="http://schemas.openxmlformats.org/officeDocument/2006/relationships/hyperlink" Target="#Reporte_Deuda_GRGL_31012019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733425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533400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5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66675</xdr:rowOff>
    </xdr:from>
    <xdr:to>
      <xdr:col>2</xdr:col>
      <xdr:colOff>1028700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134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47625</xdr:rowOff>
    </xdr:to>
    <xdr:graphicFrame>
      <xdr:nvGraphicFramePr>
        <xdr:cNvPr id="2" name="4 Gráfico"/>
        <xdr:cNvGraphicFramePr/>
      </xdr:nvGraphicFramePr>
      <xdr:xfrm>
        <a:off x="10363200" y="2219325"/>
        <a:ext cx="66770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323850</xdr:colOff>
      <xdr:row>0</xdr:row>
      <xdr:rowOff>123825</xdr:rowOff>
    </xdr:from>
    <xdr:to>
      <xdr:col>9</xdr:col>
      <xdr:colOff>714375</xdr:colOff>
      <xdr:row>2</xdr:row>
      <xdr:rowOff>76200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1314450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40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104775</xdr:rowOff>
    </xdr:from>
    <xdr:to>
      <xdr:col>6</xdr:col>
      <xdr:colOff>438150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123825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19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85725</xdr:rowOff>
    </xdr:from>
    <xdr:to>
      <xdr:col>6</xdr:col>
      <xdr:colOff>285750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857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1057275</xdr:colOff>
      <xdr:row>0</xdr:row>
      <xdr:rowOff>95250</xdr:rowOff>
    </xdr:from>
    <xdr:to>
      <xdr:col>6</xdr:col>
      <xdr:colOff>314325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0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914400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0"/>
          <a:ext cx="537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3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4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5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6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7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8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10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342900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8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400050</xdr:colOff>
      <xdr:row>0</xdr:row>
      <xdr:rowOff>38100</xdr:rowOff>
    </xdr:from>
    <xdr:to>
      <xdr:col>3</xdr:col>
      <xdr:colOff>781050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381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914400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07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95250</xdr:rowOff>
    </xdr:from>
    <xdr:to>
      <xdr:col>4</xdr:col>
      <xdr:colOff>57150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952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552450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1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76200</xdr:rowOff>
    </xdr:from>
    <xdr:to>
      <xdr:col>3</xdr:col>
      <xdr:colOff>1019175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4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3</xdr:col>
      <xdr:colOff>1200150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857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352425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343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95250</xdr:rowOff>
    </xdr:from>
    <xdr:to>
      <xdr:col>3</xdr:col>
      <xdr:colOff>838200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80" t="s">
        <v>12</v>
      </c>
      <c r="C6" s="480"/>
      <c r="D6" s="480"/>
      <c r="E6" s="480"/>
      <c r="F6" s="480"/>
      <c r="G6" s="480"/>
      <c r="H6" s="480"/>
      <c r="I6" s="480"/>
      <c r="J6" s="480"/>
      <c r="K6" s="116"/>
      <c r="L6" s="116"/>
    </row>
    <row r="7" spans="2:12" ht="24.75" customHeight="1">
      <c r="B7" s="481" t="s">
        <v>300</v>
      </c>
      <c r="C7" s="481"/>
      <c r="D7" s="481"/>
      <c r="E7" s="481"/>
      <c r="F7" s="481"/>
      <c r="G7" s="481"/>
      <c r="H7" s="481"/>
      <c r="I7" s="481"/>
      <c r="J7" s="481"/>
      <c r="K7" s="116"/>
      <c r="L7" s="116"/>
    </row>
    <row r="8" spans="2:12" ht="19.5" customHeight="1">
      <c r="B8" s="212"/>
      <c r="C8" s="212"/>
      <c r="D8" s="76"/>
      <c r="E8" s="213"/>
      <c r="F8" s="213"/>
      <c r="G8" s="214"/>
      <c r="H8" s="214"/>
      <c r="I8" s="116"/>
      <c r="J8" s="116"/>
      <c r="K8" s="116"/>
      <c r="L8" s="116"/>
    </row>
    <row r="9" spans="2:12" ht="19.5" customHeight="1">
      <c r="B9" s="80"/>
      <c r="C9" s="80"/>
      <c r="D9" s="479" t="s">
        <v>53</v>
      </c>
      <c r="E9" s="479"/>
      <c r="F9" s="479"/>
      <c r="G9" s="479"/>
      <c r="H9" s="479"/>
      <c r="I9" s="479"/>
      <c r="J9" s="479"/>
      <c r="K9" s="116"/>
      <c r="L9" s="116"/>
    </row>
    <row r="10" spans="2:12" ht="19.5" customHeight="1">
      <c r="B10" s="116"/>
      <c r="C10" s="80"/>
      <c r="D10" s="479" t="s">
        <v>194</v>
      </c>
      <c r="E10" s="479"/>
      <c r="F10" s="479"/>
      <c r="G10" s="479"/>
      <c r="H10" s="479"/>
      <c r="I10" s="479"/>
      <c r="J10" s="479"/>
      <c r="K10" s="116"/>
      <c r="L10" s="116"/>
    </row>
    <row r="11" spans="2:10" ht="19.5" customHeight="1">
      <c r="B11" s="116"/>
      <c r="C11" s="80"/>
      <c r="D11" s="479" t="s">
        <v>195</v>
      </c>
      <c r="E11" s="479"/>
      <c r="F11" s="479"/>
      <c r="G11" s="479"/>
      <c r="H11" s="479"/>
      <c r="I11" s="479"/>
      <c r="J11" s="479"/>
    </row>
    <row r="12" spans="2:10" ht="9.75" customHeight="1">
      <c r="B12" s="116"/>
      <c r="C12" s="80"/>
      <c r="D12" s="331"/>
      <c r="E12" s="213"/>
      <c r="F12" s="213"/>
      <c r="G12" s="214"/>
      <c r="H12" s="214"/>
      <c r="I12" s="116"/>
      <c r="J12" s="116"/>
    </row>
    <row r="13" spans="2:11" ht="19.5" customHeight="1">
      <c r="B13" s="3" t="s">
        <v>18</v>
      </c>
      <c r="C13" s="3" t="s">
        <v>1</v>
      </c>
      <c r="D13" s="483" t="s">
        <v>136</v>
      </c>
      <c r="E13" s="483"/>
      <c r="F13" s="483"/>
      <c r="G13" s="483"/>
      <c r="H13" s="483"/>
      <c r="I13" s="483"/>
      <c r="J13" s="483"/>
      <c r="K13" s="464"/>
    </row>
    <row r="14" spans="2:11" ht="19.5" customHeight="1">
      <c r="B14" s="3" t="s">
        <v>19</v>
      </c>
      <c r="C14" s="3" t="s">
        <v>1</v>
      </c>
      <c r="D14" s="479" t="s">
        <v>85</v>
      </c>
      <c r="E14" s="479"/>
      <c r="F14" s="479"/>
      <c r="G14" s="479"/>
      <c r="H14" s="479"/>
      <c r="I14" s="479"/>
      <c r="J14" s="479"/>
      <c r="K14" s="464"/>
    </row>
    <row r="15" spans="2:11" ht="19.5" customHeight="1">
      <c r="B15" s="3" t="s">
        <v>20</v>
      </c>
      <c r="C15" s="3" t="s">
        <v>1</v>
      </c>
      <c r="D15" s="482" t="s">
        <v>55</v>
      </c>
      <c r="E15" s="482"/>
      <c r="F15" s="482"/>
      <c r="G15" s="482"/>
      <c r="H15" s="482"/>
      <c r="I15" s="482"/>
      <c r="J15" s="482"/>
      <c r="K15" s="464"/>
    </row>
    <row r="16" spans="2:11" ht="19.5" customHeight="1">
      <c r="B16" s="3" t="s">
        <v>21</v>
      </c>
      <c r="C16" s="3" t="s">
        <v>1</v>
      </c>
      <c r="D16" s="479" t="s">
        <v>111</v>
      </c>
      <c r="E16" s="479"/>
      <c r="F16" s="479"/>
      <c r="G16" s="479"/>
      <c r="H16" s="479"/>
      <c r="I16" s="479"/>
      <c r="J16" s="479"/>
      <c r="K16" s="464"/>
    </row>
    <row r="17" spans="2:11" ht="19.5" customHeight="1">
      <c r="B17" s="3" t="s">
        <v>22</v>
      </c>
      <c r="C17" s="3" t="s">
        <v>1</v>
      </c>
      <c r="D17" s="479" t="s">
        <v>91</v>
      </c>
      <c r="E17" s="479"/>
      <c r="F17" s="479"/>
      <c r="G17" s="479"/>
      <c r="H17" s="479"/>
      <c r="I17" s="479"/>
      <c r="J17" s="479"/>
      <c r="K17" s="464"/>
    </row>
    <row r="18" spans="2:11" ht="19.5" customHeight="1">
      <c r="B18" s="3" t="s">
        <v>23</v>
      </c>
      <c r="C18" s="3" t="s">
        <v>1</v>
      </c>
      <c r="D18" s="479" t="s">
        <v>110</v>
      </c>
      <c r="E18" s="479"/>
      <c r="F18" s="479"/>
      <c r="G18" s="479"/>
      <c r="H18" s="479"/>
      <c r="I18" s="479"/>
      <c r="J18" s="479"/>
      <c r="K18" s="464"/>
    </row>
    <row r="19" spans="2:11" ht="19.5" customHeight="1">
      <c r="B19" s="3" t="s">
        <v>109</v>
      </c>
      <c r="C19" s="3" t="s">
        <v>1</v>
      </c>
      <c r="D19" s="479" t="s">
        <v>310</v>
      </c>
      <c r="E19" s="479"/>
      <c r="F19" s="479"/>
      <c r="G19" s="479"/>
      <c r="H19" s="479"/>
      <c r="I19" s="479"/>
      <c r="J19" s="479"/>
      <c r="K19" s="479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31012019.xls#Portada!B6" display="PORTADA"/>
    <hyperlink ref="D10:J10" location="Reporte_Deuda_GRGL_31012019.xls#Resumen!B5" display="CUADROS RESUMEN"/>
    <hyperlink ref="D11:J11" location="Reporte_Deuda_GRGL_31012019.xls#'Resumen-Gráficos'!B5" display="RESUMEN GRÁFICOS"/>
    <hyperlink ref="D13:J13" location="Reporte_Deuda_GRGL_31012019.xls#'DGRGL-C1'!B5" display="POR TIPO DE DEUDA Y SECTOR INSTITUCIONAL"/>
    <hyperlink ref="D14:J14" location="Reporte_Deuda_GRGL_31012019.xls#'DGRGL-C2'!B5" display="POR PLAZO Y SECTOR INSTITUCIONAL"/>
    <hyperlink ref="D15:J15" location="Reporte_Deuda_GRGL_31012019.xls#'DGRGL-C3'!B5" display="POR TIPO DE INSTRUMENTO Y SECTOR INSTITUCIONAL"/>
    <hyperlink ref="D16:J16" location="Reporte_Deuda_GRGL_31012019.xls#'DGRGL-C4'!B5" display="POR TIPO DE MONEDA Y SECTOR INSTITUCIONAL"/>
    <hyperlink ref="D17:J17" location="Reporte_Deuda_GRGL_31012019.xls#'DGRGL-C5'!B5" display="POR SECTOR INSTITUCIONAL Y ACREEDOR"/>
    <hyperlink ref="D18:J18" location="Reporte_Deuda_GRGL_31012019.xls#'DGRGL-C6'!B5" display="POR SECTOR INSTITUCIONAL Y DEUDOR"/>
    <hyperlink ref="D19:K19" location="Reporte_Deuda_GRGL_31012019.xls#'DGRGL-C7'!B5" display="SERVICIO ANUAL - POR TIPO DE DEUDA - PERÍODO: DESDE 2019 AL 2044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176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39" t="s">
        <v>108</v>
      </c>
      <c r="C6" s="139"/>
      <c r="D6" s="139"/>
    </row>
    <row r="7" spans="2:4" ht="15.75" customHeight="1">
      <c r="B7" s="137" t="s">
        <v>67</v>
      </c>
      <c r="C7" s="137"/>
      <c r="D7" s="137"/>
    </row>
    <row r="8" spans="2:4" ht="15.75" customHeight="1">
      <c r="B8" s="137" t="s">
        <v>110</v>
      </c>
      <c r="C8" s="137"/>
      <c r="D8" s="137"/>
    </row>
    <row r="9" spans="2:5" ht="15" customHeight="1">
      <c r="B9" s="338" t="str">
        <f>+'DGRGL-C1'!B9</f>
        <v>Al 31 de enero de 2019</v>
      </c>
      <c r="C9" s="338"/>
      <c r="D9" s="282"/>
      <c r="E9" s="324">
        <f>+Portada!I34</f>
        <v>3.335</v>
      </c>
    </row>
    <row r="10" spans="2:4" ht="7.5" customHeight="1">
      <c r="B10" s="283"/>
      <c r="C10" s="283"/>
      <c r="D10" s="283"/>
    </row>
    <row r="11" spans="2:4" ht="12" customHeight="1">
      <c r="B11" s="541" t="s">
        <v>104</v>
      </c>
      <c r="C11" s="544" t="s">
        <v>54</v>
      </c>
      <c r="D11" s="547" t="s">
        <v>147</v>
      </c>
    </row>
    <row r="12" spans="2:4" ht="12" customHeight="1">
      <c r="B12" s="542"/>
      <c r="C12" s="545"/>
      <c r="D12" s="548"/>
    </row>
    <row r="13" spans="2:4" ht="12" customHeight="1">
      <c r="B13" s="543"/>
      <c r="C13" s="546"/>
      <c r="D13" s="549"/>
    </row>
    <row r="14" spans="2:4" ht="9.75" customHeight="1">
      <c r="B14" s="98"/>
      <c r="C14" s="92"/>
      <c r="D14" s="99"/>
    </row>
    <row r="15" spans="2:4" ht="20.25" customHeight="1">
      <c r="B15" s="100" t="s">
        <v>123</v>
      </c>
      <c r="C15" s="95">
        <f>SUM(C17:C30)</f>
        <v>501996.3342</v>
      </c>
      <c r="D15" s="104">
        <f>SUM(D17:D30)</f>
        <v>1674157.77456</v>
      </c>
    </row>
    <row r="16" spans="2:4" ht="7.5" customHeight="1">
      <c r="B16" s="101"/>
      <c r="C16" s="95"/>
      <c r="D16" s="104"/>
    </row>
    <row r="17" spans="2:4" ht="15.75" customHeight="1">
      <c r="B17" s="405" t="s">
        <v>302</v>
      </c>
      <c r="C17" s="367">
        <v>104620.94626000001</v>
      </c>
      <c r="D17" s="369">
        <f aca="true" t="shared" si="0" ref="D17:D28">ROUND(+C17*$E$9,5)</f>
        <v>348910.85578</v>
      </c>
    </row>
    <row r="18" spans="2:4" ht="15.75" customHeight="1">
      <c r="B18" s="405" t="s">
        <v>303</v>
      </c>
      <c r="C18" s="367">
        <v>67418.00594</v>
      </c>
      <c r="D18" s="369">
        <f t="shared" si="0"/>
        <v>224839.04981</v>
      </c>
    </row>
    <row r="19" spans="2:4" ht="15.75" customHeight="1">
      <c r="B19" s="405" t="s">
        <v>106</v>
      </c>
      <c r="C19" s="367">
        <v>62534.79443</v>
      </c>
      <c r="D19" s="369">
        <f t="shared" si="0"/>
        <v>208553.53942</v>
      </c>
    </row>
    <row r="20" spans="2:4" ht="15.75" customHeight="1">
      <c r="B20" s="405" t="s">
        <v>105</v>
      </c>
      <c r="C20" s="367">
        <v>55559.22039</v>
      </c>
      <c r="D20" s="369">
        <f t="shared" si="0"/>
        <v>185290</v>
      </c>
    </row>
    <row r="21" spans="2:4" ht="15.75" customHeight="1">
      <c r="B21" s="405" t="s">
        <v>280</v>
      </c>
      <c r="C21" s="367">
        <v>46523.2259</v>
      </c>
      <c r="D21" s="369">
        <f t="shared" si="0"/>
        <v>155154.95838</v>
      </c>
    </row>
    <row r="22" spans="2:4" ht="15.75" customHeight="1">
      <c r="B22" s="405" t="s">
        <v>304</v>
      </c>
      <c r="C22" s="367">
        <v>39007.19436</v>
      </c>
      <c r="D22" s="369">
        <f t="shared" si="0"/>
        <v>130088.99319</v>
      </c>
    </row>
    <row r="23" spans="2:4" ht="15.75" customHeight="1">
      <c r="B23" s="405" t="s">
        <v>214</v>
      </c>
      <c r="C23" s="367">
        <v>27038.93114</v>
      </c>
      <c r="D23" s="369">
        <f t="shared" si="0"/>
        <v>90174.83535</v>
      </c>
    </row>
    <row r="24" spans="2:4" ht="15.75" customHeight="1">
      <c r="B24" s="405" t="s">
        <v>293</v>
      </c>
      <c r="C24" s="367">
        <v>25525.20975</v>
      </c>
      <c r="D24" s="369">
        <f t="shared" si="0"/>
        <v>85126.57452</v>
      </c>
    </row>
    <row r="25" spans="2:4" ht="15.75" customHeight="1">
      <c r="B25" s="405" t="s">
        <v>134</v>
      </c>
      <c r="C25" s="367">
        <v>20854.50494</v>
      </c>
      <c r="D25" s="369">
        <f t="shared" si="0"/>
        <v>69549.77397</v>
      </c>
    </row>
    <row r="26" spans="2:4" ht="15.75" customHeight="1">
      <c r="B26" s="405" t="s">
        <v>281</v>
      </c>
      <c r="C26" s="367">
        <v>16388.31525</v>
      </c>
      <c r="D26" s="369">
        <f t="shared" si="0"/>
        <v>54655.03136</v>
      </c>
    </row>
    <row r="27" spans="2:4" ht="15.75" customHeight="1">
      <c r="B27" s="405" t="s">
        <v>291</v>
      </c>
      <c r="C27" s="367">
        <v>16231.92018</v>
      </c>
      <c r="D27" s="369">
        <f t="shared" si="0"/>
        <v>54133.4538</v>
      </c>
    </row>
    <row r="28" spans="2:4" ht="15.75" customHeight="1">
      <c r="B28" s="405" t="s">
        <v>282</v>
      </c>
      <c r="C28" s="367">
        <v>11260.0773</v>
      </c>
      <c r="D28" s="369">
        <f t="shared" si="0"/>
        <v>37552.3578</v>
      </c>
    </row>
    <row r="29" spans="2:4" ht="15.75" customHeight="1">
      <c r="B29" s="405" t="s">
        <v>305</v>
      </c>
      <c r="C29" s="367">
        <v>5736.18012</v>
      </c>
      <c r="D29" s="369">
        <f>ROUND(+C29*$E$9,5)</f>
        <v>19130.1607</v>
      </c>
    </row>
    <row r="30" spans="2:4" ht="15.75" customHeight="1">
      <c r="B30" s="405" t="s">
        <v>283</v>
      </c>
      <c r="C30" s="367">
        <v>3297.8082400000003</v>
      </c>
      <c r="D30" s="369">
        <f>ROUND(+C30*$E$9,5)</f>
        <v>10998.19048</v>
      </c>
    </row>
    <row r="31" spans="2:4" ht="15" customHeight="1">
      <c r="B31" s="78"/>
      <c r="C31" s="368"/>
      <c r="D31" s="370"/>
    </row>
    <row r="32" spans="2:4" ht="20.25" customHeight="1">
      <c r="B32" s="102" t="s">
        <v>124</v>
      </c>
      <c r="C32" s="95">
        <f>SUM(C34:C126)</f>
        <v>554820.5684200003</v>
      </c>
      <c r="D32" s="95">
        <f>SUM(D34:D126)</f>
        <v>1850326.5956999997</v>
      </c>
    </row>
    <row r="33" spans="2:4" ht="7.5" customHeight="1">
      <c r="B33" s="103"/>
      <c r="C33" s="95"/>
      <c r="D33" s="104"/>
    </row>
    <row r="34" spans="2:6" ht="15.75" customHeight="1">
      <c r="B34" s="405" t="s">
        <v>187</v>
      </c>
      <c r="C34" s="367">
        <v>265548.93833000003</v>
      </c>
      <c r="D34" s="369">
        <f aca="true" t="shared" si="1" ref="D34:D97">ROUND(+C34*$E$9,5)</f>
        <v>885605.70933</v>
      </c>
      <c r="F34" s="473"/>
    </row>
    <row r="35" spans="2:9" s="185" customFormat="1" ht="15.75" customHeight="1">
      <c r="B35" s="405" t="s">
        <v>221</v>
      </c>
      <c r="C35" s="367">
        <v>31370.92063</v>
      </c>
      <c r="D35" s="369">
        <f t="shared" si="1"/>
        <v>104622.0203</v>
      </c>
      <c r="E35" s="75"/>
      <c r="F35" s="473"/>
      <c r="G35" s="75"/>
      <c r="H35" s="75"/>
      <c r="I35" s="75"/>
    </row>
    <row r="36" spans="2:9" s="185" customFormat="1" ht="15.75" customHeight="1">
      <c r="B36" s="405" t="s">
        <v>266</v>
      </c>
      <c r="C36" s="367">
        <v>30243.46093</v>
      </c>
      <c r="D36" s="369">
        <f t="shared" si="1"/>
        <v>100861.9422</v>
      </c>
      <c r="E36" s="75"/>
      <c r="F36" s="473"/>
      <c r="G36" s="75"/>
      <c r="H36" s="75"/>
      <c r="I36" s="75"/>
    </row>
    <row r="37" spans="2:9" s="185" customFormat="1" ht="15.75" customHeight="1">
      <c r="B37" s="405" t="s">
        <v>215</v>
      </c>
      <c r="C37" s="367">
        <v>20418.4679</v>
      </c>
      <c r="D37" s="369">
        <f t="shared" si="1"/>
        <v>68095.59045</v>
      </c>
      <c r="E37" s="75"/>
      <c r="F37" s="473"/>
      <c r="G37" s="75"/>
      <c r="H37" s="75"/>
      <c r="I37" s="75"/>
    </row>
    <row r="38" spans="2:9" s="185" customFormat="1" ht="15.75" customHeight="1">
      <c r="B38" s="405" t="s">
        <v>294</v>
      </c>
      <c r="C38" s="367">
        <v>12943.28285</v>
      </c>
      <c r="D38" s="369">
        <f t="shared" si="1"/>
        <v>43165.8483</v>
      </c>
      <c r="E38" s="75"/>
      <c r="F38" s="473"/>
      <c r="G38" s="75"/>
      <c r="H38" s="75"/>
      <c r="I38" s="75"/>
    </row>
    <row r="39" spans="2:9" s="185" customFormat="1" ht="15.75" customHeight="1">
      <c r="B39" s="405" t="s">
        <v>286</v>
      </c>
      <c r="C39" s="367">
        <v>9632.536300000002</v>
      </c>
      <c r="D39" s="369">
        <f t="shared" si="1"/>
        <v>32124.50856</v>
      </c>
      <c r="E39" s="75"/>
      <c r="F39" s="473"/>
      <c r="G39" s="75"/>
      <c r="H39" s="75"/>
      <c r="I39" s="75"/>
    </row>
    <row r="40" spans="2:9" s="185" customFormat="1" ht="15.75" customHeight="1">
      <c r="B40" s="405" t="s">
        <v>216</v>
      </c>
      <c r="C40" s="367">
        <v>8954.286470000001</v>
      </c>
      <c r="D40" s="369">
        <f t="shared" si="1"/>
        <v>29862.54538</v>
      </c>
      <c r="E40" s="75"/>
      <c r="F40" s="473"/>
      <c r="G40" s="75"/>
      <c r="H40" s="75"/>
      <c r="I40" s="75"/>
    </row>
    <row r="41" spans="2:9" s="185" customFormat="1" ht="15.75" customHeight="1">
      <c r="B41" s="405" t="s">
        <v>188</v>
      </c>
      <c r="C41" s="367">
        <v>8361.170610000001</v>
      </c>
      <c r="D41" s="369">
        <f t="shared" si="1"/>
        <v>27884.50398</v>
      </c>
      <c r="E41" s="75"/>
      <c r="F41" s="473"/>
      <c r="G41" s="75"/>
      <c r="H41" s="75"/>
      <c r="I41" s="75"/>
    </row>
    <row r="42" spans="2:9" s="185" customFormat="1" ht="15.75" customHeight="1">
      <c r="B42" s="405" t="s">
        <v>219</v>
      </c>
      <c r="C42" s="367">
        <v>8123.75101</v>
      </c>
      <c r="D42" s="369">
        <f t="shared" si="1"/>
        <v>27092.70962</v>
      </c>
      <c r="E42" s="75"/>
      <c r="F42" s="473"/>
      <c r="G42" s="75"/>
      <c r="H42" s="75"/>
      <c r="I42" s="75"/>
    </row>
    <row r="43" spans="2:9" s="185" customFormat="1" ht="15.75" customHeight="1">
      <c r="B43" s="405" t="s">
        <v>238</v>
      </c>
      <c r="C43" s="367">
        <v>7186.720740000001</v>
      </c>
      <c r="D43" s="369">
        <f t="shared" si="1"/>
        <v>23967.71367</v>
      </c>
      <c r="E43" s="75"/>
      <c r="F43" s="473"/>
      <c r="G43" s="75"/>
      <c r="H43" s="75"/>
      <c r="I43" s="75"/>
    </row>
    <row r="44" spans="2:9" s="185" customFormat="1" ht="15.75" customHeight="1">
      <c r="B44" s="405" t="s">
        <v>255</v>
      </c>
      <c r="C44" s="367">
        <v>7127.17326</v>
      </c>
      <c r="D44" s="369">
        <f t="shared" si="1"/>
        <v>23769.12282</v>
      </c>
      <c r="E44" s="75"/>
      <c r="F44" s="473"/>
      <c r="G44" s="75"/>
      <c r="H44" s="75"/>
      <c r="I44" s="75"/>
    </row>
    <row r="45" spans="2:9" s="185" customFormat="1" ht="15.75" customHeight="1">
      <c r="B45" s="405" t="s">
        <v>218</v>
      </c>
      <c r="C45" s="367">
        <v>6223.44973</v>
      </c>
      <c r="D45" s="369">
        <f t="shared" si="1"/>
        <v>20755.20485</v>
      </c>
      <c r="E45" s="75"/>
      <c r="F45" s="473"/>
      <c r="G45" s="75"/>
      <c r="H45" s="75"/>
      <c r="I45" s="75"/>
    </row>
    <row r="46" spans="2:9" s="185" customFormat="1" ht="15.75" customHeight="1">
      <c r="B46" s="405" t="s">
        <v>217</v>
      </c>
      <c r="C46" s="367">
        <v>5452.24983</v>
      </c>
      <c r="D46" s="369">
        <f t="shared" si="1"/>
        <v>18183.25318</v>
      </c>
      <c r="E46" s="75"/>
      <c r="F46" s="473"/>
      <c r="G46" s="75"/>
      <c r="H46" s="75"/>
      <c r="I46" s="75"/>
    </row>
    <row r="47" spans="2:9" s="185" customFormat="1" ht="15.75" customHeight="1">
      <c r="B47" s="405" t="s">
        <v>234</v>
      </c>
      <c r="C47" s="367">
        <v>5082.51267</v>
      </c>
      <c r="D47" s="369">
        <f t="shared" si="1"/>
        <v>16950.17975</v>
      </c>
      <c r="E47" s="75"/>
      <c r="F47" s="473"/>
      <c r="G47" s="75"/>
      <c r="H47" s="75"/>
      <c r="I47" s="75"/>
    </row>
    <row r="48" spans="2:9" s="185" customFormat="1" ht="15.75" customHeight="1">
      <c r="B48" s="405" t="s">
        <v>220</v>
      </c>
      <c r="C48" s="367">
        <v>4919.899219999999</v>
      </c>
      <c r="D48" s="369">
        <f t="shared" si="1"/>
        <v>16407.8639</v>
      </c>
      <c r="E48" s="75"/>
      <c r="F48" s="473"/>
      <c r="G48" s="75"/>
      <c r="H48" s="75"/>
      <c r="I48" s="75"/>
    </row>
    <row r="49" spans="2:9" s="185" customFormat="1" ht="15.75" customHeight="1">
      <c r="B49" s="405" t="s">
        <v>222</v>
      </c>
      <c r="C49" s="367">
        <v>4772.66026</v>
      </c>
      <c r="D49" s="369">
        <f t="shared" si="1"/>
        <v>15916.82197</v>
      </c>
      <c r="E49" s="75"/>
      <c r="F49" s="473"/>
      <c r="G49" s="75"/>
      <c r="H49" s="75"/>
      <c r="I49" s="75"/>
    </row>
    <row r="50" spans="2:9" s="185" customFormat="1" ht="15.75" customHeight="1">
      <c r="B50" s="405" t="s">
        <v>223</v>
      </c>
      <c r="C50" s="367">
        <v>4725.17796</v>
      </c>
      <c r="D50" s="369">
        <f t="shared" si="1"/>
        <v>15758.4685</v>
      </c>
      <c r="E50" s="75"/>
      <c r="F50" s="473"/>
      <c r="G50" s="75"/>
      <c r="H50" s="75"/>
      <c r="I50" s="75"/>
    </row>
    <row r="51" spans="2:9" s="185" customFormat="1" ht="15.75" customHeight="1">
      <c r="B51" s="405" t="s">
        <v>207</v>
      </c>
      <c r="C51" s="367">
        <v>4655.29753</v>
      </c>
      <c r="D51" s="369">
        <f t="shared" si="1"/>
        <v>15525.41726</v>
      </c>
      <c r="E51" s="75"/>
      <c r="F51" s="473"/>
      <c r="G51" s="75"/>
      <c r="H51" s="75"/>
      <c r="I51" s="75"/>
    </row>
    <row r="52" spans="2:9" s="185" customFormat="1" ht="15.75" customHeight="1">
      <c r="B52" s="405" t="s">
        <v>213</v>
      </c>
      <c r="C52" s="367">
        <v>4292.15047</v>
      </c>
      <c r="D52" s="369">
        <f t="shared" si="1"/>
        <v>14314.32182</v>
      </c>
      <c r="E52" s="75"/>
      <c r="F52" s="473"/>
      <c r="G52" s="75"/>
      <c r="H52" s="75"/>
      <c r="I52" s="75"/>
    </row>
    <row r="53" spans="2:9" s="185" customFormat="1" ht="15.75" customHeight="1">
      <c r="B53" s="405" t="s">
        <v>224</v>
      </c>
      <c r="C53" s="367">
        <v>4051.59287</v>
      </c>
      <c r="D53" s="369">
        <f t="shared" si="1"/>
        <v>13512.06222</v>
      </c>
      <c r="E53" s="75"/>
      <c r="F53" s="473"/>
      <c r="G53" s="75"/>
      <c r="H53" s="75"/>
      <c r="I53" s="75"/>
    </row>
    <row r="54" spans="2:9" s="185" customFormat="1" ht="15.75" customHeight="1">
      <c r="B54" s="405" t="s">
        <v>228</v>
      </c>
      <c r="C54" s="367">
        <v>3850.97325</v>
      </c>
      <c r="D54" s="369">
        <f t="shared" si="1"/>
        <v>12842.99579</v>
      </c>
      <c r="E54" s="75"/>
      <c r="F54" s="473"/>
      <c r="G54" s="75"/>
      <c r="H54" s="75"/>
      <c r="I54" s="75"/>
    </row>
    <row r="55" spans="2:9" s="185" customFormat="1" ht="15.75" customHeight="1">
      <c r="B55" s="405" t="s">
        <v>225</v>
      </c>
      <c r="C55" s="367">
        <v>3817.3028999999997</v>
      </c>
      <c r="D55" s="369">
        <f t="shared" si="1"/>
        <v>12730.70517</v>
      </c>
      <c r="E55" s="75"/>
      <c r="F55" s="473"/>
      <c r="G55" s="75"/>
      <c r="H55" s="75"/>
      <c r="I55" s="75"/>
    </row>
    <row r="56" spans="2:9" s="185" customFormat="1" ht="15.75" customHeight="1">
      <c r="B56" s="405" t="s">
        <v>203</v>
      </c>
      <c r="C56" s="367">
        <v>3787.9417799999997</v>
      </c>
      <c r="D56" s="369">
        <f t="shared" si="1"/>
        <v>12632.78584</v>
      </c>
      <c r="E56" s="75"/>
      <c r="F56" s="473"/>
      <c r="G56" s="75"/>
      <c r="H56" s="75"/>
      <c r="I56" s="75"/>
    </row>
    <row r="57" spans="2:9" s="185" customFormat="1" ht="15.75" customHeight="1">
      <c r="B57" s="405" t="s">
        <v>233</v>
      </c>
      <c r="C57" s="367">
        <v>3640.72812</v>
      </c>
      <c r="D57" s="369">
        <f t="shared" si="1"/>
        <v>12141.82828</v>
      </c>
      <c r="E57" s="75"/>
      <c r="F57" s="473"/>
      <c r="G57" s="75"/>
      <c r="H57" s="75"/>
      <c r="I57" s="75"/>
    </row>
    <row r="58" spans="2:9" s="185" customFormat="1" ht="15.75" customHeight="1">
      <c r="B58" s="405" t="s">
        <v>229</v>
      </c>
      <c r="C58" s="367">
        <v>3298.13945</v>
      </c>
      <c r="D58" s="369">
        <f t="shared" si="1"/>
        <v>10999.29507</v>
      </c>
      <c r="E58" s="75"/>
      <c r="F58" s="473"/>
      <c r="G58" s="75"/>
      <c r="H58" s="75"/>
      <c r="I58" s="75"/>
    </row>
    <row r="59" spans="2:9" s="185" customFormat="1" ht="15.75" customHeight="1">
      <c r="B59" s="405" t="s">
        <v>271</v>
      </c>
      <c r="C59" s="367">
        <v>3240.32312</v>
      </c>
      <c r="D59" s="369">
        <f t="shared" si="1"/>
        <v>10806.47761</v>
      </c>
      <c r="E59" s="75"/>
      <c r="F59" s="473"/>
      <c r="G59" s="75"/>
      <c r="H59" s="75"/>
      <c r="I59" s="75"/>
    </row>
    <row r="60" spans="2:9" s="185" customFormat="1" ht="15.75" customHeight="1">
      <c r="B60" s="405" t="s">
        <v>210</v>
      </c>
      <c r="C60" s="367">
        <v>3232.69846</v>
      </c>
      <c r="D60" s="369">
        <f t="shared" si="1"/>
        <v>10781.04936</v>
      </c>
      <c r="E60" s="75"/>
      <c r="F60" s="473"/>
      <c r="G60" s="75"/>
      <c r="H60" s="75"/>
      <c r="I60" s="75"/>
    </row>
    <row r="61" spans="2:9" s="185" customFormat="1" ht="15.75" customHeight="1">
      <c r="B61" s="405" t="s">
        <v>235</v>
      </c>
      <c r="C61" s="367">
        <v>3198.18098</v>
      </c>
      <c r="D61" s="369">
        <f t="shared" si="1"/>
        <v>10665.93357</v>
      </c>
      <c r="E61" s="75"/>
      <c r="F61" s="473"/>
      <c r="G61" s="75"/>
      <c r="H61" s="75"/>
      <c r="I61" s="75"/>
    </row>
    <row r="62" spans="2:9" s="185" customFormat="1" ht="15.75" customHeight="1">
      <c r="B62" s="405" t="s">
        <v>202</v>
      </c>
      <c r="C62" s="367">
        <v>3034.76204</v>
      </c>
      <c r="D62" s="369">
        <f t="shared" si="1"/>
        <v>10120.9314</v>
      </c>
      <c r="E62" s="75"/>
      <c r="F62" s="473"/>
      <c r="G62" s="75"/>
      <c r="H62" s="75"/>
      <c r="I62" s="75"/>
    </row>
    <row r="63" spans="2:9" s="185" customFormat="1" ht="15.75" customHeight="1">
      <c r="B63" s="405" t="s">
        <v>232</v>
      </c>
      <c r="C63" s="367">
        <v>2869.89474</v>
      </c>
      <c r="D63" s="369">
        <f t="shared" si="1"/>
        <v>9571.09896</v>
      </c>
      <c r="E63" s="75"/>
      <c r="F63" s="473"/>
      <c r="G63" s="75"/>
      <c r="H63" s="75"/>
      <c r="I63" s="75"/>
    </row>
    <row r="64" spans="2:9" s="185" customFormat="1" ht="15.75" customHeight="1">
      <c r="B64" s="405" t="s">
        <v>230</v>
      </c>
      <c r="C64" s="367">
        <v>2866.38028</v>
      </c>
      <c r="D64" s="369">
        <f t="shared" si="1"/>
        <v>9559.37823</v>
      </c>
      <c r="E64" s="75"/>
      <c r="F64" s="473"/>
      <c r="G64" s="75"/>
      <c r="H64" s="75"/>
      <c r="I64" s="75"/>
    </row>
    <row r="65" spans="2:9" s="185" customFormat="1" ht="15.75" customHeight="1">
      <c r="B65" s="405" t="s">
        <v>226</v>
      </c>
      <c r="C65" s="367">
        <v>2857.00372</v>
      </c>
      <c r="D65" s="369">
        <f t="shared" si="1"/>
        <v>9528.10741</v>
      </c>
      <c r="E65" s="75"/>
      <c r="F65" s="473"/>
      <c r="G65" s="75"/>
      <c r="H65" s="75"/>
      <c r="I65" s="75"/>
    </row>
    <row r="66" spans="2:9" s="185" customFormat="1" ht="15.75" customHeight="1">
      <c r="B66" s="405" t="s">
        <v>231</v>
      </c>
      <c r="C66" s="367">
        <v>2606.04844</v>
      </c>
      <c r="D66" s="369">
        <f t="shared" si="1"/>
        <v>8691.17155</v>
      </c>
      <c r="E66" s="75"/>
      <c r="F66" s="473"/>
      <c r="G66" s="75"/>
      <c r="H66" s="75"/>
      <c r="I66" s="75"/>
    </row>
    <row r="67" spans="2:9" s="185" customFormat="1" ht="15.75" customHeight="1">
      <c r="B67" s="405" t="s">
        <v>240</v>
      </c>
      <c r="C67" s="367">
        <v>2461.76098</v>
      </c>
      <c r="D67" s="369">
        <f t="shared" si="1"/>
        <v>8209.97287</v>
      </c>
      <c r="E67" s="75"/>
      <c r="F67" s="473"/>
      <c r="G67" s="75"/>
      <c r="H67" s="75"/>
      <c r="I67" s="75"/>
    </row>
    <row r="68" spans="2:9" s="185" customFormat="1" ht="15.75" customHeight="1">
      <c r="B68" s="405" t="s">
        <v>263</v>
      </c>
      <c r="C68" s="367">
        <v>2453.76313</v>
      </c>
      <c r="D68" s="369">
        <f t="shared" si="1"/>
        <v>8183.30004</v>
      </c>
      <c r="E68" s="75"/>
      <c r="F68" s="473"/>
      <c r="G68" s="75"/>
      <c r="H68" s="75"/>
      <c r="I68" s="75"/>
    </row>
    <row r="69" spans="2:9" s="185" customFormat="1" ht="15.75" customHeight="1">
      <c r="B69" s="405" t="s">
        <v>252</v>
      </c>
      <c r="C69" s="367">
        <v>2406.86886</v>
      </c>
      <c r="D69" s="369">
        <f t="shared" si="1"/>
        <v>8026.90765</v>
      </c>
      <c r="E69" s="75"/>
      <c r="F69" s="473"/>
      <c r="G69" s="75"/>
      <c r="H69" s="75"/>
      <c r="I69" s="75"/>
    </row>
    <row r="70" spans="2:9" s="185" customFormat="1" ht="15.75" customHeight="1">
      <c r="B70" s="405" t="s">
        <v>205</v>
      </c>
      <c r="C70" s="367">
        <v>2275.11522</v>
      </c>
      <c r="D70" s="369">
        <f t="shared" si="1"/>
        <v>7587.50926</v>
      </c>
      <c r="E70" s="75"/>
      <c r="F70" s="473"/>
      <c r="G70" s="75"/>
      <c r="H70" s="75"/>
      <c r="I70" s="75"/>
    </row>
    <row r="71" spans="2:9" s="185" customFormat="1" ht="15.75" customHeight="1">
      <c r="B71" s="405" t="s">
        <v>239</v>
      </c>
      <c r="C71" s="367">
        <v>2274.2533</v>
      </c>
      <c r="D71" s="369">
        <f t="shared" si="1"/>
        <v>7584.63476</v>
      </c>
      <c r="E71" s="75"/>
      <c r="F71" s="473"/>
      <c r="G71" s="75"/>
      <c r="H71" s="75"/>
      <c r="I71" s="75"/>
    </row>
    <row r="72" spans="1:9" s="228" customFormat="1" ht="15.75" customHeight="1">
      <c r="A72" s="78"/>
      <c r="B72" s="405" t="s">
        <v>236</v>
      </c>
      <c r="C72" s="367">
        <v>2026.22352</v>
      </c>
      <c r="D72" s="369">
        <f t="shared" si="1"/>
        <v>6757.45544</v>
      </c>
      <c r="E72" s="75"/>
      <c r="F72" s="473"/>
      <c r="G72" s="75"/>
      <c r="H72" s="75"/>
      <c r="I72" s="75"/>
    </row>
    <row r="73" spans="1:9" s="228" customFormat="1" ht="15.75" customHeight="1">
      <c r="A73" s="78"/>
      <c r="B73" s="405" t="s">
        <v>207</v>
      </c>
      <c r="C73" s="367">
        <v>1922.07378</v>
      </c>
      <c r="D73" s="369">
        <f t="shared" si="1"/>
        <v>6410.11606</v>
      </c>
      <c r="E73" s="75"/>
      <c r="F73" s="473"/>
      <c r="G73" s="75"/>
      <c r="H73" s="75"/>
      <c r="I73" s="75"/>
    </row>
    <row r="74" spans="1:9" s="228" customFormat="1" ht="15.75" customHeight="1">
      <c r="A74" s="78"/>
      <c r="B74" s="405" t="s">
        <v>256</v>
      </c>
      <c r="C74" s="367">
        <v>1773.76251</v>
      </c>
      <c r="D74" s="369">
        <f t="shared" si="1"/>
        <v>5915.49797</v>
      </c>
      <c r="E74" s="75"/>
      <c r="F74" s="473"/>
      <c r="G74" s="75"/>
      <c r="H74" s="75"/>
      <c r="I74" s="75"/>
    </row>
    <row r="75" spans="1:9" s="228" customFormat="1" ht="15.75" customHeight="1">
      <c r="A75" s="78"/>
      <c r="B75" s="405" t="s">
        <v>237</v>
      </c>
      <c r="C75" s="367">
        <v>1668.27039</v>
      </c>
      <c r="D75" s="369">
        <f t="shared" si="1"/>
        <v>5563.68175</v>
      </c>
      <c r="E75" s="75"/>
      <c r="F75" s="473"/>
      <c r="G75" s="75"/>
      <c r="H75" s="75"/>
      <c r="I75" s="75"/>
    </row>
    <row r="76" spans="1:9" s="228" customFormat="1" ht="15.75" customHeight="1">
      <c r="A76" s="78"/>
      <c r="B76" s="405" t="s">
        <v>247</v>
      </c>
      <c r="C76" s="367">
        <v>1571.72524</v>
      </c>
      <c r="D76" s="369">
        <f t="shared" si="1"/>
        <v>5241.70368</v>
      </c>
      <c r="E76" s="75"/>
      <c r="F76" s="473"/>
      <c r="G76" s="75"/>
      <c r="H76" s="75"/>
      <c r="I76" s="75"/>
    </row>
    <row r="77" spans="1:9" s="228" customFormat="1" ht="15.75" customHeight="1">
      <c r="A77" s="78"/>
      <c r="B77" s="405" t="s">
        <v>204</v>
      </c>
      <c r="C77" s="367">
        <v>1467.8767</v>
      </c>
      <c r="D77" s="369">
        <f t="shared" si="1"/>
        <v>4895.36879</v>
      </c>
      <c r="E77" s="75"/>
      <c r="F77" s="473"/>
      <c r="G77" s="75"/>
      <c r="H77" s="75"/>
      <c r="I77" s="75"/>
    </row>
    <row r="78" spans="1:9" s="228" customFormat="1" ht="15.75" customHeight="1">
      <c r="A78" s="78"/>
      <c r="B78" s="405" t="s">
        <v>259</v>
      </c>
      <c r="C78" s="367">
        <v>1414.03651</v>
      </c>
      <c r="D78" s="369">
        <f t="shared" si="1"/>
        <v>4715.81176</v>
      </c>
      <c r="E78" s="75"/>
      <c r="F78" s="473"/>
      <c r="G78" s="75"/>
      <c r="H78" s="75"/>
      <c r="I78" s="75"/>
    </row>
    <row r="79" spans="1:9" s="228" customFormat="1" ht="15.75" customHeight="1">
      <c r="A79" s="78"/>
      <c r="B79" s="405" t="s">
        <v>211</v>
      </c>
      <c r="C79" s="367">
        <v>1396.26674</v>
      </c>
      <c r="D79" s="369">
        <f t="shared" si="1"/>
        <v>4656.54958</v>
      </c>
      <c r="E79" s="75"/>
      <c r="F79" s="473"/>
      <c r="G79" s="75"/>
      <c r="H79" s="75"/>
      <c r="I79" s="75"/>
    </row>
    <row r="80" spans="1:9" s="228" customFormat="1" ht="15.75" customHeight="1">
      <c r="A80" s="78"/>
      <c r="B80" s="405" t="s">
        <v>241</v>
      </c>
      <c r="C80" s="367">
        <v>1286.60622</v>
      </c>
      <c r="D80" s="369">
        <f t="shared" si="1"/>
        <v>4290.83174</v>
      </c>
      <c r="E80" s="75"/>
      <c r="F80" s="473"/>
      <c r="G80" s="75"/>
      <c r="H80" s="75"/>
      <c r="I80" s="75"/>
    </row>
    <row r="81" spans="1:9" s="228" customFormat="1" ht="15.75" customHeight="1">
      <c r="A81" s="78"/>
      <c r="B81" s="405" t="s">
        <v>242</v>
      </c>
      <c r="C81" s="367">
        <v>1238.0153500000001</v>
      </c>
      <c r="D81" s="369">
        <f t="shared" si="1"/>
        <v>4128.78119</v>
      </c>
      <c r="E81" s="75"/>
      <c r="F81" s="473"/>
      <c r="G81" s="75"/>
      <c r="H81" s="75"/>
      <c r="I81" s="75"/>
    </row>
    <row r="82" spans="1:9" s="228" customFormat="1" ht="15.75" customHeight="1">
      <c r="A82" s="78"/>
      <c r="B82" s="405" t="s">
        <v>267</v>
      </c>
      <c r="C82" s="367">
        <v>1158.99998</v>
      </c>
      <c r="D82" s="369">
        <f t="shared" si="1"/>
        <v>3865.26493</v>
      </c>
      <c r="E82" s="75"/>
      <c r="F82" s="473"/>
      <c r="G82" s="75"/>
      <c r="H82" s="75"/>
      <c r="I82" s="75"/>
    </row>
    <row r="83" spans="1:9" s="228" customFormat="1" ht="15.75" customHeight="1">
      <c r="A83" s="78"/>
      <c r="B83" s="405" t="s">
        <v>243</v>
      </c>
      <c r="C83" s="367">
        <v>1144.80475</v>
      </c>
      <c r="D83" s="369">
        <f t="shared" si="1"/>
        <v>3817.92384</v>
      </c>
      <c r="E83" s="75"/>
      <c r="F83" s="473"/>
      <c r="G83" s="75"/>
      <c r="H83" s="75"/>
      <c r="I83" s="75"/>
    </row>
    <row r="84" spans="1:9" s="228" customFormat="1" ht="15.75" customHeight="1">
      <c r="A84" s="78"/>
      <c r="B84" s="405" t="s">
        <v>287</v>
      </c>
      <c r="C84" s="367">
        <v>1138.76946</v>
      </c>
      <c r="D84" s="369">
        <f t="shared" si="1"/>
        <v>3797.79615</v>
      </c>
      <c r="E84" s="75"/>
      <c r="F84" s="473"/>
      <c r="G84" s="75"/>
      <c r="H84" s="75"/>
      <c r="I84" s="75"/>
    </row>
    <row r="85" spans="1:9" s="228" customFormat="1" ht="15.75" customHeight="1">
      <c r="A85" s="78"/>
      <c r="B85" s="405" t="s">
        <v>306</v>
      </c>
      <c r="C85" s="367">
        <v>1138.6441599999998</v>
      </c>
      <c r="D85" s="369">
        <f t="shared" si="1"/>
        <v>3797.37827</v>
      </c>
      <c r="E85" s="75"/>
      <c r="F85" s="473"/>
      <c r="G85" s="75"/>
      <c r="H85" s="75"/>
      <c r="I85" s="75"/>
    </row>
    <row r="86" spans="1:9" s="228" customFormat="1" ht="15.75" customHeight="1">
      <c r="A86" s="78"/>
      <c r="B86" s="405" t="s">
        <v>269</v>
      </c>
      <c r="C86" s="367">
        <v>1102.2683100000002</v>
      </c>
      <c r="D86" s="369">
        <f t="shared" si="1"/>
        <v>3676.06481</v>
      </c>
      <c r="E86" s="75"/>
      <c r="F86" s="473"/>
      <c r="G86" s="75"/>
      <c r="H86" s="75"/>
      <c r="I86" s="75"/>
    </row>
    <row r="87" spans="1:9" s="228" customFormat="1" ht="15.75" customHeight="1">
      <c r="A87" s="78"/>
      <c r="B87" s="405" t="s">
        <v>201</v>
      </c>
      <c r="C87" s="367">
        <v>1094.2523999999999</v>
      </c>
      <c r="D87" s="369">
        <f t="shared" si="1"/>
        <v>3649.33175</v>
      </c>
      <c r="E87" s="75"/>
      <c r="F87" s="473"/>
      <c r="G87" s="75"/>
      <c r="H87" s="75"/>
      <c r="I87" s="75"/>
    </row>
    <row r="88" spans="1:9" s="228" customFormat="1" ht="15.75" customHeight="1">
      <c r="A88" s="78"/>
      <c r="B88" s="405" t="s">
        <v>270</v>
      </c>
      <c r="C88" s="367">
        <v>1081.4044199999998</v>
      </c>
      <c r="D88" s="369">
        <f t="shared" si="1"/>
        <v>3606.48374</v>
      </c>
      <c r="E88" s="75"/>
      <c r="F88" s="473"/>
      <c r="G88" s="75"/>
      <c r="H88" s="75"/>
      <c r="I88" s="75"/>
    </row>
    <row r="89" spans="1:9" s="228" customFormat="1" ht="15.75" customHeight="1">
      <c r="A89" s="78"/>
      <c r="B89" s="405" t="s">
        <v>264</v>
      </c>
      <c r="C89" s="367">
        <v>1076.02774</v>
      </c>
      <c r="D89" s="369">
        <f t="shared" si="1"/>
        <v>3588.55251</v>
      </c>
      <c r="E89" s="75"/>
      <c r="F89" s="473"/>
      <c r="G89" s="75"/>
      <c r="H89" s="75"/>
      <c r="I89" s="75"/>
    </row>
    <row r="90" spans="1:9" s="228" customFormat="1" ht="15.75" customHeight="1">
      <c r="A90" s="78"/>
      <c r="B90" s="405" t="s">
        <v>258</v>
      </c>
      <c r="C90" s="367">
        <v>1074.83975</v>
      </c>
      <c r="D90" s="369">
        <f t="shared" si="1"/>
        <v>3584.59057</v>
      </c>
      <c r="E90" s="75"/>
      <c r="F90" s="473"/>
      <c r="G90" s="75"/>
      <c r="H90" s="75"/>
      <c r="I90" s="75"/>
    </row>
    <row r="91" spans="1:9" s="228" customFormat="1" ht="15.75" customHeight="1">
      <c r="A91" s="78"/>
      <c r="B91" s="405" t="s">
        <v>268</v>
      </c>
      <c r="C91" s="367">
        <v>1015.0459599999999</v>
      </c>
      <c r="D91" s="369">
        <f t="shared" si="1"/>
        <v>3385.17828</v>
      </c>
      <c r="E91" s="75"/>
      <c r="F91" s="473"/>
      <c r="G91" s="75"/>
      <c r="H91" s="75"/>
      <c r="I91" s="75"/>
    </row>
    <row r="92" spans="1:9" s="228" customFormat="1" ht="15.75" customHeight="1">
      <c r="A92" s="78"/>
      <c r="B92" s="405" t="s">
        <v>272</v>
      </c>
      <c r="C92" s="367">
        <v>983.9745899999999</v>
      </c>
      <c r="D92" s="369">
        <f t="shared" si="1"/>
        <v>3281.55526</v>
      </c>
      <c r="E92" s="75"/>
      <c r="F92" s="473"/>
      <c r="G92" s="75"/>
      <c r="H92" s="75"/>
      <c r="I92" s="75"/>
    </row>
    <row r="93" spans="1:9" s="228" customFormat="1" ht="15.75" customHeight="1">
      <c r="A93" s="78"/>
      <c r="B93" s="405" t="s">
        <v>288</v>
      </c>
      <c r="C93" s="367">
        <v>972.5391</v>
      </c>
      <c r="D93" s="369">
        <f t="shared" si="1"/>
        <v>3243.4179</v>
      </c>
      <c r="E93" s="75"/>
      <c r="F93" s="473"/>
      <c r="G93" s="75"/>
      <c r="H93" s="75"/>
      <c r="I93" s="75"/>
    </row>
    <row r="94" spans="1:9" s="228" customFormat="1" ht="15.75" customHeight="1">
      <c r="A94" s="78"/>
      <c r="B94" s="405" t="s">
        <v>307</v>
      </c>
      <c r="C94" s="367">
        <v>929.4139</v>
      </c>
      <c r="D94" s="369">
        <f t="shared" si="1"/>
        <v>3099.59536</v>
      </c>
      <c r="E94" s="75"/>
      <c r="F94" s="473"/>
      <c r="G94" s="75"/>
      <c r="H94" s="75"/>
      <c r="I94" s="75"/>
    </row>
    <row r="95" spans="1:9" s="228" customFormat="1" ht="15.75" customHeight="1">
      <c r="A95" s="78"/>
      <c r="B95" s="405" t="s">
        <v>257</v>
      </c>
      <c r="C95" s="367">
        <v>885.9757099999999</v>
      </c>
      <c r="D95" s="369">
        <f t="shared" si="1"/>
        <v>2954.72899</v>
      </c>
      <c r="E95" s="75"/>
      <c r="F95" s="473"/>
      <c r="G95" s="75"/>
      <c r="H95" s="75"/>
      <c r="I95" s="75"/>
    </row>
    <row r="96" spans="1:9" s="228" customFormat="1" ht="15.75" customHeight="1">
      <c r="A96" s="78"/>
      <c r="B96" s="405" t="s">
        <v>289</v>
      </c>
      <c r="C96" s="367">
        <v>870.08987</v>
      </c>
      <c r="D96" s="369">
        <f t="shared" si="1"/>
        <v>2901.74972</v>
      </c>
      <c r="E96" s="75"/>
      <c r="F96" s="473"/>
      <c r="G96" s="75"/>
      <c r="H96" s="75"/>
      <c r="I96" s="75"/>
    </row>
    <row r="97" spans="1:9" s="228" customFormat="1" ht="15.75" customHeight="1">
      <c r="A97" s="78"/>
      <c r="B97" s="405" t="s">
        <v>295</v>
      </c>
      <c r="C97" s="367">
        <v>853.12973</v>
      </c>
      <c r="D97" s="369">
        <f t="shared" si="1"/>
        <v>2845.18765</v>
      </c>
      <c r="E97" s="75"/>
      <c r="F97" s="473"/>
      <c r="G97" s="75"/>
      <c r="H97" s="75"/>
      <c r="I97" s="75"/>
    </row>
    <row r="98" spans="1:9" s="228" customFormat="1" ht="15.75" customHeight="1">
      <c r="A98" s="78"/>
      <c r="B98" s="405" t="s">
        <v>290</v>
      </c>
      <c r="C98" s="367">
        <v>843.50323</v>
      </c>
      <c r="D98" s="369">
        <f aca="true" t="shared" si="2" ref="D98:D126">ROUND(+C98*$E$9,5)</f>
        <v>2813.08327</v>
      </c>
      <c r="E98" s="75"/>
      <c r="F98" s="473"/>
      <c r="G98" s="75"/>
      <c r="H98" s="75"/>
      <c r="I98" s="75"/>
    </row>
    <row r="99" spans="1:9" s="228" customFormat="1" ht="15.75" customHeight="1">
      <c r="A99" s="78"/>
      <c r="B99" s="405" t="s">
        <v>190</v>
      </c>
      <c r="C99" s="367">
        <v>811.26602</v>
      </c>
      <c r="D99" s="369">
        <f t="shared" si="2"/>
        <v>2705.57218</v>
      </c>
      <c r="E99" s="75"/>
      <c r="F99" s="473"/>
      <c r="G99" s="75"/>
      <c r="H99" s="75"/>
      <c r="I99" s="75"/>
    </row>
    <row r="100" spans="1:9" s="228" customFormat="1" ht="15.75" customHeight="1">
      <c r="A100" s="78"/>
      <c r="B100" s="405" t="s">
        <v>274</v>
      </c>
      <c r="C100" s="367">
        <v>723.74097</v>
      </c>
      <c r="D100" s="369">
        <f t="shared" si="2"/>
        <v>2413.67613</v>
      </c>
      <c r="E100" s="75"/>
      <c r="F100" s="473"/>
      <c r="G100" s="75"/>
      <c r="H100" s="75"/>
      <c r="I100" s="75"/>
    </row>
    <row r="101" spans="1:9" s="228" customFormat="1" ht="15.75" customHeight="1">
      <c r="A101" s="78"/>
      <c r="B101" s="405" t="s">
        <v>273</v>
      </c>
      <c r="C101" s="367">
        <v>706.63784</v>
      </c>
      <c r="D101" s="369">
        <f t="shared" si="2"/>
        <v>2356.6372</v>
      </c>
      <c r="E101" s="75"/>
      <c r="F101" s="473"/>
      <c r="G101" s="75"/>
      <c r="H101" s="75"/>
      <c r="I101" s="75"/>
    </row>
    <row r="102" spans="1:9" s="228" customFormat="1" ht="15.75" customHeight="1">
      <c r="A102" s="78"/>
      <c r="B102" s="405" t="s">
        <v>245</v>
      </c>
      <c r="C102" s="367">
        <v>690.35253</v>
      </c>
      <c r="D102" s="369">
        <f t="shared" si="2"/>
        <v>2302.32569</v>
      </c>
      <c r="E102" s="75"/>
      <c r="F102" s="473"/>
      <c r="G102" s="75"/>
      <c r="H102" s="75"/>
      <c r="I102" s="75"/>
    </row>
    <row r="103" spans="1:9" s="228" customFormat="1" ht="15.75" customHeight="1">
      <c r="A103" s="78"/>
      <c r="B103" s="405" t="s">
        <v>261</v>
      </c>
      <c r="C103" s="367">
        <v>655.00611</v>
      </c>
      <c r="D103" s="369">
        <f t="shared" si="2"/>
        <v>2184.44538</v>
      </c>
      <c r="E103" s="75"/>
      <c r="F103" s="473"/>
      <c r="G103" s="75"/>
      <c r="H103" s="75"/>
      <c r="I103" s="75"/>
    </row>
    <row r="104" spans="1:9" s="228" customFormat="1" ht="15.75" customHeight="1">
      <c r="A104" s="78"/>
      <c r="B104" s="405" t="s">
        <v>246</v>
      </c>
      <c r="C104" s="367">
        <v>638.94038</v>
      </c>
      <c r="D104" s="369">
        <f t="shared" si="2"/>
        <v>2130.86617</v>
      </c>
      <c r="E104" s="75"/>
      <c r="F104" s="473"/>
      <c r="G104" s="75"/>
      <c r="H104" s="75"/>
      <c r="I104" s="75"/>
    </row>
    <row r="105" spans="1:9" s="228" customFormat="1" ht="15.75" customHeight="1">
      <c r="A105" s="78"/>
      <c r="B105" s="405" t="s">
        <v>189</v>
      </c>
      <c r="C105" s="367">
        <v>633.03449</v>
      </c>
      <c r="D105" s="369">
        <f t="shared" si="2"/>
        <v>2111.17002</v>
      </c>
      <c r="E105" s="75"/>
      <c r="F105" s="473"/>
      <c r="G105" s="75"/>
      <c r="H105" s="75"/>
      <c r="I105" s="75"/>
    </row>
    <row r="106" spans="1:9" s="228" customFormat="1" ht="15.75" customHeight="1">
      <c r="A106" s="78"/>
      <c r="B106" s="405" t="s">
        <v>308</v>
      </c>
      <c r="C106" s="367">
        <v>623.68816</v>
      </c>
      <c r="D106" s="369">
        <f t="shared" si="2"/>
        <v>2080.00001</v>
      </c>
      <c r="E106" s="75"/>
      <c r="F106" s="473"/>
      <c r="G106" s="75"/>
      <c r="H106" s="75"/>
      <c r="I106" s="75"/>
    </row>
    <row r="107" spans="1:9" s="228" customFormat="1" ht="15.75" customHeight="1">
      <c r="A107" s="78"/>
      <c r="B107" s="405" t="s">
        <v>244</v>
      </c>
      <c r="C107" s="367">
        <v>620.55488</v>
      </c>
      <c r="D107" s="369">
        <f t="shared" si="2"/>
        <v>2069.55052</v>
      </c>
      <c r="E107" s="75"/>
      <c r="F107" s="473"/>
      <c r="G107" s="75"/>
      <c r="H107" s="75"/>
      <c r="I107" s="75"/>
    </row>
    <row r="108" spans="1:9" s="228" customFormat="1" ht="15.75" customHeight="1">
      <c r="A108" s="78"/>
      <c r="B108" s="405" t="s">
        <v>275</v>
      </c>
      <c r="C108" s="367">
        <v>617.6455100000001</v>
      </c>
      <c r="D108" s="369">
        <f t="shared" si="2"/>
        <v>2059.84778</v>
      </c>
      <c r="E108" s="75"/>
      <c r="F108" s="473"/>
      <c r="G108" s="75"/>
      <c r="H108" s="75"/>
      <c r="I108" s="75"/>
    </row>
    <row r="109" spans="1:9" s="228" customFormat="1" ht="15.75" customHeight="1">
      <c r="A109" s="78"/>
      <c r="B109" s="405" t="s">
        <v>250</v>
      </c>
      <c r="C109" s="367">
        <v>591.35267</v>
      </c>
      <c r="D109" s="369">
        <f t="shared" si="2"/>
        <v>1972.16115</v>
      </c>
      <c r="E109" s="75"/>
      <c r="F109" s="473"/>
      <c r="G109" s="75"/>
      <c r="H109" s="75"/>
      <c r="I109" s="75"/>
    </row>
    <row r="110" spans="1:9" s="228" customFormat="1" ht="15.75" customHeight="1">
      <c r="A110" s="78"/>
      <c r="B110" s="405" t="s">
        <v>191</v>
      </c>
      <c r="C110" s="367">
        <v>589.87833</v>
      </c>
      <c r="D110" s="369">
        <f t="shared" si="2"/>
        <v>1967.24423</v>
      </c>
      <c r="E110" s="75"/>
      <c r="F110" s="473"/>
      <c r="G110" s="75"/>
      <c r="H110" s="75"/>
      <c r="I110" s="75"/>
    </row>
    <row r="111" spans="1:9" s="228" customFormat="1" ht="15.75" customHeight="1">
      <c r="A111" s="78"/>
      <c r="B111" s="405" t="s">
        <v>260</v>
      </c>
      <c r="C111" s="367">
        <v>537.7720400000001</v>
      </c>
      <c r="D111" s="369">
        <f t="shared" si="2"/>
        <v>1793.46975</v>
      </c>
      <c r="E111" s="75"/>
      <c r="F111" s="473"/>
      <c r="G111" s="75"/>
      <c r="H111" s="75"/>
      <c r="I111" s="75"/>
    </row>
    <row r="112" spans="1:9" s="228" customFormat="1" ht="15.75" customHeight="1">
      <c r="A112" s="78"/>
      <c r="B112" s="405" t="s">
        <v>251</v>
      </c>
      <c r="C112" s="367">
        <v>523.61105</v>
      </c>
      <c r="D112" s="369">
        <f t="shared" si="2"/>
        <v>1746.24285</v>
      </c>
      <c r="E112" s="75"/>
      <c r="F112" s="473"/>
      <c r="G112" s="75"/>
      <c r="H112" s="75"/>
      <c r="I112" s="75"/>
    </row>
    <row r="113" spans="1:9" s="228" customFormat="1" ht="15.75" customHeight="1">
      <c r="A113" s="78"/>
      <c r="B113" s="405" t="s">
        <v>227</v>
      </c>
      <c r="C113" s="367">
        <v>517.43112</v>
      </c>
      <c r="D113" s="369">
        <f t="shared" si="2"/>
        <v>1725.63279</v>
      </c>
      <c r="E113" s="75"/>
      <c r="F113" s="473"/>
      <c r="G113" s="75"/>
      <c r="H113" s="75"/>
      <c r="I113" s="75"/>
    </row>
    <row r="114" spans="1:9" s="228" customFormat="1" ht="15.75" customHeight="1">
      <c r="A114" s="78"/>
      <c r="B114" s="405" t="s">
        <v>296</v>
      </c>
      <c r="C114" s="367">
        <v>509.79268</v>
      </c>
      <c r="D114" s="369">
        <f t="shared" si="2"/>
        <v>1700.15859</v>
      </c>
      <c r="E114" s="75"/>
      <c r="F114" s="473"/>
      <c r="G114" s="75"/>
      <c r="H114" s="75"/>
      <c r="I114" s="75"/>
    </row>
    <row r="115" spans="1:9" s="228" customFormat="1" ht="15.75" customHeight="1">
      <c r="A115" s="78"/>
      <c r="B115" s="405" t="s">
        <v>297</v>
      </c>
      <c r="C115" s="367">
        <v>503.32761999999997</v>
      </c>
      <c r="D115" s="369">
        <f t="shared" si="2"/>
        <v>1678.59761</v>
      </c>
      <c r="E115" s="75"/>
      <c r="F115" s="473"/>
      <c r="G115" s="75"/>
      <c r="H115" s="75"/>
      <c r="I115" s="75"/>
    </row>
    <row r="116" spans="1:9" s="228" customFormat="1" ht="15.75" customHeight="1">
      <c r="A116" s="78"/>
      <c r="B116" s="405" t="s">
        <v>248</v>
      </c>
      <c r="C116" s="367">
        <v>472.44406</v>
      </c>
      <c r="D116" s="369">
        <f t="shared" si="2"/>
        <v>1575.60094</v>
      </c>
      <c r="E116" s="75"/>
      <c r="F116" s="473"/>
      <c r="G116" s="75"/>
      <c r="H116" s="75"/>
      <c r="I116" s="75"/>
    </row>
    <row r="117" spans="1:9" s="228" customFormat="1" ht="15.75" customHeight="1">
      <c r="A117" s="78"/>
      <c r="B117" s="405" t="s">
        <v>200</v>
      </c>
      <c r="C117" s="367">
        <v>457.28075</v>
      </c>
      <c r="D117" s="369">
        <f t="shared" si="2"/>
        <v>1525.0313</v>
      </c>
      <c r="E117" s="75"/>
      <c r="F117" s="473"/>
      <c r="G117" s="75"/>
      <c r="H117" s="75"/>
      <c r="I117" s="75"/>
    </row>
    <row r="118" spans="1:9" s="228" customFormat="1" ht="15.75" customHeight="1">
      <c r="A118" s="78"/>
      <c r="B118" s="405" t="s">
        <v>212</v>
      </c>
      <c r="C118" s="367">
        <v>338.01955</v>
      </c>
      <c r="D118" s="369">
        <f t="shared" si="2"/>
        <v>1127.2952</v>
      </c>
      <c r="E118" s="75"/>
      <c r="F118" s="473"/>
      <c r="G118" s="75"/>
      <c r="H118" s="75"/>
      <c r="I118" s="75"/>
    </row>
    <row r="119" spans="1:9" s="228" customFormat="1" ht="15.75" customHeight="1">
      <c r="A119" s="78"/>
      <c r="B119" s="405" t="s">
        <v>249</v>
      </c>
      <c r="C119" s="367">
        <v>333.52539</v>
      </c>
      <c r="D119" s="369">
        <f t="shared" si="2"/>
        <v>1112.30718</v>
      </c>
      <c r="E119" s="75"/>
      <c r="F119" s="473"/>
      <c r="G119" s="75"/>
      <c r="H119" s="75"/>
      <c r="I119" s="75"/>
    </row>
    <row r="120" spans="1:9" s="228" customFormat="1" ht="15.75" customHeight="1">
      <c r="A120" s="78"/>
      <c r="B120" s="405" t="s">
        <v>276</v>
      </c>
      <c r="C120" s="367">
        <v>327.95138000000003</v>
      </c>
      <c r="D120" s="369">
        <f t="shared" si="2"/>
        <v>1093.71785</v>
      </c>
      <c r="E120" s="75"/>
      <c r="F120" s="473"/>
      <c r="G120" s="75"/>
      <c r="H120" s="75"/>
      <c r="I120" s="75"/>
    </row>
    <row r="121" spans="1:9" s="228" customFormat="1" ht="15.75" customHeight="1">
      <c r="A121" s="78"/>
      <c r="B121" s="405" t="s">
        <v>254</v>
      </c>
      <c r="C121" s="367">
        <v>276.53751</v>
      </c>
      <c r="D121" s="369">
        <f t="shared" si="2"/>
        <v>922.2526</v>
      </c>
      <c r="E121" s="75"/>
      <c r="F121" s="473"/>
      <c r="G121" s="75"/>
      <c r="H121" s="75"/>
      <c r="I121" s="75"/>
    </row>
    <row r="122" spans="1:9" s="228" customFormat="1" ht="15.75" customHeight="1">
      <c r="A122" s="78"/>
      <c r="B122" s="405" t="s">
        <v>253</v>
      </c>
      <c r="C122" s="367">
        <v>237.36351000000002</v>
      </c>
      <c r="D122" s="369">
        <f t="shared" si="2"/>
        <v>791.60731</v>
      </c>
      <c r="E122" s="75"/>
      <c r="F122" s="473"/>
      <c r="G122" s="75"/>
      <c r="H122" s="75"/>
      <c r="I122" s="75"/>
    </row>
    <row r="123" spans="1:9" s="228" customFormat="1" ht="15.75" customHeight="1">
      <c r="A123" s="78"/>
      <c r="B123" s="405" t="s">
        <v>277</v>
      </c>
      <c r="C123" s="367">
        <v>166.70139</v>
      </c>
      <c r="D123" s="369">
        <f t="shared" si="2"/>
        <v>555.94914</v>
      </c>
      <c r="E123" s="75"/>
      <c r="F123" s="473"/>
      <c r="G123" s="75"/>
      <c r="H123" s="75"/>
      <c r="I123" s="75"/>
    </row>
    <row r="124" spans="1:9" s="228" customFormat="1" ht="15.75" customHeight="1">
      <c r="A124" s="78"/>
      <c r="B124" s="405" t="s">
        <v>292</v>
      </c>
      <c r="C124" s="367">
        <v>122.61432</v>
      </c>
      <c r="D124" s="369">
        <f t="shared" si="2"/>
        <v>408.91876</v>
      </c>
      <c r="E124" s="75"/>
      <c r="F124" s="473"/>
      <c r="G124" s="75"/>
      <c r="H124" s="75"/>
      <c r="I124" s="75"/>
    </row>
    <row r="125" spans="1:9" s="228" customFormat="1" ht="15.75" customHeight="1">
      <c r="A125" s="78"/>
      <c r="B125" s="405" t="s">
        <v>278</v>
      </c>
      <c r="C125" s="367">
        <v>114.01502</v>
      </c>
      <c r="D125" s="369">
        <f t="shared" si="2"/>
        <v>380.24009</v>
      </c>
      <c r="E125" s="75"/>
      <c r="F125" s="473"/>
      <c r="G125" s="75"/>
      <c r="H125" s="75"/>
      <c r="I125" s="75"/>
    </row>
    <row r="126" spans="1:9" s="228" customFormat="1" ht="15.75" customHeight="1">
      <c r="A126" s="78"/>
      <c r="B126" s="405" t="s">
        <v>103</v>
      </c>
      <c r="C126" s="367">
        <v>93.70478</v>
      </c>
      <c r="D126" s="369">
        <f t="shared" si="2"/>
        <v>312.50544</v>
      </c>
      <c r="E126" s="75"/>
      <c r="F126" s="473"/>
      <c r="G126" s="75"/>
      <c r="H126" s="75"/>
      <c r="I126" s="75"/>
    </row>
    <row r="127" spans="1:8" s="228" customFormat="1" ht="16.5" customHeight="1">
      <c r="A127" s="78"/>
      <c r="B127" s="81"/>
      <c r="C127" s="368"/>
      <c r="D127" s="370"/>
      <c r="E127" s="75"/>
      <c r="F127" s="75"/>
      <c r="G127" s="75"/>
      <c r="H127" s="75"/>
    </row>
    <row r="128" spans="1:7" s="228" customFormat="1" ht="16.5" customHeight="1">
      <c r="A128" s="78"/>
      <c r="B128" s="552" t="s">
        <v>15</v>
      </c>
      <c r="C128" s="550">
        <f>+C32+C15</f>
        <v>1056816.9026200003</v>
      </c>
      <c r="D128" s="550">
        <f>+D32+D15</f>
        <v>3524484.3702599998</v>
      </c>
      <c r="E128" s="75"/>
      <c r="F128" s="75"/>
      <c r="G128" s="75"/>
    </row>
    <row r="129" spans="1:7" s="225" customFormat="1" ht="16.5" customHeight="1">
      <c r="A129" s="75"/>
      <c r="B129" s="553"/>
      <c r="C129" s="551"/>
      <c r="D129" s="551"/>
      <c r="E129" s="75"/>
      <c r="F129" s="75"/>
      <c r="G129" s="229"/>
    </row>
    <row r="130" spans="1:7" s="225" customFormat="1" ht="7.5" customHeight="1">
      <c r="A130" s="75"/>
      <c r="B130" s="82"/>
      <c r="C130" s="83"/>
      <c r="D130" s="83"/>
      <c r="E130" s="75"/>
      <c r="F130" s="75"/>
      <c r="G130" s="229"/>
    </row>
    <row r="131" spans="1:7" s="225" customFormat="1" ht="15" customHeight="1">
      <c r="A131" s="75"/>
      <c r="B131" s="79" t="s">
        <v>175</v>
      </c>
      <c r="C131" s="198"/>
      <c r="D131" s="197"/>
      <c r="E131" s="75"/>
      <c r="F131" s="75"/>
      <c r="G131" s="229"/>
    </row>
    <row r="132" spans="1:7" s="226" customFormat="1" ht="15">
      <c r="A132" s="76"/>
      <c r="B132" s="79" t="s">
        <v>176</v>
      </c>
      <c r="C132" s="195"/>
      <c r="D132" s="196"/>
      <c r="E132" s="75"/>
      <c r="F132" s="75"/>
      <c r="G132" s="230"/>
    </row>
    <row r="133" spans="1:7" s="225" customFormat="1" ht="15">
      <c r="A133" s="75"/>
      <c r="B133" s="84" t="s">
        <v>177</v>
      </c>
      <c r="C133" s="182"/>
      <c r="D133" s="115"/>
      <c r="E133" s="75"/>
      <c r="F133" s="75"/>
      <c r="G133" s="229"/>
    </row>
    <row r="134" spans="1:7" s="227" customFormat="1" ht="15.75">
      <c r="A134" s="74"/>
      <c r="B134" s="84" t="s">
        <v>178</v>
      </c>
      <c r="C134" s="84"/>
      <c r="D134" s="84"/>
      <c r="E134" s="75"/>
      <c r="F134" s="75"/>
      <c r="G134" s="231"/>
    </row>
    <row r="135" spans="1:7" s="227" customFormat="1" ht="15" customHeight="1">
      <c r="A135" s="74"/>
      <c r="B135" s="556" t="s">
        <v>309</v>
      </c>
      <c r="C135" s="556"/>
      <c r="D135" s="556"/>
      <c r="E135" s="75"/>
      <c r="F135" s="75"/>
      <c r="G135" s="231"/>
    </row>
    <row r="136" spans="1:7" s="227" customFormat="1" ht="15" customHeight="1">
      <c r="A136" s="74"/>
      <c r="B136" s="560"/>
      <c r="C136" s="560"/>
      <c r="D136" s="560"/>
      <c r="E136" s="75"/>
      <c r="F136" s="75"/>
      <c r="G136" s="231"/>
    </row>
    <row r="137" spans="1:7" s="227" customFormat="1" ht="15" customHeight="1">
      <c r="A137" s="74"/>
      <c r="B137" s="422"/>
      <c r="C137" s="423"/>
      <c r="D137" s="423"/>
      <c r="E137" s="75"/>
      <c r="F137" s="75"/>
      <c r="G137" s="231"/>
    </row>
    <row r="138" spans="1:7" s="227" customFormat="1" ht="15.75">
      <c r="A138" s="74"/>
      <c r="B138" s="422"/>
      <c r="C138" s="424"/>
      <c r="D138" s="424"/>
      <c r="E138" s="75"/>
      <c r="F138" s="75"/>
      <c r="G138" s="231"/>
    </row>
    <row r="139" spans="1:7" s="225" customFormat="1" ht="15" customHeight="1">
      <c r="A139" s="75"/>
      <c r="B139" s="425"/>
      <c r="C139" s="426"/>
      <c r="D139" s="426"/>
      <c r="E139" s="75"/>
      <c r="F139" s="75"/>
      <c r="G139" s="229"/>
    </row>
    <row r="140" spans="1:7" s="225" customFormat="1" ht="15" customHeight="1">
      <c r="A140" s="75"/>
      <c r="B140" s="86" t="s">
        <v>117</v>
      </c>
      <c r="C140" s="93"/>
      <c r="D140" s="93"/>
      <c r="E140" s="75"/>
      <c r="F140" s="75"/>
      <c r="G140" s="229"/>
    </row>
    <row r="141" spans="1:7" s="225" customFormat="1" ht="15" customHeight="1">
      <c r="A141" s="75"/>
      <c r="B141" s="106" t="s">
        <v>108</v>
      </c>
      <c r="C141" s="94"/>
      <c r="D141" s="94"/>
      <c r="E141" s="75"/>
      <c r="F141" s="75"/>
      <c r="G141" s="229"/>
    </row>
    <row r="142" spans="1:7" s="225" customFormat="1" ht="15" customHeight="1">
      <c r="A142" s="75"/>
      <c r="B142" s="366" t="s">
        <v>71</v>
      </c>
      <c r="C142" s="94"/>
      <c r="D142" s="94"/>
      <c r="E142" s="75"/>
      <c r="F142" s="75"/>
      <c r="G142" s="229"/>
    </row>
    <row r="143" spans="1:7" s="225" customFormat="1" ht="15.75" customHeight="1">
      <c r="A143" s="75"/>
      <c r="B143" s="366" t="s">
        <v>110</v>
      </c>
      <c r="C143" s="94"/>
      <c r="D143" s="94"/>
      <c r="E143" s="75"/>
      <c r="F143" s="75"/>
      <c r="G143" s="229"/>
    </row>
    <row r="144" spans="1:7" s="225" customFormat="1" ht="15.75" customHeight="1">
      <c r="A144" s="75"/>
      <c r="B144" s="338" t="str">
        <f>+B9</f>
        <v>Al 31 de enero de 2019</v>
      </c>
      <c r="C144" s="338"/>
      <c r="D144" s="93"/>
      <c r="E144" s="75"/>
      <c r="F144" s="75"/>
      <c r="G144" s="229"/>
    </row>
    <row r="145" spans="1:7" s="225" customFormat="1" ht="7.5" customHeight="1">
      <c r="A145" s="75"/>
      <c r="B145" s="267"/>
      <c r="C145" s="278"/>
      <c r="D145" s="278"/>
      <c r="E145" s="75"/>
      <c r="F145" s="75"/>
      <c r="G145" s="229"/>
    </row>
    <row r="146" spans="1:7" s="225" customFormat="1" ht="12" customHeight="1">
      <c r="A146" s="75"/>
      <c r="B146" s="557" t="s">
        <v>107</v>
      </c>
      <c r="C146" s="544" t="s">
        <v>54</v>
      </c>
      <c r="D146" s="547" t="s">
        <v>147</v>
      </c>
      <c r="E146" s="75"/>
      <c r="F146" s="75"/>
      <c r="G146" s="229"/>
    </row>
    <row r="147" spans="1:7" s="225" customFormat="1" ht="12" customHeight="1">
      <c r="A147" s="75"/>
      <c r="B147" s="558"/>
      <c r="C147" s="545"/>
      <c r="D147" s="548"/>
      <c r="E147" s="75"/>
      <c r="F147" s="75"/>
      <c r="G147" s="229"/>
    </row>
    <row r="148" spans="1:7" s="225" customFormat="1" ht="12" customHeight="1">
      <c r="A148" s="75"/>
      <c r="B148" s="559"/>
      <c r="C148" s="546"/>
      <c r="D148" s="549"/>
      <c r="E148" s="75"/>
      <c r="F148" s="75"/>
      <c r="G148" s="229"/>
    </row>
    <row r="149" spans="1:7" s="225" customFormat="1" ht="9.75" customHeight="1">
      <c r="A149" s="75"/>
      <c r="B149" s="268"/>
      <c r="C149" s="280"/>
      <c r="D149" s="281"/>
      <c r="E149" s="75"/>
      <c r="F149" s="75"/>
      <c r="G149" s="229"/>
    </row>
    <row r="150" spans="1:7" s="225" customFormat="1" ht="20.25" customHeight="1">
      <c r="A150" s="75"/>
      <c r="B150" s="100" t="s">
        <v>133</v>
      </c>
      <c r="C150" s="95">
        <v>0</v>
      </c>
      <c r="D150" s="104">
        <v>0</v>
      </c>
      <c r="E150" s="75"/>
      <c r="F150" s="75"/>
      <c r="G150" s="229"/>
    </row>
    <row r="151" spans="1:7" s="225" customFormat="1" ht="7.5" customHeight="1">
      <c r="A151" s="75"/>
      <c r="B151" s="100"/>
      <c r="C151" s="95"/>
      <c r="D151" s="104"/>
      <c r="E151" s="75"/>
      <c r="F151" s="75"/>
      <c r="G151" s="229"/>
    </row>
    <row r="152" spans="1:7" s="225" customFormat="1" ht="15" customHeight="1">
      <c r="A152" s="75"/>
      <c r="B152" s="78"/>
      <c r="C152" s="368"/>
      <c r="D152" s="370"/>
      <c r="E152" s="75"/>
      <c r="F152" s="75"/>
      <c r="G152" s="229"/>
    </row>
    <row r="153" spans="1:7" s="225" customFormat="1" ht="20.25" customHeight="1">
      <c r="A153" s="75"/>
      <c r="B153" s="102" t="s">
        <v>127</v>
      </c>
      <c r="C153" s="95">
        <f>SUM(C155:C158)</f>
        <v>4255.84621</v>
      </c>
      <c r="D153" s="104">
        <f>SUM(D155:D158)</f>
        <v>14193.24711</v>
      </c>
      <c r="E153" s="75"/>
      <c r="F153" s="75"/>
      <c r="G153" s="229"/>
    </row>
    <row r="154" spans="2:8" ht="7.5" customHeight="1">
      <c r="B154" s="103"/>
      <c r="C154" s="95"/>
      <c r="D154" s="370"/>
      <c r="G154" s="229"/>
      <c r="H154" s="225"/>
    </row>
    <row r="155" spans="2:8" ht="15.75" customHeight="1">
      <c r="B155" s="405" t="s">
        <v>192</v>
      </c>
      <c r="C155" s="367">
        <v>3392.75189</v>
      </c>
      <c r="D155" s="369">
        <f>ROUND(+C155*$E$9,5)</f>
        <v>11314.82755</v>
      </c>
      <c r="G155" s="229"/>
      <c r="H155" s="225"/>
    </row>
    <row r="156" spans="2:8" ht="15.75" customHeight="1">
      <c r="B156" s="405" t="s">
        <v>298</v>
      </c>
      <c r="C156" s="367">
        <v>655.13829</v>
      </c>
      <c r="D156" s="369">
        <f>ROUND(+C156*$E$9,5)</f>
        <v>2184.8862</v>
      </c>
      <c r="G156" s="229"/>
      <c r="H156" s="225"/>
    </row>
    <row r="157" spans="2:8" ht="15.75" customHeight="1">
      <c r="B157" s="405" t="s">
        <v>193</v>
      </c>
      <c r="C157" s="367">
        <v>203.14623999999998</v>
      </c>
      <c r="D157" s="369">
        <f>ROUND(+C157*$E$9,5)</f>
        <v>677.49271</v>
      </c>
      <c r="G157" s="229"/>
      <c r="H157" s="225"/>
    </row>
    <row r="158" spans="2:8" ht="15.75" customHeight="1">
      <c r="B158" s="405" t="s">
        <v>299</v>
      </c>
      <c r="C158" s="367">
        <v>4.80979</v>
      </c>
      <c r="D158" s="369">
        <f>ROUND(+C158*$E$9,5)</f>
        <v>16.04065</v>
      </c>
      <c r="G158" s="229"/>
      <c r="H158" s="225"/>
    </row>
    <row r="159" spans="2:6" ht="9.75" customHeight="1">
      <c r="B159" s="81"/>
      <c r="C159" s="368"/>
      <c r="D159" s="370"/>
      <c r="F159" s="229"/>
    </row>
    <row r="160" spans="2:4" ht="16.5" customHeight="1">
      <c r="B160" s="552" t="s">
        <v>15</v>
      </c>
      <c r="C160" s="554">
        <f>+C150+C153</f>
        <v>4255.84621</v>
      </c>
      <c r="D160" s="554">
        <f>+D150+D153</f>
        <v>14193.24711</v>
      </c>
    </row>
    <row r="161" spans="2:4" ht="16.5" customHeight="1">
      <c r="B161" s="553"/>
      <c r="C161" s="555"/>
      <c r="D161" s="555"/>
    </row>
    <row r="162" spans="2:4" ht="7.5" customHeight="1">
      <c r="B162" s="105"/>
      <c r="C162" s="83"/>
      <c r="D162" s="83"/>
    </row>
    <row r="163" spans="2:4" s="77" customFormat="1" ht="18" customHeight="1">
      <c r="B163" s="84" t="s">
        <v>179</v>
      </c>
      <c r="C163" s="199"/>
      <c r="D163" s="199"/>
    </row>
    <row r="164" spans="2:5" s="74" customFormat="1" ht="15.75">
      <c r="B164" s="84"/>
      <c r="C164" s="427"/>
      <c r="D164" s="428"/>
      <c r="E164" s="63"/>
    </row>
    <row r="165" spans="2:4" ht="7.5" customHeight="1">
      <c r="B165" s="425"/>
      <c r="C165" s="429"/>
      <c r="D165" s="429"/>
    </row>
    <row r="166" spans="2:4" ht="12.75" customHeight="1">
      <c r="B166" s="425"/>
      <c r="C166" s="430"/>
      <c r="D166" s="430"/>
    </row>
    <row r="167" spans="2:4" ht="12.75" customHeight="1">
      <c r="B167" s="425"/>
      <c r="C167" s="428"/>
      <c r="D167" s="428"/>
    </row>
    <row r="168" spans="2:4" ht="15">
      <c r="B168" s="425"/>
      <c r="C168" s="431"/>
      <c r="D168" s="431"/>
    </row>
    <row r="169" spans="2:4" ht="15">
      <c r="B169" s="425"/>
      <c r="C169" s="425"/>
      <c r="D169" s="425"/>
    </row>
    <row r="170" spans="2:4" ht="15">
      <c r="B170" s="425"/>
      <c r="C170" s="425"/>
      <c r="D170" s="431"/>
    </row>
    <row r="171" spans="2:4" ht="15">
      <c r="B171" s="425"/>
      <c r="C171" s="432"/>
      <c r="D171" s="425"/>
    </row>
    <row r="172" spans="2:4" ht="15">
      <c r="B172" s="425"/>
      <c r="C172" s="425"/>
      <c r="D172" s="426"/>
    </row>
    <row r="173" spans="2:4" ht="15">
      <c r="B173" s="425"/>
      <c r="C173" s="425"/>
      <c r="D173" s="425"/>
    </row>
    <row r="174" spans="2:4" ht="15">
      <c r="B174" s="425"/>
      <c r="C174" s="425"/>
      <c r="D174" s="425"/>
    </row>
    <row r="175" spans="2:4" ht="15">
      <c r="B175" s="425"/>
      <c r="C175" s="425"/>
      <c r="D175" s="425"/>
    </row>
    <row r="176" spans="2:4" ht="15">
      <c r="B176" s="425"/>
      <c r="C176" s="425"/>
      <c r="D176" s="425"/>
    </row>
  </sheetData>
  <sheetProtection/>
  <mergeCells count="14">
    <mergeCell ref="B160:B161"/>
    <mergeCell ref="C160:C161"/>
    <mergeCell ref="D160:D161"/>
    <mergeCell ref="B135:D135"/>
    <mergeCell ref="B146:B148"/>
    <mergeCell ref="C146:C148"/>
    <mergeCell ref="D146:D148"/>
    <mergeCell ref="B136:D136"/>
    <mergeCell ref="B11:B13"/>
    <mergeCell ref="C11:C13"/>
    <mergeCell ref="D11:D13"/>
    <mergeCell ref="D128:D129"/>
    <mergeCell ref="B128:B129"/>
    <mergeCell ref="C128:C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38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13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3" customWidth="1"/>
    <col min="2" max="2" width="11.7109375" style="133" customWidth="1"/>
    <col min="3" max="3" width="2.7109375" style="133" hidden="1" customWidth="1"/>
    <col min="4" max="4" width="3.57421875" style="133" customWidth="1"/>
    <col min="5" max="5" width="14.7109375" style="136" customWidth="1"/>
    <col min="6" max="6" width="14.7109375" style="133" customWidth="1"/>
    <col min="7" max="8" width="14.7109375" style="136" customWidth="1"/>
    <col min="9" max="9" width="14.7109375" style="140" customWidth="1"/>
    <col min="10" max="13" width="14.7109375" style="136" customWidth="1"/>
    <col min="14" max="14" width="10.8515625" style="133" customWidth="1"/>
    <col min="15" max="15" width="15.57421875" style="133" customWidth="1"/>
    <col min="16" max="16" width="11.7109375" style="133" bestFit="1" customWidth="1"/>
    <col min="17" max="17" width="10.7109375" style="133" customWidth="1"/>
    <col min="18" max="23" width="10.8515625" style="133" customWidth="1"/>
    <col min="24" max="24" width="19.28125" style="133" customWidth="1"/>
    <col min="25" max="16384" width="10.8515625" style="133" customWidth="1"/>
  </cols>
  <sheetData>
    <row r="1" ht="15"/>
    <row r="2" ht="15"/>
    <row r="3" ht="15"/>
    <row r="4" spans="15:22" ht="15">
      <c r="O4" s="433"/>
      <c r="P4" s="433"/>
      <c r="Q4" s="433"/>
      <c r="R4" s="433"/>
      <c r="S4" s="433"/>
      <c r="T4" s="433"/>
      <c r="U4" s="433"/>
      <c r="V4" s="433"/>
    </row>
    <row r="5" spans="2:22" ht="18" customHeight="1">
      <c r="B5" s="578" t="s">
        <v>109</v>
      </c>
      <c r="C5" s="578"/>
      <c r="D5" s="578"/>
      <c r="I5" s="137"/>
      <c r="O5" s="433"/>
      <c r="P5" s="433"/>
      <c r="Q5" s="433"/>
      <c r="R5" s="433"/>
      <c r="S5" s="433"/>
      <c r="T5" s="433"/>
      <c r="U5" s="433"/>
      <c r="V5" s="433"/>
    </row>
    <row r="6" spans="2:22" ht="19.5">
      <c r="B6" s="138" t="s">
        <v>69</v>
      </c>
      <c r="C6" s="139"/>
      <c r="D6" s="139"/>
      <c r="M6" s="463" t="s">
        <v>149</v>
      </c>
      <c r="O6" s="433"/>
      <c r="P6" s="433"/>
      <c r="Q6" s="433"/>
      <c r="R6" s="433"/>
      <c r="S6" s="433"/>
      <c r="T6" s="433"/>
      <c r="U6" s="433"/>
      <c r="V6" s="433"/>
    </row>
    <row r="7" spans="2:22" ht="18">
      <c r="B7" s="139" t="s">
        <v>84</v>
      </c>
      <c r="C7" s="137"/>
      <c r="D7" s="137"/>
      <c r="O7" s="433"/>
      <c r="P7" s="433"/>
      <c r="Q7" s="433"/>
      <c r="R7" s="433"/>
      <c r="S7" s="433"/>
      <c r="T7" s="433"/>
      <c r="U7" s="433"/>
      <c r="V7" s="433"/>
    </row>
    <row r="8" spans="2:22" ht="16.5">
      <c r="B8" s="141" t="s">
        <v>180</v>
      </c>
      <c r="C8" s="137"/>
      <c r="D8" s="137"/>
      <c r="O8" s="433"/>
      <c r="P8" s="433"/>
      <c r="Q8" s="433"/>
      <c r="R8" s="433"/>
      <c r="S8" s="433"/>
      <c r="T8" s="433"/>
      <c r="U8" s="433"/>
      <c r="V8" s="433"/>
    </row>
    <row r="9" spans="2:22" ht="16.5">
      <c r="B9" s="137" t="s">
        <v>311</v>
      </c>
      <c r="C9" s="137"/>
      <c r="D9" s="137"/>
      <c r="F9" s="141"/>
      <c r="L9" s="142"/>
      <c r="O9" s="433"/>
      <c r="P9" s="433"/>
      <c r="Q9" s="433"/>
      <c r="R9" s="433"/>
      <c r="S9" s="433"/>
      <c r="T9" s="433"/>
      <c r="U9" s="433"/>
      <c r="V9" s="433"/>
    </row>
    <row r="10" spans="2:22" s="143" customFormat="1" ht="15">
      <c r="B10" s="144" t="s">
        <v>81</v>
      </c>
      <c r="C10" s="144"/>
      <c r="D10" s="144"/>
      <c r="E10" s="145"/>
      <c r="G10" s="145"/>
      <c r="H10" s="145"/>
      <c r="I10" s="146"/>
      <c r="J10" s="145"/>
      <c r="K10" s="145"/>
      <c r="L10" s="145"/>
      <c r="M10" s="145"/>
      <c r="O10" s="434"/>
      <c r="P10" s="434"/>
      <c r="Q10" s="434"/>
      <c r="R10" s="434"/>
      <c r="S10" s="434"/>
      <c r="T10" s="434"/>
      <c r="U10" s="434"/>
      <c r="V10" s="434"/>
    </row>
    <row r="11" ht="9.75" customHeight="1"/>
    <row r="12" spans="2:13" s="147" customFormat="1" ht="19.5" customHeight="1">
      <c r="B12" s="561" t="s">
        <v>102</v>
      </c>
      <c r="C12" s="562"/>
      <c r="D12" s="168"/>
      <c r="E12" s="567" t="s">
        <v>100</v>
      </c>
      <c r="F12" s="568"/>
      <c r="G12" s="569"/>
      <c r="H12" s="567" t="s">
        <v>101</v>
      </c>
      <c r="I12" s="568"/>
      <c r="J12" s="569"/>
      <c r="K12" s="567" t="s">
        <v>32</v>
      </c>
      <c r="L12" s="568"/>
      <c r="M12" s="569"/>
    </row>
    <row r="13" spans="2:13" ht="19.5" customHeight="1">
      <c r="B13" s="563"/>
      <c r="C13" s="564"/>
      <c r="D13" s="169"/>
      <c r="E13" s="150" t="s">
        <v>82</v>
      </c>
      <c r="F13" s="148" t="s">
        <v>83</v>
      </c>
      <c r="G13" s="149" t="s">
        <v>32</v>
      </c>
      <c r="H13" s="150" t="s">
        <v>82</v>
      </c>
      <c r="I13" s="148" t="s">
        <v>83</v>
      </c>
      <c r="J13" s="149" t="s">
        <v>32</v>
      </c>
      <c r="K13" s="150" t="s">
        <v>82</v>
      </c>
      <c r="L13" s="148" t="s">
        <v>83</v>
      </c>
      <c r="M13" s="149" t="s">
        <v>32</v>
      </c>
    </row>
    <row r="14" spans="2:13" ht="9.75" customHeight="1">
      <c r="B14" s="151"/>
      <c r="C14" s="152"/>
      <c r="D14" s="153"/>
      <c r="E14" s="374"/>
      <c r="F14" s="375"/>
      <c r="G14" s="376"/>
      <c r="H14" s="374"/>
      <c r="I14" s="375"/>
      <c r="J14" s="376"/>
      <c r="K14" s="374"/>
      <c r="L14" s="375"/>
      <c r="M14" s="376"/>
    </row>
    <row r="15" spans="2:24" ht="15" customHeight="1">
      <c r="B15" s="154">
        <v>2019</v>
      </c>
      <c r="C15" s="155"/>
      <c r="D15" s="477" t="s">
        <v>313</v>
      </c>
      <c r="E15" s="373">
        <v>8417.35435</v>
      </c>
      <c r="F15" s="371">
        <v>2104.9592599999996</v>
      </c>
      <c r="G15" s="372">
        <f aca="true" t="shared" si="0" ref="G15:G35">+F15+E15</f>
        <v>10522.31361</v>
      </c>
      <c r="H15" s="373">
        <v>121741.63433</v>
      </c>
      <c r="I15" s="371">
        <v>23251.60375</v>
      </c>
      <c r="J15" s="372">
        <f aca="true" t="shared" si="1" ref="J15:J35">+H15+I15</f>
        <v>144993.23808</v>
      </c>
      <c r="K15" s="373">
        <f aca="true" t="shared" si="2" ref="K15:K35">+E15+H15</f>
        <v>130158.98868</v>
      </c>
      <c r="L15" s="371">
        <f aca="true" t="shared" si="3" ref="L15:L35">+F15+I15</f>
        <v>25356.563009999998</v>
      </c>
      <c r="M15" s="372">
        <f aca="true" t="shared" si="4" ref="M15:M35">+K15+L15</f>
        <v>155515.55169</v>
      </c>
      <c r="P15" s="156"/>
      <c r="X15" s="157"/>
    </row>
    <row r="16" spans="2:24" ht="15" customHeight="1">
      <c r="B16" s="154">
        <v>2020</v>
      </c>
      <c r="C16" s="155"/>
      <c r="D16" s="170"/>
      <c r="E16" s="373">
        <v>7587.01326</v>
      </c>
      <c r="F16" s="371">
        <v>1808.52938</v>
      </c>
      <c r="G16" s="372">
        <f t="shared" si="0"/>
        <v>9395.54264</v>
      </c>
      <c r="H16" s="373">
        <v>92030.79886</v>
      </c>
      <c r="I16" s="371">
        <v>22201.79242</v>
      </c>
      <c r="J16" s="372">
        <f t="shared" si="1"/>
        <v>114232.59128</v>
      </c>
      <c r="K16" s="373">
        <f t="shared" si="2"/>
        <v>99617.81211999999</v>
      </c>
      <c r="L16" s="371">
        <f t="shared" si="3"/>
        <v>24010.3218</v>
      </c>
      <c r="M16" s="372">
        <f t="shared" si="4"/>
        <v>123628.13392</v>
      </c>
      <c r="P16" s="156"/>
      <c r="X16" s="157"/>
    </row>
    <row r="17" spans="2:24" ht="15" customHeight="1">
      <c r="B17" s="154">
        <v>2021</v>
      </c>
      <c r="C17" s="155"/>
      <c r="D17" s="170"/>
      <c r="E17" s="373">
        <v>6766.2357</v>
      </c>
      <c r="F17" s="371">
        <v>1525.47008</v>
      </c>
      <c r="G17" s="372">
        <f t="shared" si="0"/>
        <v>8291.70578</v>
      </c>
      <c r="H17" s="373">
        <v>86385.64614</v>
      </c>
      <c r="I17" s="371">
        <v>19309.657059999998</v>
      </c>
      <c r="J17" s="372">
        <f t="shared" si="1"/>
        <v>105695.3032</v>
      </c>
      <c r="K17" s="373">
        <f t="shared" si="2"/>
        <v>93151.88184</v>
      </c>
      <c r="L17" s="371">
        <f t="shared" si="3"/>
        <v>20835.127139999997</v>
      </c>
      <c r="M17" s="372">
        <f t="shared" si="4"/>
        <v>113987.00898</v>
      </c>
      <c r="P17" s="156"/>
      <c r="X17" s="157"/>
    </row>
    <row r="18" spans="2:24" ht="15" customHeight="1">
      <c r="B18" s="154">
        <v>2022</v>
      </c>
      <c r="C18" s="155"/>
      <c r="D18" s="170"/>
      <c r="E18" s="373">
        <v>5847.85632</v>
      </c>
      <c r="F18" s="371">
        <v>1294.96393</v>
      </c>
      <c r="G18" s="372">
        <f t="shared" si="0"/>
        <v>7142.82025</v>
      </c>
      <c r="H18" s="373">
        <v>81100.44009999999</v>
      </c>
      <c r="I18" s="371">
        <v>16145.8722</v>
      </c>
      <c r="J18" s="372">
        <f t="shared" si="1"/>
        <v>97246.31229999999</v>
      </c>
      <c r="K18" s="373">
        <f t="shared" si="2"/>
        <v>86948.29642</v>
      </c>
      <c r="L18" s="371">
        <f t="shared" si="3"/>
        <v>17440.83613</v>
      </c>
      <c r="M18" s="372">
        <f t="shared" si="4"/>
        <v>104389.13255</v>
      </c>
      <c r="P18" s="156"/>
      <c r="X18" s="157"/>
    </row>
    <row r="19" spans="2:24" ht="15" customHeight="1">
      <c r="B19" s="154">
        <v>2023</v>
      </c>
      <c r="C19" s="155"/>
      <c r="D19" s="170"/>
      <c r="E19" s="373">
        <v>5227.525549999999</v>
      </c>
      <c r="F19" s="371">
        <v>1090.44274</v>
      </c>
      <c r="G19" s="372">
        <f t="shared" si="0"/>
        <v>6317.968289999999</v>
      </c>
      <c r="H19" s="373">
        <v>73686.43088</v>
      </c>
      <c r="I19" s="371">
        <v>13797.8656</v>
      </c>
      <c r="J19" s="372">
        <f t="shared" si="1"/>
        <v>87484.29648</v>
      </c>
      <c r="K19" s="373">
        <f t="shared" si="2"/>
        <v>78913.95643</v>
      </c>
      <c r="L19" s="371">
        <f t="shared" si="3"/>
        <v>14888.30834</v>
      </c>
      <c r="M19" s="372">
        <f t="shared" si="4"/>
        <v>93802.26477000001</v>
      </c>
      <c r="P19" s="156"/>
      <c r="X19" s="157"/>
    </row>
    <row r="20" spans="2:24" ht="15" customHeight="1">
      <c r="B20" s="154">
        <v>2024</v>
      </c>
      <c r="C20" s="155"/>
      <c r="D20" s="170"/>
      <c r="E20" s="373">
        <v>4509.95066</v>
      </c>
      <c r="F20" s="371">
        <v>897.67898</v>
      </c>
      <c r="G20" s="372">
        <f t="shared" si="0"/>
        <v>5407.62964</v>
      </c>
      <c r="H20" s="373">
        <v>66657.54852</v>
      </c>
      <c r="I20" s="371">
        <v>10887.175210000001</v>
      </c>
      <c r="J20" s="372">
        <f t="shared" si="1"/>
        <v>77544.72373</v>
      </c>
      <c r="K20" s="373">
        <f t="shared" si="2"/>
        <v>71167.49918</v>
      </c>
      <c r="L20" s="371">
        <f t="shared" si="3"/>
        <v>11784.854190000002</v>
      </c>
      <c r="M20" s="372">
        <f t="shared" si="4"/>
        <v>82952.35337</v>
      </c>
      <c r="P20" s="156"/>
      <c r="X20" s="157"/>
    </row>
    <row r="21" spans="2:24" ht="15" customHeight="1">
      <c r="B21" s="154">
        <v>2025</v>
      </c>
      <c r="C21" s="155"/>
      <c r="D21" s="170"/>
      <c r="E21" s="373">
        <v>4509.95066</v>
      </c>
      <c r="F21" s="371">
        <v>725.37828</v>
      </c>
      <c r="G21" s="372">
        <f t="shared" si="0"/>
        <v>5235.32894</v>
      </c>
      <c r="H21" s="373">
        <v>26661.50659</v>
      </c>
      <c r="I21" s="371">
        <v>8531.412400000001</v>
      </c>
      <c r="J21" s="372">
        <f t="shared" si="1"/>
        <v>35192.918990000006</v>
      </c>
      <c r="K21" s="373">
        <f t="shared" si="2"/>
        <v>31171.45725</v>
      </c>
      <c r="L21" s="371">
        <f t="shared" si="3"/>
        <v>9256.790680000002</v>
      </c>
      <c r="M21" s="372">
        <f t="shared" si="4"/>
        <v>40428.24793</v>
      </c>
      <c r="P21" s="156"/>
      <c r="X21" s="157"/>
    </row>
    <row r="22" spans="2:24" ht="15" customHeight="1">
      <c r="B22" s="154">
        <v>2026</v>
      </c>
      <c r="C22" s="155"/>
      <c r="D22" s="170"/>
      <c r="E22" s="373">
        <v>4509.95066</v>
      </c>
      <c r="F22" s="371">
        <v>555.3510600000001</v>
      </c>
      <c r="G22" s="372">
        <f t="shared" si="0"/>
        <v>5065.30172</v>
      </c>
      <c r="H22" s="373">
        <v>88668.18715000001</v>
      </c>
      <c r="I22" s="371">
        <v>7840.98048</v>
      </c>
      <c r="J22" s="372">
        <f t="shared" si="1"/>
        <v>96509.16763000001</v>
      </c>
      <c r="K22" s="373">
        <f t="shared" si="2"/>
        <v>93178.13781000001</v>
      </c>
      <c r="L22" s="371">
        <f t="shared" si="3"/>
        <v>8396.331540000001</v>
      </c>
      <c r="M22" s="372">
        <f t="shared" si="4"/>
        <v>101574.46935000001</v>
      </c>
      <c r="P22" s="156"/>
      <c r="X22" s="157"/>
    </row>
    <row r="23" spans="2:24" ht="15" customHeight="1">
      <c r="B23" s="154">
        <v>2027</v>
      </c>
      <c r="C23" s="155"/>
      <c r="D23" s="170"/>
      <c r="E23" s="373">
        <v>4509.95066</v>
      </c>
      <c r="F23" s="371">
        <v>384.58178000000004</v>
      </c>
      <c r="G23" s="372">
        <f t="shared" si="0"/>
        <v>4894.532440000001</v>
      </c>
      <c r="H23" s="373">
        <v>29175.79308</v>
      </c>
      <c r="I23" s="371">
        <v>1974.9071299999998</v>
      </c>
      <c r="J23" s="372">
        <f t="shared" si="1"/>
        <v>31150.70021</v>
      </c>
      <c r="K23" s="373">
        <f t="shared" si="2"/>
        <v>33685.74374</v>
      </c>
      <c r="L23" s="371">
        <f t="shared" si="3"/>
        <v>2359.48891</v>
      </c>
      <c r="M23" s="372">
        <f t="shared" si="4"/>
        <v>36045.23265</v>
      </c>
      <c r="P23" s="156"/>
      <c r="X23" s="157"/>
    </row>
    <row r="24" spans="2:24" ht="15" customHeight="1">
      <c r="B24" s="154">
        <v>2028</v>
      </c>
      <c r="C24" s="155"/>
      <c r="D24" s="170"/>
      <c r="E24" s="373">
        <v>4509.95066</v>
      </c>
      <c r="F24" s="371">
        <v>213.94225</v>
      </c>
      <c r="G24" s="372">
        <f t="shared" si="0"/>
        <v>4723.8929100000005</v>
      </c>
      <c r="H24" s="373">
        <v>13540.41902</v>
      </c>
      <c r="I24" s="371">
        <v>1511.9741999999999</v>
      </c>
      <c r="J24" s="372">
        <f t="shared" si="1"/>
        <v>15052.39322</v>
      </c>
      <c r="K24" s="373">
        <f t="shared" si="2"/>
        <v>18050.36968</v>
      </c>
      <c r="L24" s="371">
        <f t="shared" si="3"/>
        <v>1725.91645</v>
      </c>
      <c r="M24" s="372">
        <f t="shared" si="4"/>
        <v>19776.28613</v>
      </c>
      <c r="P24" s="156"/>
      <c r="X24" s="157"/>
    </row>
    <row r="25" spans="2:24" ht="15" customHeight="1">
      <c r="B25" s="154">
        <v>2029</v>
      </c>
      <c r="C25" s="155"/>
      <c r="D25" s="170"/>
      <c r="E25" s="373">
        <v>2254.9751699999997</v>
      </c>
      <c r="F25" s="371">
        <v>42.93159</v>
      </c>
      <c r="G25" s="372">
        <f t="shared" si="0"/>
        <v>2297.90676</v>
      </c>
      <c r="H25" s="373">
        <v>11518.355529999999</v>
      </c>
      <c r="I25" s="371">
        <v>1069.56629</v>
      </c>
      <c r="J25" s="372">
        <f t="shared" si="1"/>
        <v>12587.92182</v>
      </c>
      <c r="K25" s="373">
        <f t="shared" si="2"/>
        <v>13773.330699999999</v>
      </c>
      <c r="L25" s="371">
        <f t="shared" si="3"/>
        <v>1112.49788</v>
      </c>
      <c r="M25" s="372">
        <f t="shared" si="4"/>
        <v>14885.828579999998</v>
      </c>
      <c r="P25" s="156"/>
      <c r="X25" s="157"/>
    </row>
    <row r="26" spans="2:24" ht="15" customHeight="1">
      <c r="B26" s="154">
        <v>2030</v>
      </c>
      <c r="C26" s="155"/>
      <c r="D26" s="170"/>
      <c r="E26" s="373">
        <v>0</v>
      </c>
      <c r="F26" s="371">
        <v>0</v>
      </c>
      <c r="G26" s="372">
        <f t="shared" si="0"/>
        <v>0</v>
      </c>
      <c r="H26" s="373">
        <v>6772.27632</v>
      </c>
      <c r="I26" s="371">
        <v>749.1476600000001</v>
      </c>
      <c r="J26" s="372">
        <f t="shared" si="1"/>
        <v>7521.42398</v>
      </c>
      <c r="K26" s="373">
        <f t="shared" si="2"/>
        <v>6772.27632</v>
      </c>
      <c r="L26" s="371">
        <f t="shared" si="3"/>
        <v>749.1476600000001</v>
      </c>
      <c r="M26" s="372">
        <f t="shared" si="4"/>
        <v>7521.42398</v>
      </c>
      <c r="P26" s="156"/>
      <c r="X26" s="157"/>
    </row>
    <row r="27" spans="2:24" ht="15" customHeight="1">
      <c r="B27" s="154">
        <v>2031</v>
      </c>
      <c r="C27" s="155"/>
      <c r="D27" s="170"/>
      <c r="E27" s="373">
        <v>0</v>
      </c>
      <c r="F27" s="371">
        <v>0</v>
      </c>
      <c r="G27" s="372">
        <f t="shared" si="0"/>
        <v>0</v>
      </c>
      <c r="H27" s="373">
        <v>6291.405650000001</v>
      </c>
      <c r="I27" s="371">
        <v>496.02226</v>
      </c>
      <c r="J27" s="372">
        <f t="shared" si="1"/>
        <v>6787.42791</v>
      </c>
      <c r="K27" s="373">
        <f t="shared" si="2"/>
        <v>6291.405650000001</v>
      </c>
      <c r="L27" s="371">
        <f t="shared" si="3"/>
        <v>496.02226</v>
      </c>
      <c r="M27" s="372">
        <f t="shared" si="4"/>
        <v>6787.42791</v>
      </c>
      <c r="P27" s="156"/>
      <c r="X27" s="157"/>
    </row>
    <row r="28" spans="2:24" ht="15" customHeight="1">
      <c r="B28" s="154">
        <v>2032</v>
      </c>
      <c r="C28" s="155"/>
      <c r="D28" s="170"/>
      <c r="E28" s="373">
        <v>0</v>
      </c>
      <c r="F28" s="371">
        <v>0</v>
      </c>
      <c r="G28" s="372">
        <f t="shared" si="0"/>
        <v>0</v>
      </c>
      <c r="H28" s="373">
        <v>3177.15121</v>
      </c>
      <c r="I28" s="371">
        <v>2407.25292</v>
      </c>
      <c r="J28" s="372">
        <f t="shared" si="1"/>
        <v>5584.40413</v>
      </c>
      <c r="K28" s="373">
        <f t="shared" si="2"/>
        <v>3177.15121</v>
      </c>
      <c r="L28" s="371">
        <f t="shared" si="3"/>
        <v>2407.25292</v>
      </c>
      <c r="M28" s="372">
        <f t="shared" si="4"/>
        <v>5584.40413</v>
      </c>
      <c r="P28" s="156"/>
      <c r="X28" s="157"/>
    </row>
    <row r="29" spans="2:24" ht="15" customHeight="1">
      <c r="B29" s="154">
        <v>2033</v>
      </c>
      <c r="C29" s="155"/>
      <c r="D29" s="170"/>
      <c r="E29" s="373">
        <v>0</v>
      </c>
      <c r="F29" s="371">
        <v>0</v>
      </c>
      <c r="G29" s="372">
        <f t="shared" si="0"/>
        <v>0</v>
      </c>
      <c r="H29" s="373">
        <v>1986.30017</v>
      </c>
      <c r="I29" s="371">
        <v>111.30091</v>
      </c>
      <c r="J29" s="372">
        <f t="shared" si="1"/>
        <v>2097.60108</v>
      </c>
      <c r="K29" s="373">
        <f t="shared" si="2"/>
        <v>1986.30017</v>
      </c>
      <c r="L29" s="371">
        <f t="shared" si="3"/>
        <v>111.30091</v>
      </c>
      <c r="M29" s="372">
        <f t="shared" si="4"/>
        <v>2097.60108</v>
      </c>
      <c r="P29" s="156"/>
      <c r="X29" s="157"/>
    </row>
    <row r="30" spans="2:24" ht="15" customHeight="1">
      <c r="B30" s="154">
        <v>2034</v>
      </c>
      <c r="C30" s="155"/>
      <c r="D30" s="170"/>
      <c r="E30" s="373">
        <v>0</v>
      </c>
      <c r="F30" s="371">
        <v>0</v>
      </c>
      <c r="G30" s="372">
        <f t="shared" si="0"/>
        <v>0</v>
      </c>
      <c r="H30" s="373">
        <v>1044.64075</v>
      </c>
      <c r="I30" s="371">
        <v>76.45516</v>
      </c>
      <c r="J30" s="372">
        <f t="shared" si="1"/>
        <v>1121.09591</v>
      </c>
      <c r="K30" s="373">
        <f t="shared" si="2"/>
        <v>1044.64075</v>
      </c>
      <c r="L30" s="371">
        <f t="shared" si="3"/>
        <v>76.45516</v>
      </c>
      <c r="M30" s="372">
        <f t="shared" si="4"/>
        <v>1121.09591</v>
      </c>
      <c r="P30" s="156"/>
      <c r="X30" s="157"/>
    </row>
    <row r="31" spans="2:24" ht="15" customHeight="1">
      <c r="B31" s="154">
        <v>2035</v>
      </c>
      <c r="C31" s="155"/>
      <c r="D31" s="170"/>
      <c r="E31" s="373">
        <v>0</v>
      </c>
      <c r="F31" s="371">
        <v>0</v>
      </c>
      <c r="G31" s="372">
        <f t="shared" si="0"/>
        <v>0</v>
      </c>
      <c r="H31" s="373">
        <v>1019.2076999999999</v>
      </c>
      <c r="I31" s="371">
        <v>53.052800000000005</v>
      </c>
      <c r="J31" s="372">
        <f t="shared" si="1"/>
        <v>1072.2604999999999</v>
      </c>
      <c r="K31" s="373">
        <f t="shared" si="2"/>
        <v>1019.2076999999999</v>
      </c>
      <c r="L31" s="371">
        <f t="shared" si="3"/>
        <v>53.052800000000005</v>
      </c>
      <c r="M31" s="372">
        <f t="shared" si="4"/>
        <v>1072.2604999999999</v>
      </c>
      <c r="P31" s="156"/>
      <c r="X31" s="157"/>
    </row>
    <row r="32" spans="2:24" ht="15" customHeight="1">
      <c r="B32" s="154">
        <v>2036</v>
      </c>
      <c r="C32" s="155"/>
      <c r="D32" s="170"/>
      <c r="E32" s="373">
        <v>0</v>
      </c>
      <c r="F32" s="371">
        <v>0</v>
      </c>
      <c r="G32" s="372">
        <f t="shared" si="0"/>
        <v>0</v>
      </c>
      <c r="H32" s="373">
        <v>571.6160600000001</v>
      </c>
      <c r="I32" s="371">
        <v>31.30809</v>
      </c>
      <c r="J32" s="372">
        <f t="shared" si="1"/>
        <v>602.92415</v>
      </c>
      <c r="K32" s="373">
        <f t="shared" si="2"/>
        <v>571.6160600000001</v>
      </c>
      <c r="L32" s="371">
        <f t="shared" si="3"/>
        <v>31.30809</v>
      </c>
      <c r="M32" s="372">
        <f t="shared" si="4"/>
        <v>602.92415</v>
      </c>
      <c r="P32" s="156"/>
      <c r="X32" s="157"/>
    </row>
    <row r="33" spans="2:24" ht="15" customHeight="1">
      <c r="B33" s="154">
        <v>2037</v>
      </c>
      <c r="C33" s="155"/>
      <c r="D33" s="170"/>
      <c r="E33" s="373">
        <v>0</v>
      </c>
      <c r="F33" s="371">
        <v>0</v>
      </c>
      <c r="G33" s="372">
        <f t="shared" si="0"/>
        <v>0</v>
      </c>
      <c r="H33" s="373">
        <v>394.19016999999997</v>
      </c>
      <c r="I33" s="371">
        <v>22.61582</v>
      </c>
      <c r="J33" s="372">
        <f t="shared" si="1"/>
        <v>416.80598999999995</v>
      </c>
      <c r="K33" s="373">
        <f t="shared" si="2"/>
        <v>394.19016999999997</v>
      </c>
      <c r="L33" s="371">
        <f t="shared" si="3"/>
        <v>22.61582</v>
      </c>
      <c r="M33" s="372">
        <f t="shared" si="4"/>
        <v>416.80598999999995</v>
      </c>
      <c r="P33" s="156"/>
      <c r="X33" s="157"/>
    </row>
    <row r="34" spans="2:24" ht="15" customHeight="1">
      <c r="B34" s="154">
        <v>2038</v>
      </c>
      <c r="C34" s="155"/>
      <c r="D34" s="170"/>
      <c r="E34" s="373">
        <v>0</v>
      </c>
      <c r="F34" s="371">
        <v>0</v>
      </c>
      <c r="G34" s="372">
        <f t="shared" si="0"/>
        <v>0</v>
      </c>
      <c r="H34" s="373">
        <v>394.19016999999997</v>
      </c>
      <c r="I34" s="371">
        <v>16.58494</v>
      </c>
      <c r="J34" s="372">
        <f t="shared" si="1"/>
        <v>410.77511</v>
      </c>
      <c r="K34" s="373">
        <f t="shared" si="2"/>
        <v>394.19016999999997</v>
      </c>
      <c r="L34" s="371">
        <f t="shared" si="3"/>
        <v>16.58494</v>
      </c>
      <c r="M34" s="372">
        <f t="shared" si="4"/>
        <v>410.77511</v>
      </c>
      <c r="P34" s="156"/>
      <c r="X34" s="157"/>
    </row>
    <row r="35" spans="2:24" ht="15" customHeight="1">
      <c r="B35" s="154">
        <v>2039</v>
      </c>
      <c r="C35" s="155"/>
      <c r="D35" s="170"/>
      <c r="E35" s="373">
        <v>0</v>
      </c>
      <c r="F35" s="371">
        <v>0</v>
      </c>
      <c r="G35" s="372">
        <f t="shared" si="0"/>
        <v>0</v>
      </c>
      <c r="H35" s="373">
        <v>329.88814</v>
      </c>
      <c r="I35" s="371">
        <v>10.55404</v>
      </c>
      <c r="J35" s="372">
        <f t="shared" si="1"/>
        <v>340.44218</v>
      </c>
      <c r="K35" s="373">
        <f t="shared" si="2"/>
        <v>329.88814</v>
      </c>
      <c r="L35" s="371">
        <f t="shared" si="3"/>
        <v>10.55404</v>
      </c>
      <c r="M35" s="372">
        <f t="shared" si="4"/>
        <v>340.44218</v>
      </c>
      <c r="P35" s="156"/>
      <c r="X35" s="157"/>
    </row>
    <row r="36" spans="2:24" ht="15" customHeight="1">
      <c r="B36" s="154">
        <v>2040</v>
      </c>
      <c r="C36" s="155"/>
      <c r="D36" s="170"/>
      <c r="E36" s="373">
        <v>0</v>
      </c>
      <c r="F36" s="371">
        <v>0</v>
      </c>
      <c r="G36" s="372">
        <f>+F36+E36</f>
        <v>0</v>
      </c>
      <c r="H36" s="373">
        <v>329.88818</v>
      </c>
      <c r="I36" s="371">
        <v>4.52316</v>
      </c>
      <c r="J36" s="372">
        <f>+H36+I36</f>
        <v>334.41134</v>
      </c>
      <c r="K36" s="373">
        <f aca="true" t="shared" si="5" ref="K36:L40">+E36+H36</f>
        <v>329.88818</v>
      </c>
      <c r="L36" s="371">
        <f t="shared" si="5"/>
        <v>4.52316</v>
      </c>
      <c r="M36" s="372">
        <f>+K36+L36</f>
        <v>334.41134</v>
      </c>
      <c r="P36" s="156"/>
      <c r="X36" s="157"/>
    </row>
    <row r="37" spans="2:24" ht="15" customHeight="1">
      <c r="B37" s="154">
        <v>2041</v>
      </c>
      <c r="C37" s="155"/>
      <c r="D37" s="170"/>
      <c r="E37" s="373">
        <v>0</v>
      </c>
      <c r="F37" s="371">
        <v>0</v>
      </c>
      <c r="G37" s="372">
        <f>+F37+E37</f>
        <v>0</v>
      </c>
      <c r="H37" s="373">
        <v>28.343880000000002</v>
      </c>
      <c r="I37" s="371">
        <v>0</v>
      </c>
      <c r="J37" s="372">
        <f>+H37+I37</f>
        <v>28.343880000000002</v>
      </c>
      <c r="K37" s="373">
        <f t="shared" si="5"/>
        <v>28.343880000000002</v>
      </c>
      <c r="L37" s="371">
        <f t="shared" si="5"/>
        <v>0</v>
      </c>
      <c r="M37" s="372">
        <f>+K37+L37</f>
        <v>28.343880000000002</v>
      </c>
      <c r="P37" s="156"/>
      <c r="X37" s="157"/>
    </row>
    <row r="38" spans="2:24" ht="15" customHeight="1">
      <c r="B38" s="154">
        <v>2042</v>
      </c>
      <c r="C38" s="155"/>
      <c r="D38" s="170"/>
      <c r="E38" s="373">
        <v>0</v>
      </c>
      <c r="F38" s="371">
        <v>0</v>
      </c>
      <c r="G38" s="372">
        <f>+F38+E38</f>
        <v>0</v>
      </c>
      <c r="H38" s="373">
        <v>28.343880000000002</v>
      </c>
      <c r="I38" s="371">
        <v>0</v>
      </c>
      <c r="J38" s="372">
        <f>+H38+I38</f>
        <v>28.343880000000002</v>
      </c>
      <c r="K38" s="373">
        <f t="shared" si="5"/>
        <v>28.343880000000002</v>
      </c>
      <c r="L38" s="371">
        <f t="shared" si="5"/>
        <v>0</v>
      </c>
      <c r="M38" s="372">
        <f>+K38+L38</f>
        <v>28.343880000000002</v>
      </c>
      <c r="P38" s="156"/>
      <c r="X38" s="157"/>
    </row>
    <row r="39" spans="2:24" ht="15" customHeight="1">
      <c r="B39" s="154">
        <v>2043</v>
      </c>
      <c r="C39" s="155"/>
      <c r="D39" s="170"/>
      <c r="E39" s="373">
        <v>0</v>
      </c>
      <c r="F39" s="371">
        <v>0</v>
      </c>
      <c r="G39" s="372">
        <f>+F39+E39</f>
        <v>0</v>
      </c>
      <c r="H39" s="373">
        <v>28.343880000000002</v>
      </c>
      <c r="I39" s="371">
        <v>0</v>
      </c>
      <c r="J39" s="372">
        <f>+H39+I39</f>
        <v>28.343880000000002</v>
      </c>
      <c r="K39" s="373">
        <f t="shared" si="5"/>
        <v>28.343880000000002</v>
      </c>
      <c r="L39" s="371">
        <f t="shared" si="5"/>
        <v>0</v>
      </c>
      <c r="M39" s="372">
        <f>+K39+L39</f>
        <v>28.343880000000002</v>
      </c>
      <c r="P39" s="156"/>
      <c r="X39" s="157"/>
    </row>
    <row r="40" spans="2:24" ht="15" customHeight="1">
      <c r="B40" s="154">
        <v>2044</v>
      </c>
      <c r="C40" s="155"/>
      <c r="D40" s="170"/>
      <c r="E40" s="373">
        <v>0</v>
      </c>
      <c r="F40" s="371">
        <v>0</v>
      </c>
      <c r="G40" s="372">
        <f>+F40+E40</f>
        <v>0</v>
      </c>
      <c r="H40" s="373">
        <v>21.25752</v>
      </c>
      <c r="I40" s="371">
        <v>0</v>
      </c>
      <c r="J40" s="372">
        <f>+H40+I40</f>
        <v>21.25752</v>
      </c>
      <c r="K40" s="373">
        <f t="shared" si="5"/>
        <v>21.25752</v>
      </c>
      <c r="L40" s="371">
        <f t="shared" si="5"/>
        <v>0</v>
      </c>
      <c r="M40" s="372">
        <f>+K40+L40</f>
        <v>21.25752</v>
      </c>
      <c r="P40" s="156"/>
      <c r="X40" s="157"/>
    </row>
    <row r="41" spans="2:13" ht="9.75" customHeight="1">
      <c r="B41" s="158"/>
      <c r="C41" s="159"/>
      <c r="D41" s="171"/>
      <c r="E41" s="377"/>
      <c r="F41" s="378"/>
      <c r="G41" s="379"/>
      <c r="H41" s="377"/>
      <c r="I41" s="378"/>
      <c r="J41" s="379"/>
      <c r="K41" s="377"/>
      <c r="L41" s="378"/>
      <c r="M41" s="379"/>
    </row>
    <row r="42" spans="2:13" ht="15" customHeight="1">
      <c r="B42" s="570" t="s">
        <v>15</v>
      </c>
      <c r="C42" s="571"/>
      <c r="D42" s="269"/>
      <c r="E42" s="574">
        <f aca="true" t="shared" si="6" ref="E42:M42">SUM(E15:E40)</f>
        <v>58650.713650000005</v>
      </c>
      <c r="F42" s="576">
        <f t="shared" si="6"/>
        <v>10644.229330000002</v>
      </c>
      <c r="G42" s="565">
        <f t="shared" si="6"/>
        <v>69294.94297999999</v>
      </c>
      <c r="H42" s="574">
        <f t="shared" si="6"/>
        <v>713583.8038799997</v>
      </c>
      <c r="I42" s="576">
        <f t="shared" si="6"/>
        <v>130501.62450000003</v>
      </c>
      <c r="J42" s="565">
        <f t="shared" si="6"/>
        <v>844085.4283799999</v>
      </c>
      <c r="K42" s="574">
        <f t="shared" si="6"/>
        <v>772234.5175299997</v>
      </c>
      <c r="L42" s="576">
        <f t="shared" si="6"/>
        <v>141145.85383000004</v>
      </c>
      <c r="M42" s="565">
        <f t="shared" si="6"/>
        <v>913380.3713599999</v>
      </c>
    </row>
    <row r="43" spans="2:13" ht="15" customHeight="1">
      <c r="B43" s="572"/>
      <c r="C43" s="573"/>
      <c r="D43" s="270"/>
      <c r="E43" s="575"/>
      <c r="F43" s="577"/>
      <c r="G43" s="566"/>
      <c r="H43" s="575"/>
      <c r="I43" s="577"/>
      <c r="J43" s="566"/>
      <c r="K43" s="575"/>
      <c r="L43" s="577"/>
      <c r="M43" s="566"/>
    </row>
    <row r="44" ht="6.75" customHeight="1"/>
    <row r="45" spans="2:13" s="143" customFormat="1" ht="15" customHeight="1">
      <c r="B45" s="160" t="s">
        <v>126</v>
      </c>
      <c r="C45" s="161"/>
      <c r="D45" s="161"/>
      <c r="E45" s="145"/>
      <c r="G45" s="145"/>
      <c r="H45" s="162"/>
      <c r="I45" s="163"/>
      <c r="J45" s="162"/>
      <c r="K45" s="145"/>
      <c r="L45" s="145"/>
      <c r="M45" s="145"/>
    </row>
    <row r="46" spans="2:13" s="143" customFormat="1" ht="15" customHeight="1">
      <c r="B46" s="160" t="s">
        <v>312</v>
      </c>
      <c r="C46" s="161"/>
      <c r="D46" s="161"/>
      <c r="E46" s="145"/>
      <c r="G46" s="145"/>
      <c r="H46" s="162"/>
      <c r="I46" s="163"/>
      <c r="J46" s="162"/>
      <c r="K46" s="194"/>
      <c r="L46" s="193"/>
      <c r="M46" s="145"/>
    </row>
    <row r="47" spans="2:13" s="143" customFormat="1" ht="15" customHeight="1">
      <c r="B47" s="160" t="s">
        <v>314</v>
      </c>
      <c r="C47" s="161"/>
      <c r="D47" s="161"/>
      <c r="E47" s="145"/>
      <c r="G47" s="145"/>
      <c r="H47" s="172"/>
      <c r="I47" s="163"/>
      <c r="J47" s="162"/>
      <c r="K47" s="145"/>
      <c r="L47" s="145"/>
      <c r="M47" s="145"/>
    </row>
    <row r="48" spans="2:13" ht="15.75" customHeight="1">
      <c r="B48" s="435"/>
      <c r="C48" s="435"/>
      <c r="D48" s="435"/>
      <c r="E48" s="436"/>
      <c r="F48" s="436"/>
      <c r="G48" s="436"/>
      <c r="H48" s="436"/>
      <c r="I48" s="436"/>
      <c r="J48" s="436"/>
      <c r="K48" s="436"/>
      <c r="L48" s="436"/>
      <c r="M48" s="436"/>
    </row>
    <row r="49" spans="2:24" ht="15.75" customHeight="1">
      <c r="B49" s="435"/>
      <c r="C49" s="435"/>
      <c r="D49" s="435"/>
      <c r="E49" s="437"/>
      <c r="F49" s="438"/>
      <c r="G49" s="439"/>
      <c r="H49" s="437"/>
      <c r="I49" s="439"/>
      <c r="J49" s="439"/>
      <c r="K49" s="439"/>
      <c r="L49" s="439"/>
      <c r="M49" s="439"/>
      <c r="X49" s="165"/>
    </row>
    <row r="50" spans="2:24" ht="15.75" customHeight="1">
      <c r="B50" s="435"/>
      <c r="C50" s="435"/>
      <c r="D50" s="435"/>
      <c r="E50" s="440"/>
      <c r="F50" s="441"/>
      <c r="G50" s="442"/>
      <c r="H50" s="443"/>
      <c r="I50" s="443"/>
      <c r="J50" s="443"/>
      <c r="K50" s="440"/>
      <c r="L50" s="440"/>
      <c r="M50" s="444"/>
      <c r="Q50" s="216"/>
      <c r="X50" s="165"/>
    </row>
    <row r="51" spans="2:17" ht="15.75" customHeight="1">
      <c r="B51" s="435"/>
      <c r="C51" s="435"/>
      <c r="D51" s="435"/>
      <c r="E51" s="440"/>
      <c r="F51" s="441"/>
      <c r="G51" s="440"/>
      <c r="H51" s="443"/>
      <c r="I51" s="443"/>
      <c r="J51" s="443"/>
      <c r="K51" s="440"/>
      <c r="L51" s="442"/>
      <c r="M51" s="444"/>
      <c r="O51" s="221"/>
      <c r="Q51" s="216"/>
    </row>
    <row r="52" spans="2:17" ht="15.75" customHeight="1">
      <c r="B52" s="435"/>
      <c r="C52" s="435"/>
      <c r="D52" s="435"/>
      <c r="E52" s="440"/>
      <c r="F52" s="441"/>
      <c r="G52" s="440"/>
      <c r="H52" s="440"/>
      <c r="I52" s="445"/>
      <c r="J52" s="440"/>
      <c r="K52" s="440"/>
      <c r="L52" s="440"/>
      <c r="M52" s="446"/>
      <c r="O52" s="222"/>
      <c r="P52" s="222"/>
      <c r="Q52" s="216"/>
    </row>
    <row r="53" spans="2:17" ht="18.75">
      <c r="B53" s="134" t="s">
        <v>118</v>
      </c>
      <c r="C53" s="135"/>
      <c r="D53" s="135"/>
      <c r="M53" s="317"/>
      <c r="Q53" s="216"/>
    </row>
    <row r="54" spans="2:17" ht="19.5">
      <c r="B54" s="138" t="s">
        <v>69</v>
      </c>
      <c r="C54" s="139"/>
      <c r="D54" s="139"/>
      <c r="L54" s="75"/>
      <c r="M54" s="293"/>
      <c r="N54" s="324">
        <f>+Portada!I34</f>
        <v>3.335</v>
      </c>
      <c r="Q54" s="216"/>
    </row>
    <row r="55" spans="2:17" ht="18">
      <c r="B55" s="139" t="s">
        <v>84</v>
      </c>
      <c r="C55" s="137"/>
      <c r="D55" s="137"/>
      <c r="M55" s="271"/>
      <c r="Q55" s="216"/>
    </row>
    <row r="56" spans="2:17" ht="16.5">
      <c r="B56" s="141" t="s">
        <v>137</v>
      </c>
      <c r="C56" s="137"/>
      <c r="D56" s="137"/>
      <c r="L56" s="164"/>
      <c r="O56" s="223"/>
      <c r="Q56" s="216"/>
    </row>
    <row r="57" spans="2:4" ht="15.75">
      <c r="B57" s="137" t="str">
        <f>+B9</f>
        <v>Período: Desde Febrero 2019 al 2044</v>
      </c>
      <c r="C57" s="137"/>
      <c r="D57" s="137"/>
    </row>
    <row r="58" spans="2:13" ht="15.75">
      <c r="B58" s="144" t="s">
        <v>148</v>
      </c>
      <c r="C58" s="144"/>
      <c r="D58" s="144"/>
      <c r="E58" s="145"/>
      <c r="F58" s="143"/>
      <c r="G58" s="145"/>
      <c r="H58" s="145"/>
      <c r="I58" s="146"/>
      <c r="J58" s="145"/>
      <c r="K58" s="145"/>
      <c r="L58" s="145"/>
      <c r="M58" s="145"/>
    </row>
    <row r="59" ht="9.75" customHeight="1"/>
    <row r="60" spans="2:13" ht="19.5" customHeight="1">
      <c r="B60" s="561" t="s">
        <v>102</v>
      </c>
      <c r="C60" s="562"/>
      <c r="D60" s="168"/>
      <c r="E60" s="567" t="s">
        <v>100</v>
      </c>
      <c r="F60" s="568"/>
      <c r="G60" s="569"/>
      <c r="H60" s="567" t="s">
        <v>101</v>
      </c>
      <c r="I60" s="568"/>
      <c r="J60" s="569"/>
      <c r="K60" s="567" t="s">
        <v>32</v>
      </c>
      <c r="L60" s="568"/>
      <c r="M60" s="569"/>
    </row>
    <row r="61" spans="2:13" ht="19.5" customHeight="1">
      <c r="B61" s="563"/>
      <c r="C61" s="564"/>
      <c r="D61" s="169"/>
      <c r="E61" s="150" t="s">
        <v>82</v>
      </c>
      <c r="F61" s="148" t="s">
        <v>83</v>
      </c>
      <c r="G61" s="149" t="s">
        <v>32</v>
      </c>
      <c r="H61" s="150" t="s">
        <v>82</v>
      </c>
      <c r="I61" s="148" t="s">
        <v>83</v>
      </c>
      <c r="J61" s="149" t="s">
        <v>32</v>
      </c>
      <c r="K61" s="150" t="s">
        <v>82</v>
      </c>
      <c r="L61" s="148" t="s">
        <v>83</v>
      </c>
      <c r="M61" s="149" t="s">
        <v>32</v>
      </c>
    </row>
    <row r="62" spans="2:13" ht="9.75" customHeight="1">
      <c r="B62" s="151"/>
      <c r="C62" s="152"/>
      <c r="D62" s="153"/>
      <c r="E62" s="374"/>
      <c r="F62" s="375"/>
      <c r="G62" s="376"/>
      <c r="H62" s="374"/>
      <c r="I62" s="375"/>
      <c r="J62" s="376"/>
      <c r="K62" s="374"/>
      <c r="L62" s="375"/>
      <c r="M62" s="376"/>
    </row>
    <row r="63" spans="2:16" ht="15.75">
      <c r="B63" s="154">
        <v>2019</v>
      </c>
      <c r="C63" s="155"/>
      <c r="D63" s="477" t="s">
        <v>313</v>
      </c>
      <c r="E63" s="373">
        <f aca="true" t="shared" si="7" ref="E63:F88">ROUND(+E15*$N$54,5)</f>
        <v>28071.87676</v>
      </c>
      <c r="F63" s="371">
        <f t="shared" si="7"/>
        <v>7020.03913</v>
      </c>
      <c r="G63" s="372">
        <f aca="true" t="shared" si="8" ref="G63:G83">+F63+E63</f>
        <v>35091.91589</v>
      </c>
      <c r="H63" s="373">
        <f aca="true" t="shared" si="9" ref="H63:I88">ROUND(+H15*$N$54,5)</f>
        <v>406008.35049</v>
      </c>
      <c r="I63" s="371">
        <f t="shared" si="9"/>
        <v>77544.09851</v>
      </c>
      <c r="J63" s="372">
        <f aca="true" t="shared" si="10" ref="J63:J83">+H63+I63</f>
        <v>483552.44899999996</v>
      </c>
      <c r="K63" s="373">
        <f aca="true" t="shared" si="11" ref="K63:K75">+E63+H63</f>
        <v>434080.22725</v>
      </c>
      <c r="L63" s="371">
        <f aca="true" t="shared" si="12" ref="L63:L75">+F63+I63</f>
        <v>84564.13764</v>
      </c>
      <c r="M63" s="372">
        <f aca="true" t="shared" si="13" ref="M63:M83">+K63+L63</f>
        <v>518644.36488999997</v>
      </c>
      <c r="P63" s="157"/>
    </row>
    <row r="64" spans="2:16" ht="15.75">
      <c r="B64" s="154">
        <v>2020</v>
      </c>
      <c r="C64" s="155"/>
      <c r="D64" s="170"/>
      <c r="E64" s="373">
        <f t="shared" si="7"/>
        <v>25302.68922</v>
      </c>
      <c r="F64" s="371">
        <f t="shared" si="7"/>
        <v>6031.44548</v>
      </c>
      <c r="G64" s="372">
        <f t="shared" si="8"/>
        <v>31334.134700000002</v>
      </c>
      <c r="H64" s="373">
        <f t="shared" si="9"/>
        <v>306922.7142</v>
      </c>
      <c r="I64" s="371">
        <f t="shared" si="9"/>
        <v>74042.97772</v>
      </c>
      <c r="J64" s="372">
        <f t="shared" si="10"/>
        <v>380965.69192</v>
      </c>
      <c r="K64" s="373">
        <f t="shared" si="11"/>
        <v>332225.40342</v>
      </c>
      <c r="L64" s="371">
        <f t="shared" si="12"/>
        <v>80074.42319999999</v>
      </c>
      <c r="M64" s="372">
        <f t="shared" si="13"/>
        <v>412299.82661999995</v>
      </c>
      <c r="P64" s="157"/>
    </row>
    <row r="65" spans="2:16" ht="15.75">
      <c r="B65" s="154">
        <v>2021</v>
      </c>
      <c r="C65" s="155"/>
      <c r="D65" s="170"/>
      <c r="E65" s="373">
        <f t="shared" si="7"/>
        <v>22565.39606</v>
      </c>
      <c r="F65" s="371">
        <f t="shared" si="7"/>
        <v>5087.44272</v>
      </c>
      <c r="G65" s="372">
        <f t="shared" si="8"/>
        <v>27652.83878</v>
      </c>
      <c r="H65" s="373">
        <f t="shared" si="9"/>
        <v>288096.12988</v>
      </c>
      <c r="I65" s="371">
        <f t="shared" si="9"/>
        <v>64397.7063</v>
      </c>
      <c r="J65" s="372">
        <f t="shared" si="10"/>
        <v>352493.83618000004</v>
      </c>
      <c r="K65" s="373">
        <f t="shared" si="11"/>
        <v>310661.52594</v>
      </c>
      <c r="L65" s="371">
        <f t="shared" si="12"/>
        <v>69485.14902</v>
      </c>
      <c r="M65" s="372">
        <f t="shared" si="13"/>
        <v>380146.67496000003</v>
      </c>
      <c r="P65" s="157"/>
    </row>
    <row r="66" spans="2:16" ht="15.75">
      <c r="B66" s="154">
        <v>2022</v>
      </c>
      <c r="C66" s="155"/>
      <c r="D66" s="170"/>
      <c r="E66" s="373">
        <f t="shared" si="7"/>
        <v>19502.60083</v>
      </c>
      <c r="F66" s="371">
        <f t="shared" si="7"/>
        <v>4318.70471</v>
      </c>
      <c r="G66" s="372">
        <f t="shared" si="8"/>
        <v>23821.30554</v>
      </c>
      <c r="H66" s="373">
        <f t="shared" si="9"/>
        <v>270469.96773</v>
      </c>
      <c r="I66" s="371">
        <f t="shared" si="9"/>
        <v>53846.48379</v>
      </c>
      <c r="J66" s="372">
        <f t="shared" si="10"/>
        <v>324316.45152</v>
      </c>
      <c r="K66" s="373">
        <f t="shared" si="11"/>
        <v>289972.56856</v>
      </c>
      <c r="L66" s="371">
        <f t="shared" si="12"/>
        <v>58165.1885</v>
      </c>
      <c r="M66" s="372">
        <f t="shared" si="13"/>
        <v>348137.75706</v>
      </c>
      <c r="P66" s="157"/>
    </row>
    <row r="67" spans="2:16" ht="15.75">
      <c r="B67" s="154">
        <v>2023</v>
      </c>
      <c r="C67" s="155"/>
      <c r="D67" s="170"/>
      <c r="E67" s="373">
        <f t="shared" si="7"/>
        <v>17433.79771</v>
      </c>
      <c r="F67" s="371">
        <f t="shared" si="7"/>
        <v>3636.62654</v>
      </c>
      <c r="G67" s="372">
        <f t="shared" si="8"/>
        <v>21070.42425</v>
      </c>
      <c r="H67" s="373">
        <f t="shared" si="9"/>
        <v>245744.24698</v>
      </c>
      <c r="I67" s="371">
        <f t="shared" si="9"/>
        <v>46015.88178</v>
      </c>
      <c r="J67" s="372">
        <f t="shared" si="10"/>
        <v>291760.12876</v>
      </c>
      <c r="K67" s="373">
        <f t="shared" si="11"/>
        <v>263178.04469</v>
      </c>
      <c r="L67" s="371">
        <f t="shared" si="12"/>
        <v>49652.50832</v>
      </c>
      <c r="M67" s="372">
        <f t="shared" si="13"/>
        <v>312830.55301000003</v>
      </c>
      <c r="P67" s="157"/>
    </row>
    <row r="68" spans="2:16" ht="15.75">
      <c r="B68" s="154">
        <v>2024</v>
      </c>
      <c r="C68" s="155"/>
      <c r="D68" s="170"/>
      <c r="E68" s="373">
        <f t="shared" si="7"/>
        <v>15040.68545</v>
      </c>
      <c r="F68" s="371">
        <f t="shared" si="7"/>
        <v>2993.7594</v>
      </c>
      <c r="G68" s="372">
        <f t="shared" si="8"/>
        <v>18034.44485</v>
      </c>
      <c r="H68" s="373">
        <f t="shared" si="9"/>
        <v>222302.92431</v>
      </c>
      <c r="I68" s="371">
        <f t="shared" si="9"/>
        <v>36308.72933</v>
      </c>
      <c r="J68" s="372">
        <f t="shared" si="10"/>
        <v>258611.65364</v>
      </c>
      <c r="K68" s="373">
        <f t="shared" si="11"/>
        <v>237343.60976</v>
      </c>
      <c r="L68" s="371">
        <f t="shared" si="12"/>
        <v>39302.488730000005</v>
      </c>
      <c r="M68" s="372">
        <f t="shared" si="13"/>
        <v>276646.09849</v>
      </c>
      <c r="P68" s="157"/>
    </row>
    <row r="69" spans="2:16" ht="15.75">
      <c r="B69" s="154">
        <v>2025</v>
      </c>
      <c r="C69" s="155"/>
      <c r="D69" s="170"/>
      <c r="E69" s="373">
        <f t="shared" si="7"/>
        <v>15040.68545</v>
      </c>
      <c r="F69" s="371">
        <f t="shared" si="7"/>
        <v>2419.13656</v>
      </c>
      <c r="G69" s="372">
        <f t="shared" si="8"/>
        <v>17459.82201</v>
      </c>
      <c r="H69" s="373">
        <f t="shared" si="9"/>
        <v>88916.12448</v>
      </c>
      <c r="I69" s="371">
        <f t="shared" si="9"/>
        <v>28452.26035</v>
      </c>
      <c r="J69" s="372">
        <f t="shared" si="10"/>
        <v>117368.38483</v>
      </c>
      <c r="K69" s="373">
        <f t="shared" si="11"/>
        <v>103956.80993</v>
      </c>
      <c r="L69" s="371">
        <f t="shared" si="12"/>
        <v>30871.39691</v>
      </c>
      <c r="M69" s="372">
        <f t="shared" si="13"/>
        <v>134828.20684</v>
      </c>
      <c r="P69" s="157"/>
    </row>
    <row r="70" spans="2:16" ht="15.75">
      <c r="B70" s="154">
        <v>2026</v>
      </c>
      <c r="C70" s="155"/>
      <c r="D70" s="170"/>
      <c r="E70" s="373">
        <f t="shared" si="7"/>
        <v>15040.68545</v>
      </c>
      <c r="F70" s="371">
        <f t="shared" si="7"/>
        <v>1852.09579</v>
      </c>
      <c r="G70" s="372">
        <f t="shared" si="8"/>
        <v>16892.78124</v>
      </c>
      <c r="H70" s="373">
        <f t="shared" si="9"/>
        <v>295708.40415</v>
      </c>
      <c r="I70" s="371">
        <f t="shared" si="9"/>
        <v>26149.6699</v>
      </c>
      <c r="J70" s="372">
        <f t="shared" si="10"/>
        <v>321858.07405</v>
      </c>
      <c r="K70" s="373">
        <f t="shared" si="11"/>
        <v>310749.0896</v>
      </c>
      <c r="L70" s="371">
        <f t="shared" si="12"/>
        <v>28001.76569</v>
      </c>
      <c r="M70" s="372">
        <f t="shared" si="13"/>
        <v>338750.85529</v>
      </c>
      <c r="P70" s="157"/>
    </row>
    <row r="71" spans="2:16" ht="15.75">
      <c r="B71" s="154">
        <v>2027</v>
      </c>
      <c r="C71" s="155"/>
      <c r="D71" s="170"/>
      <c r="E71" s="373">
        <f t="shared" si="7"/>
        <v>15040.68545</v>
      </c>
      <c r="F71" s="371">
        <f t="shared" si="7"/>
        <v>1282.58024</v>
      </c>
      <c r="G71" s="372">
        <f t="shared" si="8"/>
        <v>16323.26569</v>
      </c>
      <c r="H71" s="373">
        <f t="shared" si="9"/>
        <v>97301.26992</v>
      </c>
      <c r="I71" s="371">
        <f t="shared" si="9"/>
        <v>6586.31528</v>
      </c>
      <c r="J71" s="372">
        <f t="shared" si="10"/>
        <v>103887.5852</v>
      </c>
      <c r="K71" s="373">
        <f t="shared" si="11"/>
        <v>112341.95537000001</v>
      </c>
      <c r="L71" s="371">
        <f t="shared" si="12"/>
        <v>7868.89552</v>
      </c>
      <c r="M71" s="372">
        <f t="shared" si="13"/>
        <v>120210.85089000002</v>
      </c>
      <c r="P71" s="157"/>
    </row>
    <row r="72" spans="2:16" ht="15.75">
      <c r="B72" s="154">
        <v>2028</v>
      </c>
      <c r="C72" s="155"/>
      <c r="D72" s="170"/>
      <c r="E72" s="373">
        <f t="shared" si="7"/>
        <v>15040.68545</v>
      </c>
      <c r="F72" s="371">
        <f t="shared" si="7"/>
        <v>713.4974</v>
      </c>
      <c r="G72" s="372">
        <f t="shared" si="8"/>
        <v>15754.182850000001</v>
      </c>
      <c r="H72" s="373">
        <f t="shared" si="9"/>
        <v>45157.29743</v>
      </c>
      <c r="I72" s="371">
        <f t="shared" si="9"/>
        <v>5042.43396</v>
      </c>
      <c r="J72" s="372">
        <f t="shared" si="10"/>
        <v>50199.73139</v>
      </c>
      <c r="K72" s="373">
        <f t="shared" si="11"/>
        <v>60197.982879999996</v>
      </c>
      <c r="L72" s="371">
        <f t="shared" si="12"/>
        <v>5755.9313600000005</v>
      </c>
      <c r="M72" s="372">
        <f t="shared" si="13"/>
        <v>65953.91424</v>
      </c>
      <c r="P72" s="157"/>
    </row>
    <row r="73" spans="2:16" ht="15.75">
      <c r="B73" s="154">
        <v>2029</v>
      </c>
      <c r="C73" s="155"/>
      <c r="D73" s="170"/>
      <c r="E73" s="373">
        <f t="shared" si="7"/>
        <v>7520.34219</v>
      </c>
      <c r="F73" s="371">
        <f t="shared" si="7"/>
        <v>143.17685</v>
      </c>
      <c r="G73" s="372">
        <f>+F73+E73</f>
        <v>7663.51904</v>
      </c>
      <c r="H73" s="373">
        <f t="shared" si="9"/>
        <v>38413.71569</v>
      </c>
      <c r="I73" s="371">
        <f t="shared" si="9"/>
        <v>3567.00358</v>
      </c>
      <c r="J73" s="372">
        <f t="shared" si="10"/>
        <v>41980.719269999994</v>
      </c>
      <c r="K73" s="373">
        <f t="shared" si="11"/>
        <v>45934.05788</v>
      </c>
      <c r="L73" s="371">
        <f t="shared" si="12"/>
        <v>3710.18043</v>
      </c>
      <c r="M73" s="372">
        <f t="shared" si="13"/>
        <v>49644.23831</v>
      </c>
      <c r="P73" s="157"/>
    </row>
    <row r="74" spans="2:16" ht="15.75">
      <c r="B74" s="154">
        <v>2030</v>
      </c>
      <c r="C74" s="155"/>
      <c r="D74" s="170"/>
      <c r="E74" s="373">
        <f t="shared" si="7"/>
        <v>0</v>
      </c>
      <c r="F74" s="371">
        <f t="shared" si="7"/>
        <v>0</v>
      </c>
      <c r="G74" s="372">
        <f t="shared" si="8"/>
        <v>0</v>
      </c>
      <c r="H74" s="373">
        <f t="shared" si="9"/>
        <v>22585.54153</v>
      </c>
      <c r="I74" s="371">
        <f t="shared" si="9"/>
        <v>2498.40745</v>
      </c>
      <c r="J74" s="372">
        <f t="shared" si="10"/>
        <v>25083.948979999997</v>
      </c>
      <c r="K74" s="373">
        <f t="shared" si="11"/>
        <v>22585.54153</v>
      </c>
      <c r="L74" s="371">
        <f t="shared" si="12"/>
        <v>2498.40745</v>
      </c>
      <c r="M74" s="372">
        <f t="shared" si="13"/>
        <v>25083.948979999997</v>
      </c>
      <c r="P74" s="157"/>
    </row>
    <row r="75" spans="2:16" ht="15.75">
      <c r="B75" s="154">
        <v>2031</v>
      </c>
      <c r="C75" s="155"/>
      <c r="D75" s="170"/>
      <c r="E75" s="373">
        <f t="shared" si="7"/>
        <v>0</v>
      </c>
      <c r="F75" s="371">
        <f t="shared" si="7"/>
        <v>0</v>
      </c>
      <c r="G75" s="372">
        <f t="shared" si="8"/>
        <v>0</v>
      </c>
      <c r="H75" s="373">
        <f t="shared" si="9"/>
        <v>20981.83784</v>
      </c>
      <c r="I75" s="371">
        <f t="shared" si="9"/>
        <v>1654.23424</v>
      </c>
      <c r="J75" s="372">
        <f t="shared" si="10"/>
        <v>22636.07208</v>
      </c>
      <c r="K75" s="373">
        <f t="shared" si="11"/>
        <v>20981.83784</v>
      </c>
      <c r="L75" s="371">
        <f t="shared" si="12"/>
        <v>1654.23424</v>
      </c>
      <c r="M75" s="372">
        <f t="shared" si="13"/>
        <v>22636.07208</v>
      </c>
      <c r="P75" s="157"/>
    </row>
    <row r="76" spans="2:16" ht="15.75">
      <c r="B76" s="154">
        <v>2032</v>
      </c>
      <c r="C76" s="155"/>
      <c r="D76" s="170"/>
      <c r="E76" s="373">
        <f t="shared" si="7"/>
        <v>0</v>
      </c>
      <c r="F76" s="371">
        <f t="shared" si="7"/>
        <v>0</v>
      </c>
      <c r="G76" s="372">
        <f t="shared" si="8"/>
        <v>0</v>
      </c>
      <c r="H76" s="373">
        <f t="shared" si="9"/>
        <v>10595.79929</v>
      </c>
      <c r="I76" s="371">
        <f t="shared" si="9"/>
        <v>8028.18849</v>
      </c>
      <c r="J76" s="372">
        <f t="shared" si="10"/>
        <v>18623.98778</v>
      </c>
      <c r="K76" s="373">
        <f aca="true" t="shared" si="14" ref="K76:K83">+E76+H76</f>
        <v>10595.79929</v>
      </c>
      <c r="L76" s="371">
        <f aca="true" t="shared" si="15" ref="L76:L83">+F76+I76</f>
        <v>8028.18849</v>
      </c>
      <c r="M76" s="372">
        <f t="shared" si="13"/>
        <v>18623.98778</v>
      </c>
      <c r="P76" s="157"/>
    </row>
    <row r="77" spans="2:16" ht="15.75">
      <c r="B77" s="154">
        <v>2033</v>
      </c>
      <c r="C77" s="155"/>
      <c r="D77" s="170"/>
      <c r="E77" s="373">
        <f t="shared" si="7"/>
        <v>0</v>
      </c>
      <c r="F77" s="371">
        <f t="shared" si="7"/>
        <v>0</v>
      </c>
      <c r="G77" s="372">
        <f t="shared" si="8"/>
        <v>0</v>
      </c>
      <c r="H77" s="373">
        <f t="shared" si="9"/>
        <v>6624.31107</v>
      </c>
      <c r="I77" s="371">
        <f t="shared" si="9"/>
        <v>371.18853</v>
      </c>
      <c r="J77" s="372">
        <f t="shared" si="10"/>
        <v>6995.4996</v>
      </c>
      <c r="K77" s="373">
        <f t="shared" si="14"/>
        <v>6624.31107</v>
      </c>
      <c r="L77" s="371">
        <f t="shared" si="15"/>
        <v>371.18853</v>
      </c>
      <c r="M77" s="372">
        <f t="shared" si="13"/>
        <v>6995.4996</v>
      </c>
      <c r="P77" s="157"/>
    </row>
    <row r="78" spans="2:16" ht="15.75">
      <c r="B78" s="154">
        <v>2034</v>
      </c>
      <c r="C78" s="155"/>
      <c r="D78" s="170"/>
      <c r="E78" s="373">
        <f t="shared" si="7"/>
        <v>0</v>
      </c>
      <c r="F78" s="371">
        <f t="shared" si="7"/>
        <v>0</v>
      </c>
      <c r="G78" s="372">
        <f t="shared" si="8"/>
        <v>0</v>
      </c>
      <c r="H78" s="373">
        <f t="shared" si="9"/>
        <v>3483.8769</v>
      </c>
      <c r="I78" s="371">
        <f t="shared" si="9"/>
        <v>254.97796</v>
      </c>
      <c r="J78" s="372">
        <f t="shared" si="10"/>
        <v>3738.8548600000004</v>
      </c>
      <c r="K78" s="373">
        <f t="shared" si="14"/>
        <v>3483.8769</v>
      </c>
      <c r="L78" s="371">
        <f t="shared" si="15"/>
        <v>254.97796</v>
      </c>
      <c r="M78" s="372">
        <f t="shared" si="13"/>
        <v>3738.8548600000004</v>
      </c>
      <c r="P78" s="157"/>
    </row>
    <row r="79" spans="2:16" ht="15.75">
      <c r="B79" s="154">
        <v>2035</v>
      </c>
      <c r="C79" s="155"/>
      <c r="D79" s="170"/>
      <c r="E79" s="373">
        <f t="shared" si="7"/>
        <v>0</v>
      </c>
      <c r="F79" s="371">
        <f t="shared" si="7"/>
        <v>0</v>
      </c>
      <c r="G79" s="372">
        <f t="shared" si="8"/>
        <v>0</v>
      </c>
      <c r="H79" s="373">
        <f t="shared" si="9"/>
        <v>3399.05768</v>
      </c>
      <c r="I79" s="371">
        <f t="shared" si="9"/>
        <v>176.93109</v>
      </c>
      <c r="J79" s="372">
        <f t="shared" si="10"/>
        <v>3575.98877</v>
      </c>
      <c r="K79" s="373">
        <f t="shared" si="14"/>
        <v>3399.05768</v>
      </c>
      <c r="L79" s="371">
        <f t="shared" si="15"/>
        <v>176.93109</v>
      </c>
      <c r="M79" s="372">
        <f t="shared" si="13"/>
        <v>3575.98877</v>
      </c>
      <c r="P79" s="157"/>
    </row>
    <row r="80" spans="2:16" ht="15.75">
      <c r="B80" s="154">
        <v>2036</v>
      </c>
      <c r="C80" s="155"/>
      <c r="D80" s="170"/>
      <c r="E80" s="373">
        <f t="shared" si="7"/>
        <v>0</v>
      </c>
      <c r="F80" s="371">
        <f t="shared" si="7"/>
        <v>0</v>
      </c>
      <c r="G80" s="372">
        <f t="shared" si="8"/>
        <v>0</v>
      </c>
      <c r="H80" s="373">
        <f t="shared" si="9"/>
        <v>1906.33956</v>
      </c>
      <c r="I80" s="371">
        <f t="shared" si="9"/>
        <v>104.41248</v>
      </c>
      <c r="J80" s="372">
        <f t="shared" si="10"/>
        <v>2010.7520399999999</v>
      </c>
      <c r="K80" s="373">
        <f t="shared" si="14"/>
        <v>1906.33956</v>
      </c>
      <c r="L80" s="371">
        <f t="shared" si="15"/>
        <v>104.41248</v>
      </c>
      <c r="M80" s="372">
        <f t="shared" si="13"/>
        <v>2010.7520399999999</v>
      </c>
      <c r="P80" s="157"/>
    </row>
    <row r="81" spans="2:16" ht="15.75">
      <c r="B81" s="154">
        <v>2037</v>
      </c>
      <c r="C81" s="155"/>
      <c r="D81" s="170"/>
      <c r="E81" s="373">
        <f t="shared" si="7"/>
        <v>0</v>
      </c>
      <c r="F81" s="371">
        <f t="shared" si="7"/>
        <v>0</v>
      </c>
      <c r="G81" s="372">
        <f t="shared" si="8"/>
        <v>0</v>
      </c>
      <c r="H81" s="373">
        <f t="shared" si="9"/>
        <v>1314.62422</v>
      </c>
      <c r="I81" s="371">
        <f t="shared" si="9"/>
        <v>75.42376</v>
      </c>
      <c r="J81" s="372">
        <f t="shared" si="10"/>
        <v>1390.0479799999998</v>
      </c>
      <c r="K81" s="373">
        <f t="shared" si="14"/>
        <v>1314.62422</v>
      </c>
      <c r="L81" s="371">
        <f t="shared" si="15"/>
        <v>75.42376</v>
      </c>
      <c r="M81" s="372">
        <f t="shared" si="13"/>
        <v>1390.0479799999998</v>
      </c>
      <c r="P81" s="157"/>
    </row>
    <row r="82" spans="2:16" ht="15.75">
      <c r="B82" s="154">
        <v>2038</v>
      </c>
      <c r="C82" s="155"/>
      <c r="D82" s="170"/>
      <c r="E82" s="373">
        <f t="shared" si="7"/>
        <v>0</v>
      </c>
      <c r="F82" s="371">
        <f t="shared" si="7"/>
        <v>0</v>
      </c>
      <c r="G82" s="372">
        <f t="shared" si="8"/>
        <v>0</v>
      </c>
      <c r="H82" s="373">
        <f t="shared" si="9"/>
        <v>1314.62422</v>
      </c>
      <c r="I82" s="371">
        <f t="shared" si="9"/>
        <v>55.31077</v>
      </c>
      <c r="J82" s="372">
        <f t="shared" si="10"/>
        <v>1369.93499</v>
      </c>
      <c r="K82" s="373">
        <f t="shared" si="14"/>
        <v>1314.62422</v>
      </c>
      <c r="L82" s="371">
        <f t="shared" si="15"/>
        <v>55.31077</v>
      </c>
      <c r="M82" s="372">
        <f t="shared" si="13"/>
        <v>1369.93499</v>
      </c>
      <c r="P82" s="157"/>
    </row>
    <row r="83" spans="2:16" ht="15.75">
      <c r="B83" s="154">
        <v>2039</v>
      </c>
      <c r="C83" s="155"/>
      <c r="D83" s="170"/>
      <c r="E83" s="373">
        <f t="shared" si="7"/>
        <v>0</v>
      </c>
      <c r="F83" s="371">
        <f t="shared" si="7"/>
        <v>0</v>
      </c>
      <c r="G83" s="372">
        <f t="shared" si="8"/>
        <v>0</v>
      </c>
      <c r="H83" s="373">
        <f t="shared" si="9"/>
        <v>1100.17695</v>
      </c>
      <c r="I83" s="371">
        <f t="shared" si="9"/>
        <v>35.19772</v>
      </c>
      <c r="J83" s="372">
        <f t="shared" si="10"/>
        <v>1135.37467</v>
      </c>
      <c r="K83" s="373">
        <f t="shared" si="14"/>
        <v>1100.17695</v>
      </c>
      <c r="L83" s="371">
        <f t="shared" si="15"/>
        <v>35.19772</v>
      </c>
      <c r="M83" s="372">
        <f t="shared" si="13"/>
        <v>1135.37467</v>
      </c>
      <c r="P83" s="157"/>
    </row>
    <row r="84" spans="2:16" ht="15.75">
      <c r="B84" s="154">
        <v>2040</v>
      </c>
      <c r="C84" s="155"/>
      <c r="D84" s="170"/>
      <c r="E84" s="373">
        <f t="shared" si="7"/>
        <v>0</v>
      </c>
      <c r="F84" s="371">
        <f t="shared" si="7"/>
        <v>0</v>
      </c>
      <c r="G84" s="372">
        <f>+F84+E84</f>
        <v>0</v>
      </c>
      <c r="H84" s="373">
        <f t="shared" si="9"/>
        <v>1100.17708</v>
      </c>
      <c r="I84" s="371">
        <f t="shared" si="9"/>
        <v>15.08474</v>
      </c>
      <c r="J84" s="372">
        <f>+H84+I84</f>
        <v>1115.26182</v>
      </c>
      <c r="K84" s="373">
        <f aca="true" t="shared" si="16" ref="K84:L88">+E84+H84</f>
        <v>1100.17708</v>
      </c>
      <c r="L84" s="371">
        <f t="shared" si="16"/>
        <v>15.08474</v>
      </c>
      <c r="M84" s="372">
        <f>+K84+L84</f>
        <v>1115.26182</v>
      </c>
      <c r="P84" s="157"/>
    </row>
    <row r="85" spans="2:16" ht="15.75">
      <c r="B85" s="154">
        <v>2041</v>
      </c>
      <c r="C85" s="155"/>
      <c r="D85" s="170"/>
      <c r="E85" s="373">
        <f t="shared" si="7"/>
        <v>0</v>
      </c>
      <c r="F85" s="371">
        <f t="shared" si="7"/>
        <v>0</v>
      </c>
      <c r="G85" s="372">
        <f>+F85+E85</f>
        <v>0</v>
      </c>
      <c r="H85" s="373">
        <f t="shared" si="9"/>
        <v>94.52684</v>
      </c>
      <c r="I85" s="371">
        <f t="shared" si="9"/>
        <v>0</v>
      </c>
      <c r="J85" s="372">
        <f>+H85+I85</f>
        <v>94.52684</v>
      </c>
      <c r="K85" s="373">
        <f t="shared" si="16"/>
        <v>94.52684</v>
      </c>
      <c r="L85" s="371">
        <f t="shared" si="16"/>
        <v>0</v>
      </c>
      <c r="M85" s="372">
        <f>+K85+L85</f>
        <v>94.52684</v>
      </c>
      <c r="P85" s="157"/>
    </row>
    <row r="86" spans="2:16" ht="15.75">
      <c r="B86" s="154">
        <v>2042</v>
      </c>
      <c r="C86" s="155"/>
      <c r="D86" s="170"/>
      <c r="E86" s="373">
        <f t="shared" si="7"/>
        <v>0</v>
      </c>
      <c r="F86" s="371">
        <f t="shared" si="7"/>
        <v>0</v>
      </c>
      <c r="G86" s="372">
        <f>+F86+E86</f>
        <v>0</v>
      </c>
      <c r="H86" s="373">
        <f t="shared" si="9"/>
        <v>94.52684</v>
      </c>
      <c r="I86" s="371">
        <f t="shared" si="9"/>
        <v>0</v>
      </c>
      <c r="J86" s="372">
        <f>+H86+I86</f>
        <v>94.52684</v>
      </c>
      <c r="K86" s="373">
        <f t="shared" si="16"/>
        <v>94.52684</v>
      </c>
      <c r="L86" s="371">
        <f t="shared" si="16"/>
        <v>0</v>
      </c>
      <c r="M86" s="372">
        <f>+K86+L86</f>
        <v>94.52684</v>
      </c>
      <c r="P86" s="157"/>
    </row>
    <row r="87" spans="2:16" ht="15.75">
      <c r="B87" s="154">
        <v>2043</v>
      </c>
      <c r="C87" s="155"/>
      <c r="D87" s="170"/>
      <c r="E87" s="373">
        <f t="shared" si="7"/>
        <v>0</v>
      </c>
      <c r="F87" s="371">
        <f t="shared" si="7"/>
        <v>0</v>
      </c>
      <c r="G87" s="372">
        <f>+F87+E87</f>
        <v>0</v>
      </c>
      <c r="H87" s="373">
        <f t="shared" si="9"/>
        <v>94.52684</v>
      </c>
      <c r="I87" s="371">
        <f t="shared" si="9"/>
        <v>0</v>
      </c>
      <c r="J87" s="372">
        <f>+H87+I87</f>
        <v>94.52684</v>
      </c>
      <c r="K87" s="373">
        <f t="shared" si="16"/>
        <v>94.52684</v>
      </c>
      <c r="L87" s="371">
        <f t="shared" si="16"/>
        <v>0</v>
      </c>
      <c r="M87" s="372">
        <f>+K87+L87</f>
        <v>94.52684</v>
      </c>
      <c r="P87" s="157"/>
    </row>
    <row r="88" spans="2:16" ht="15.75">
      <c r="B88" s="154">
        <v>2044</v>
      </c>
      <c r="C88" s="155"/>
      <c r="D88" s="170"/>
      <c r="E88" s="373">
        <f t="shared" si="7"/>
        <v>0</v>
      </c>
      <c r="F88" s="371">
        <f t="shared" si="7"/>
        <v>0</v>
      </c>
      <c r="G88" s="372">
        <f>+F88+E88</f>
        <v>0</v>
      </c>
      <c r="H88" s="373">
        <f t="shared" si="9"/>
        <v>70.89383</v>
      </c>
      <c r="I88" s="371">
        <f t="shared" si="9"/>
        <v>0</v>
      </c>
      <c r="J88" s="372">
        <f>+H88+I88</f>
        <v>70.89383</v>
      </c>
      <c r="K88" s="373">
        <f t="shared" si="16"/>
        <v>70.89383</v>
      </c>
      <c r="L88" s="371">
        <f t="shared" si="16"/>
        <v>0</v>
      </c>
      <c r="M88" s="372">
        <f>+K88+L88</f>
        <v>70.89383</v>
      </c>
      <c r="P88" s="157"/>
    </row>
    <row r="89" spans="2:16" ht="8.25" customHeight="1">
      <c r="B89" s="158"/>
      <c r="C89" s="159"/>
      <c r="D89" s="171"/>
      <c r="E89" s="377"/>
      <c r="F89" s="378"/>
      <c r="G89" s="379"/>
      <c r="H89" s="377"/>
      <c r="I89" s="378"/>
      <c r="J89" s="379"/>
      <c r="K89" s="377"/>
      <c r="L89" s="378"/>
      <c r="M89" s="379"/>
      <c r="P89" s="157"/>
    </row>
    <row r="90" spans="2:16" ht="15" customHeight="1">
      <c r="B90" s="570" t="s">
        <v>15</v>
      </c>
      <c r="C90" s="571"/>
      <c r="D90" s="166"/>
      <c r="E90" s="574">
        <f aca="true" t="shared" si="17" ref="E90:M90">SUM(E63:E88)</f>
        <v>195600.13001999995</v>
      </c>
      <c r="F90" s="576">
        <f t="shared" si="17"/>
        <v>35498.50482</v>
      </c>
      <c r="G90" s="565">
        <f t="shared" si="17"/>
        <v>231098.63484000004</v>
      </c>
      <c r="H90" s="574">
        <f t="shared" si="17"/>
        <v>2379801.98595</v>
      </c>
      <c r="I90" s="576">
        <f t="shared" si="17"/>
        <v>435222.9177299999</v>
      </c>
      <c r="J90" s="565">
        <f t="shared" si="17"/>
        <v>2815024.903679999</v>
      </c>
      <c r="K90" s="574">
        <f t="shared" si="17"/>
        <v>2575402.1159700006</v>
      </c>
      <c r="L90" s="576">
        <f t="shared" si="17"/>
        <v>470721.42255</v>
      </c>
      <c r="M90" s="565">
        <f t="shared" si="17"/>
        <v>3046123.5385199995</v>
      </c>
      <c r="P90" s="157"/>
    </row>
    <row r="91" spans="2:16" ht="15" customHeight="1">
      <c r="B91" s="572"/>
      <c r="C91" s="573"/>
      <c r="D91" s="167"/>
      <c r="E91" s="575"/>
      <c r="F91" s="577"/>
      <c r="G91" s="566"/>
      <c r="H91" s="575"/>
      <c r="I91" s="577"/>
      <c r="J91" s="566"/>
      <c r="K91" s="575"/>
      <c r="L91" s="577"/>
      <c r="M91" s="566"/>
      <c r="P91" s="157"/>
    </row>
    <row r="92" ht="6.75" customHeight="1"/>
    <row r="93" spans="2:13" ht="15.75">
      <c r="B93" s="160" t="s">
        <v>126</v>
      </c>
      <c r="C93" s="161"/>
      <c r="D93" s="161"/>
      <c r="E93" s="145"/>
      <c r="F93" s="143"/>
      <c r="G93" s="145"/>
      <c r="H93" s="162"/>
      <c r="I93" s="146"/>
      <c r="J93" s="145"/>
      <c r="K93" s="145"/>
      <c r="L93" s="145"/>
      <c r="M93" s="145"/>
    </row>
    <row r="94" spans="2:13" ht="15">
      <c r="B94" s="160" t="s">
        <v>312</v>
      </c>
      <c r="C94" s="161"/>
      <c r="D94" s="161"/>
      <c r="E94" s="145"/>
      <c r="F94" s="143"/>
      <c r="G94" s="145"/>
      <c r="H94" s="162"/>
      <c r="I94" s="146"/>
      <c r="J94" s="145"/>
      <c r="K94" s="145"/>
      <c r="L94" s="145"/>
      <c r="M94" s="145"/>
    </row>
    <row r="95" spans="2:8" ht="15">
      <c r="B95" s="160" t="s">
        <v>314</v>
      </c>
      <c r="C95" s="161"/>
      <c r="D95" s="161"/>
      <c r="E95" s="145"/>
      <c r="F95" s="143"/>
      <c r="G95" s="145"/>
      <c r="H95" s="172"/>
    </row>
    <row r="96" spans="2:14" ht="15">
      <c r="B96" s="433"/>
      <c r="C96" s="433"/>
      <c r="D96" s="433"/>
      <c r="E96" s="447"/>
      <c r="F96" s="446"/>
      <c r="G96" s="446"/>
      <c r="H96" s="446"/>
      <c r="I96" s="446"/>
      <c r="J96" s="446"/>
      <c r="K96" s="446"/>
      <c r="L96" s="446"/>
      <c r="M96" s="446"/>
      <c r="N96" s="433"/>
    </row>
    <row r="97" spans="2:14" ht="15">
      <c r="B97" s="433"/>
      <c r="C97" s="433"/>
      <c r="D97" s="433"/>
      <c r="E97" s="448"/>
      <c r="F97" s="183"/>
      <c r="G97" s="183"/>
      <c r="H97" s="183"/>
      <c r="I97" s="183"/>
      <c r="J97" s="183"/>
      <c r="K97" s="183"/>
      <c r="L97" s="183"/>
      <c r="M97" s="183"/>
      <c r="N97" s="433"/>
    </row>
    <row r="98" spans="2:14" ht="15">
      <c r="B98" s="433"/>
      <c r="C98" s="433"/>
      <c r="D98" s="433"/>
      <c r="E98" s="449"/>
      <c r="F98" s="446"/>
      <c r="G98" s="446"/>
      <c r="H98" s="446"/>
      <c r="I98" s="446"/>
      <c r="J98" s="446"/>
      <c r="K98" s="446"/>
      <c r="L98" s="446"/>
      <c r="M98" s="446"/>
      <c r="N98" s="433"/>
    </row>
    <row r="99" spans="2:14" ht="15">
      <c r="B99" s="433"/>
      <c r="C99" s="433"/>
      <c r="D99" s="433"/>
      <c r="E99" s="450"/>
      <c r="F99" s="433"/>
      <c r="G99" s="446"/>
      <c r="H99" s="446"/>
      <c r="I99" s="451"/>
      <c r="J99" s="446"/>
      <c r="K99" s="446"/>
      <c r="L99" s="446"/>
      <c r="M99" s="446"/>
      <c r="N99" s="433"/>
    </row>
    <row r="100" spans="2:14" ht="15">
      <c r="B100" s="433"/>
      <c r="C100" s="433"/>
      <c r="D100" s="433"/>
      <c r="E100" s="449"/>
      <c r="F100" s="449"/>
      <c r="G100" s="449"/>
      <c r="H100" s="449"/>
      <c r="I100" s="449"/>
      <c r="J100" s="449"/>
      <c r="K100" s="449"/>
      <c r="L100" s="449"/>
      <c r="M100" s="449"/>
      <c r="N100" s="433"/>
    </row>
    <row r="101" spans="2:14" ht="15">
      <c r="B101" s="433"/>
      <c r="C101" s="433"/>
      <c r="D101" s="433"/>
      <c r="E101" s="446"/>
      <c r="F101" s="433"/>
      <c r="G101" s="446"/>
      <c r="H101" s="446"/>
      <c r="I101" s="451"/>
      <c r="J101" s="446"/>
      <c r="K101" s="446"/>
      <c r="L101" s="446"/>
      <c r="M101" s="446"/>
      <c r="N101" s="433"/>
    </row>
    <row r="102" spans="2:14" ht="15">
      <c r="B102" s="433"/>
      <c r="C102" s="433"/>
      <c r="D102" s="433"/>
      <c r="E102" s="446"/>
      <c r="F102" s="433"/>
      <c r="G102" s="446"/>
      <c r="H102" s="446"/>
      <c r="I102" s="451"/>
      <c r="J102" s="446"/>
      <c r="K102" s="446"/>
      <c r="L102" s="446"/>
      <c r="M102" s="446"/>
      <c r="N102" s="433"/>
    </row>
    <row r="103" spans="2:14" ht="15">
      <c r="B103" s="433"/>
      <c r="C103" s="433"/>
      <c r="D103" s="433"/>
      <c r="E103" s="446"/>
      <c r="F103" s="433"/>
      <c r="G103" s="446"/>
      <c r="H103" s="446"/>
      <c r="I103" s="451"/>
      <c r="J103" s="446"/>
      <c r="K103" s="446"/>
      <c r="L103" s="446"/>
      <c r="M103" s="446"/>
      <c r="N103" s="433"/>
    </row>
    <row r="104" spans="2:14" ht="15">
      <c r="B104" s="433"/>
      <c r="C104" s="433"/>
      <c r="D104" s="433"/>
      <c r="E104" s="446"/>
      <c r="F104" s="433"/>
      <c r="G104" s="446"/>
      <c r="H104" s="446"/>
      <c r="I104" s="451"/>
      <c r="J104" s="446"/>
      <c r="K104" s="446"/>
      <c r="L104" s="446"/>
      <c r="M104" s="446"/>
      <c r="N104" s="433"/>
    </row>
    <row r="105" spans="2:14" ht="15">
      <c r="B105" s="433"/>
      <c r="C105" s="433"/>
      <c r="D105" s="433"/>
      <c r="E105" s="446"/>
      <c r="F105" s="433"/>
      <c r="G105" s="446"/>
      <c r="H105" s="446"/>
      <c r="I105" s="451"/>
      <c r="J105" s="446"/>
      <c r="K105" s="446"/>
      <c r="L105" s="446"/>
      <c r="M105" s="446"/>
      <c r="N105" s="433"/>
    </row>
    <row r="106" spans="2:14" ht="15">
      <c r="B106" s="433"/>
      <c r="C106" s="433"/>
      <c r="D106" s="433"/>
      <c r="E106" s="446"/>
      <c r="F106" s="433"/>
      <c r="G106" s="446"/>
      <c r="H106" s="446"/>
      <c r="I106" s="451"/>
      <c r="J106" s="446"/>
      <c r="K106" s="446"/>
      <c r="L106" s="446"/>
      <c r="M106" s="446"/>
      <c r="N106" s="433"/>
    </row>
    <row r="107" spans="2:14" ht="15">
      <c r="B107" s="433"/>
      <c r="C107" s="433"/>
      <c r="D107" s="433"/>
      <c r="E107" s="446"/>
      <c r="F107" s="433"/>
      <c r="G107" s="446"/>
      <c r="H107" s="446"/>
      <c r="I107" s="451"/>
      <c r="J107" s="446"/>
      <c r="K107" s="446"/>
      <c r="L107" s="446"/>
      <c r="M107" s="446"/>
      <c r="N107" s="433"/>
    </row>
    <row r="108" spans="2:14" ht="15">
      <c r="B108" s="433"/>
      <c r="C108" s="433"/>
      <c r="D108" s="433"/>
      <c r="E108" s="446"/>
      <c r="F108" s="433"/>
      <c r="G108" s="446"/>
      <c r="H108" s="446"/>
      <c r="I108" s="451"/>
      <c r="J108" s="446"/>
      <c r="K108" s="446"/>
      <c r="L108" s="446"/>
      <c r="M108" s="446"/>
      <c r="N108" s="433"/>
    </row>
    <row r="109" spans="2:14" ht="15">
      <c r="B109" s="433"/>
      <c r="C109" s="433"/>
      <c r="D109" s="433"/>
      <c r="E109" s="446"/>
      <c r="F109" s="433"/>
      <c r="G109" s="446"/>
      <c r="H109" s="446"/>
      <c r="I109" s="451"/>
      <c r="J109" s="446"/>
      <c r="K109" s="446"/>
      <c r="L109" s="446"/>
      <c r="M109" s="446"/>
      <c r="N109" s="433"/>
    </row>
    <row r="110" spans="2:14" ht="15">
      <c r="B110" s="433"/>
      <c r="C110" s="433"/>
      <c r="D110" s="433"/>
      <c r="E110" s="446"/>
      <c r="F110" s="433"/>
      <c r="G110" s="446"/>
      <c r="H110" s="446"/>
      <c r="I110" s="451"/>
      <c r="J110" s="446"/>
      <c r="K110" s="446"/>
      <c r="L110" s="446"/>
      <c r="M110" s="446"/>
      <c r="N110" s="433"/>
    </row>
    <row r="111" spans="2:14" ht="15">
      <c r="B111" s="433"/>
      <c r="C111" s="433"/>
      <c r="D111" s="433"/>
      <c r="E111" s="446"/>
      <c r="F111" s="433"/>
      <c r="G111" s="446"/>
      <c r="H111" s="446"/>
      <c r="I111" s="451"/>
      <c r="J111" s="446"/>
      <c r="K111" s="446"/>
      <c r="L111" s="446"/>
      <c r="M111" s="446"/>
      <c r="N111" s="433"/>
    </row>
    <row r="112" spans="2:14" ht="15">
      <c r="B112" s="433"/>
      <c r="C112" s="433"/>
      <c r="D112" s="433"/>
      <c r="E112" s="446"/>
      <c r="F112" s="433"/>
      <c r="G112" s="446"/>
      <c r="H112" s="446"/>
      <c r="I112" s="451"/>
      <c r="J112" s="446"/>
      <c r="K112" s="446"/>
      <c r="L112" s="446"/>
      <c r="M112" s="446"/>
      <c r="N112" s="433"/>
    </row>
    <row r="113" spans="2:14" ht="15">
      <c r="B113" s="433"/>
      <c r="C113" s="433"/>
      <c r="D113" s="433"/>
      <c r="E113" s="446"/>
      <c r="F113" s="433"/>
      <c r="G113" s="446"/>
      <c r="H113" s="446"/>
      <c r="I113" s="451"/>
      <c r="J113" s="446"/>
      <c r="K113" s="446"/>
      <c r="L113" s="446"/>
      <c r="M113" s="446"/>
      <c r="N113" s="433"/>
    </row>
  </sheetData>
  <sheetProtection/>
  <mergeCells count="29">
    <mergeCell ref="B5:D5"/>
    <mergeCell ref="K90:K91"/>
    <mergeCell ref="L90:L91"/>
    <mergeCell ref="M90:M91"/>
    <mergeCell ref="B90:C91"/>
    <mergeCell ref="E90:E91"/>
    <mergeCell ref="F90:F91"/>
    <mergeCell ref="G90:G91"/>
    <mergeCell ref="H90:H91"/>
    <mergeCell ref="I90:I91"/>
    <mergeCell ref="K12:M12"/>
    <mergeCell ref="H42:H43"/>
    <mergeCell ref="E60:G60"/>
    <mergeCell ref="H60:J60"/>
    <mergeCell ref="K60:M60"/>
    <mergeCell ref="I42:I43"/>
    <mergeCell ref="J42:J43"/>
    <mergeCell ref="K42:K43"/>
    <mergeCell ref="L42:L43"/>
    <mergeCell ref="M42:M43"/>
    <mergeCell ref="B60:C61"/>
    <mergeCell ref="G42:G43"/>
    <mergeCell ref="J90:J91"/>
    <mergeCell ref="E12:G12"/>
    <mergeCell ref="H12:J12"/>
    <mergeCell ref="B12:C13"/>
    <mergeCell ref="B42:C43"/>
    <mergeCell ref="E42:E43"/>
    <mergeCell ref="F42:F43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63:G82 G83:G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80" t="s">
        <v>12</v>
      </c>
      <c r="C6" s="480"/>
      <c r="D6" s="480"/>
      <c r="E6" s="480"/>
      <c r="F6" s="480"/>
      <c r="G6" s="480"/>
    </row>
    <row r="7" spans="1:7" ht="15.75">
      <c r="A7" s="4"/>
      <c r="B7" s="481" t="str">
        <f>+Indice!B7</f>
        <v>AL 31 DE ENERO DE 2019</v>
      </c>
      <c r="C7" s="481"/>
      <c r="D7" s="481"/>
      <c r="E7" s="481"/>
      <c r="F7" s="481"/>
      <c r="G7" s="48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1" t="s">
        <v>0</v>
      </c>
      <c r="C9" s="261" t="s">
        <v>1</v>
      </c>
      <c r="D9" s="484" t="s">
        <v>119</v>
      </c>
      <c r="E9" s="484"/>
      <c r="F9" s="484"/>
      <c r="G9" s="484"/>
    </row>
    <row r="10" spans="1:7" ht="58.5" customHeight="1">
      <c r="A10" s="6"/>
      <c r="B10" s="261"/>
      <c r="C10" s="261"/>
      <c r="D10" s="484" t="s">
        <v>128</v>
      </c>
      <c r="E10" s="484"/>
      <c r="F10" s="484"/>
      <c r="G10" s="484"/>
    </row>
    <row r="11" spans="1:7" ht="105" customHeight="1">
      <c r="A11" s="6"/>
      <c r="B11" s="261"/>
      <c r="C11" s="261"/>
      <c r="D11" s="485" t="s">
        <v>129</v>
      </c>
      <c r="E11" s="485"/>
      <c r="F11" s="485"/>
      <c r="G11" s="485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87" t="s">
        <v>141</v>
      </c>
      <c r="E13" s="487"/>
      <c r="F13" s="487"/>
      <c r="G13" s="487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43496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64</v>
      </c>
      <c r="E19" s="13"/>
      <c r="F19" s="13"/>
      <c r="G19" s="13"/>
    </row>
    <row r="20" spans="1:7" ht="27.75" customHeight="1">
      <c r="A20" s="6"/>
      <c r="B20" s="7"/>
      <c r="C20" s="7"/>
      <c r="D20" s="486" t="s">
        <v>80</v>
      </c>
      <c r="E20" s="486"/>
      <c r="F20" s="486"/>
      <c r="G20" s="486"/>
    </row>
    <row r="21" spans="1:7" ht="15.75" customHeight="1">
      <c r="A21" s="6"/>
      <c r="B21" s="7"/>
      <c r="C21" s="7"/>
      <c r="D21" s="13" t="s">
        <v>77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139</v>
      </c>
      <c r="E23" s="6"/>
      <c r="F23" s="6"/>
      <c r="G23" s="6"/>
    </row>
    <row r="24" spans="1:7" ht="16.5" customHeight="1">
      <c r="A24" s="6"/>
      <c r="B24" s="10"/>
      <c r="C24" s="10"/>
      <c r="D24" s="6" t="s">
        <v>61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6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43524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5" t="s">
        <v>78</v>
      </c>
      <c r="E30" s="485"/>
      <c r="F30" s="485"/>
      <c r="G30" s="485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88" t="s">
        <v>144</v>
      </c>
      <c r="E32" s="488"/>
      <c r="F32" s="488"/>
      <c r="G32" s="488"/>
    </row>
    <row r="33" spans="4:7" ht="7.5" customHeight="1">
      <c r="D33" s="484"/>
      <c r="E33" s="484"/>
      <c r="F33" s="484"/>
      <c r="G33" s="484"/>
    </row>
    <row r="34" spans="2:9" ht="28.5" customHeight="1">
      <c r="B34" s="7" t="s">
        <v>11</v>
      </c>
      <c r="C34" s="7" t="s">
        <v>1</v>
      </c>
      <c r="D34" s="485" t="s">
        <v>150</v>
      </c>
      <c r="E34" s="485"/>
      <c r="F34" s="485"/>
      <c r="G34" s="485"/>
      <c r="I34" s="323">
        <v>3.335</v>
      </c>
    </row>
    <row r="35" spans="4:7" ht="15.75" customHeight="1">
      <c r="D35" s="484"/>
      <c r="E35" s="484"/>
      <c r="F35" s="484"/>
      <c r="G35" s="484"/>
    </row>
    <row r="36" spans="2:7" ht="15">
      <c r="B36" s="7" t="s">
        <v>62</v>
      </c>
      <c r="C36" s="7" t="s">
        <v>1</v>
      </c>
      <c r="D36" s="6" t="s">
        <v>63</v>
      </c>
      <c r="E36" s="6"/>
      <c r="F36" s="6"/>
      <c r="G36" s="6"/>
    </row>
    <row r="37" spans="4:7" ht="15">
      <c r="D37" s="484"/>
      <c r="E37" s="484"/>
      <c r="F37" s="484"/>
      <c r="G37" s="484"/>
    </row>
    <row r="38" spans="4:7" ht="15">
      <c r="D38" s="484"/>
      <c r="E38" s="484"/>
      <c r="F38" s="484"/>
      <c r="G38" s="484"/>
    </row>
    <row r="39" spans="4:7" ht="15">
      <c r="D39" s="484"/>
      <c r="E39" s="484"/>
      <c r="F39" s="484"/>
      <c r="G39" s="484"/>
    </row>
    <row r="40" spans="4:7" ht="15">
      <c r="D40" s="484"/>
      <c r="E40" s="484"/>
      <c r="F40" s="484"/>
      <c r="G40" s="484"/>
    </row>
    <row r="41" spans="4:7" ht="15">
      <c r="D41" s="484"/>
      <c r="E41" s="484"/>
      <c r="F41" s="484"/>
      <c r="G41" s="484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8" customWidth="1"/>
    <col min="2" max="2" width="26.421875" style="118" customWidth="1"/>
    <col min="3" max="5" width="16.7109375" style="118" customWidth="1"/>
    <col min="6" max="6" width="4.28125" style="118" customWidth="1"/>
    <col min="7" max="7" width="33.57421875" style="118" customWidth="1"/>
    <col min="8" max="10" width="16.7109375" style="118" customWidth="1"/>
    <col min="11" max="11" width="0.71875" style="118" customWidth="1"/>
    <col min="12" max="12" width="10.8515625" style="118" customWidth="1"/>
    <col min="13" max="13" width="11.421875" style="118" customWidth="1"/>
    <col min="14" max="14" width="15.7109375" style="232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2"/>
      <c r="C4" s="132"/>
      <c r="D4" s="132"/>
      <c r="E4" s="132"/>
      <c r="F4" s="132"/>
      <c r="G4" s="132"/>
      <c r="H4" s="224"/>
      <c r="I4" s="224"/>
      <c r="J4" s="224"/>
      <c r="K4" s="224"/>
      <c r="L4" s="224"/>
      <c r="M4" s="224"/>
      <c r="N4" s="128"/>
      <c r="O4" s="29"/>
    </row>
    <row r="5" spans="1:15" s="1" customFormat="1" ht="22.5" customHeight="1">
      <c r="A5" s="4"/>
      <c r="B5" s="480" t="s">
        <v>194</v>
      </c>
      <c r="C5" s="480"/>
      <c r="D5" s="480"/>
      <c r="E5" s="480"/>
      <c r="F5" s="480"/>
      <c r="G5" s="480"/>
      <c r="H5" s="480"/>
      <c r="I5" s="480"/>
      <c r="J5" s="480"/>
      <c r="K5" s="224"/>
      <c r="L5" s="224"/>
      <c r="M5" s="224"/>
      <c r="N5" s="128"/>
      <c r="O5" s="29"/>
    </row>
    <row r="6" spans="1:15" s="1" customFormat="1" ht="19.5" customHeight="1">
      <c r="A6" s="4"/>
      <c r="B6" s="499" t="s">
        <v>12</v>
      </c>
      <c r="C6" s="499"/>
      <c r="D6" s="499"/>
      <c r="E6" s="499"/>
      <c r="F6" s="499"/>
      <c r="G6" s="499"/>
      <c r="H6" s="499"/>
      <c r="I6" s="499"/>
      <c r="J6" s="499"/>
      <c r="K6" s="224"/>
      <c r="L6" s="224"/>
      <c r="M6" s="224"/>
      <c r="N6" s="128"/>
      <c r="O6" s="29"/>
    </row>
    <row r="7" spans="1:15" s="1" customFormat="1" ht="18" customHeight="1">
      <c r="A7" s="4"/>
      <c r="B7" s="498" t="str">
        <f>+Indice!B7</f>
        <v>AL 31 DE ENERO DE 2019</v>
      </c>
      <c r="C7" s="498"/>
      <c r="D7" s="498"/>
      <c r="E7" s="498"/>
      <c r="F7" s="498"/>
      <c r="G7" s="498"/>
      <c r="H7" s="498"/>
      <c r="I7" s="498"/>
      <c r="J7" s="498"/>
      <c r="K7" s="224"/>
      <c r="L7" s="224"/>
      <c r="M7" s="224"/>
      <c r="N7" s="128"/>
      <c r="O7" s="29"/>
    </row>
    <row r="8" spans="1:15" s="1" customFormat="1" ht="19.5" customHeight="1">
      <c r="A8" s="4"/>
      <c r="B8" s="497"/>
      <c r="C8" s="497"/>
      <c r="D8" s="497"/>
      <c r="E8" s="497"/>
      <c r="F8" s="497"/>
      <c r="G8" s="276"/>
      <c r="H8" s="276"/>
      <c r="I8" s="276"/>
      <c r="J8" s="276"/>
      <c r="K8" s="224"/>
      <c r="L8" s="224"/>
      <c r="M8" s="224"/>
      <c r="N8" s="128"/>
      <c r="O8" s="29"/>
    </row>
    <row r="9" spans="1:15" s="1" customFormat="1" ht="15.75">
      <c r="A9" s="4"/>
      <c r="B9" s="385" t="s">
        <v>145</v>
      </c>
      <c r="C9" s="385"/>
      <c r="D9" s="385"/>
      <c r="E9" s="385"/>
      <c r="F9" s="385"/>
      <c r="G9" s="385"/>
      <c r="H9" s="385"/>
      <c r="I9" s="385"/>
      <c r="J9" s="385"/>
      <c r="K9" s="224"/>
      <c r="L9" s="224"/>
      <c r="M9" s="224"/>
      <c r="N9" s="128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4"/>
      <c r="L10" s="224"/>
      <c r="M10" s="224"/>
      <c r="N10" s="128"/>
      <c r="O10" s="29"/>
    </row>
    <row r="11" spans="2:14" ht="19.5" customHeight="1">
      <c r="B11" s="492" t="s">
        <v>25</v>
      </c>
      <c r="C11" s="493"/>
      <c r="D11" s="493"/>
      <c r="E11" s="494"/>
      <c r="F11" s="117"/>
      <c r="G11" s="492" t="s">
        <v>26</v>
      </c>
      <c r="H11" s="493"/>
      <c r="I11" s="493"/>
      <c r="J11" s="494"/>
      <c r="N11" s="265"/>
    </row>
    <row r="12" spans="2:13" ht="19.5" customHeight="1">
      <c r="B12" s="119"/>
      <c r="C12" s="384" t="s">
        <v>14</v>
      </c>
      <c r="D12" s="384" t="s">
        <v>146</v>
      </c>
      <c r="E12" s="387" t="s">
        <v>27</v>
      </c>
      <c r="F12" s="120"/>
      <c r="G12" s="121"/>
      <c r="H12" s="384" t="s">
        <v>14</v>
      </c>
      <c r="I12" s="384" t="s">
        <v>146</v>
      </c>
      <c r="J12" s="387" t="s">
        <v>27</v>
      </c>
      <c r="M12" s="211"/>
    </row>
    <row r="13" spans="2:10" ht="19.5" customHeight="1">
      <c r="B13" s="122" t="s">
        <v>30</v>
      </c>
      <c r="C13" s="382">
        <f>('DGRGL-C1'!C18+'DGRGL-C1'!C45)/1000</f>
        <v>1031.7481965799998</v>
      </c>
      <c r="D13" s="382">
        <f>('DGRGL-C1'!D18+'DGRGL-C1'!D45)/1000</f>
        <v>3440.8802356</v>
      </c>
      <c r="E13" s="455">
        <f>+D13/$D$15</f>
        <v>0.9723632971620519</v>
      </c>
      <c r="F13" s="123"/>
      <c r="G13" s="122" t="s">
        <v>31</v>
      </c>
      <c r="H13" s="380">
        <f>(+'DGRGL-C3'!C19+'DGRGL-C3'!C44)/1000</f>
        <v>1061.07274883</v>
      </c>
      <c r="I13" s="380">
        <f>(+'DGRGL-C3'!D19+'DGRGL-C3'!D44)/1000</f>
        <v>3538.6776173499998</v>
      </c>
      <c r="J13" s="455">
        <f>+I13/$I$15</f>
        <v>1</v>
      </c>
    </row>
    <row r="14" spans="2:14" ht="19.5" customHeight="1">
      <c r="B14" s="122" t="s">
        <v>28</v>
      </c>
      <c r="C14" s="382">
        <f>+'DGRGL-C1'!C15/1000</f>
        <v>29.32455225</v>
      </c>
      <c r="D14" s="382">
        <f>+'DGRGL-C1'!D15/1000</f>
        <v>97.79738175</v>
      </c>
      <c r="E14" s="455">
        <f>+D14/$D$15</f>
        <v>0.02763670283794805</v>
      </c>
      <c r="F14" s="123"/>
      <c r="G14" s="122" t="s">
        <v>29</v>
      </c>
      <c r="H14" s="380">
        <f>(+'DGRGL-C3'!C15+'DGRGL-C3'!C42)/1000</f>
        <v>0</v>
      </c>
      <c r="I14" s="380">
        <f>(+'DGRGL-C3'!D15+'DGRGL-C3'!D42)/1000</f>
        <v>0</v>
      </c>
      <c r="J14" s="455">
        <f>+I14/$I$15</f>
        <v>0</v>
      </c>
      <c r="N14" s="233"/>
    </row>
    <row r="15" spans="2:10" ht="19.5" customHeight="1">
      <c r="B15" s="124" t="s">
        <v>32</v>
      </c>
      <c r="C15" s="383">
        <f>+C14+C13</f>
        <v>1061.0727488299997</v>
      </c>
      <c r="D15" s="383">
        <f>+D14+D13</f>
        <v>3538.67761735</v>
      </c>
      <c r="E15" s="456">
        <f>SUM(E13:E14)</f>
        <v>1</v>
      </c>
      <c r="F15" s="125"/>
      <c r="G15" s="124" t="s">
        <v>32</v>
      </c>
      <c r="H15" s="381">
        <f>+H14+H13</f>
        <v>1061.07274883</v>
      </c>
      <c r="I15" s="381">
        <f>+I14+I13</f>
        <v>3538.6776173499998</v>
      </c>
      <c r="J15" s="456">
        <f>SUM(J13:J14)</f>
        <v>1</v>
      </c>
    </row>
    <row r="16" spans="2:10" ht="19.5" customHeight="1">
      <c r="B16" s="174"/>
      <c r="C16" s="190"/>
      <c r="D16" s="234"/>
      <c r="E16" s="125"/>
      <c r="F16" s="125"/>
      <c r="G16" s="294"/>
      <c r="H16" s="295">
        <f>+H15-C15</f>
        <v>0</v>
      </c>
      <c r="I16" s="296">
        <f>+I15-D15</f>
        <v>0</v>
      </c>
      <c r="J16" s="125"/>
    </row>
    <row r="17" spans="3:4" ht="19.5" customHeight="1">
      <c r="C17" s="235"/>
      <c r="D17" s="236"/>
    </row>
    <row r="18" spans="2:10" ht="19.5" customHeight="1">
      <c r="B18" s="492" t="s">
        <v>33</v>
      </c>
      <c r="C18" s="493"/>
      <c r="D18" s="493"/>
      <c r="E18" s="494"/>
      <c r="F18" s="117"/>
      <c r="G18" s="492" t="s">
        <v>76</v>
      </c>
      <c r="H18" s="493"/>
      <c r="I18" s="493"/>
      <c r="J18" s="494"/>
    </row>
    <row r="19" spans="2:15" ht="19.5" customHeight="1">
      <c r="B19" s="121"/>
      <c r="C19" s="384" t="s">
        <v>14</v>
      </c>
      <c r="D19" s="384" t="s">
        <v>146</v>
      </c>
      <c r="E19" s="387" t="s">
        <v>27</v>
      </c>
      <c r="F19" s="120"/>
      <c r="G19" s="237"/>
      <c r="H19" s="384" t="s">
        <v>14</v>
      </c>
      <c r="I19" s="384" t="s">
        <v>146</v>
      </c>
      <c r="J19" s="390" t="s">
        <v>27</v>
      </c>
      <c r="M19" s="238"/>
      <c r="N19" s="238"/>
      <c r="O19" s="54"/>
    </row>
    <row r="20" spans="2:15" ht="19.5" customHeight="1">
      <c r="B20" s="122" t="s">
        <v>93</v>
      </c>
      <c r="C20" s="382">
        <f>('DGRGL-C2'!C15+'DGRGL-C2'!C20)/1000</f>
        <v>501.9963342</v>
      </c>
      <c r="D20" s="382">
        <f>('DGRGL-C2'!D15+'DGRGL-C2'!D20)/1000</f>
        <v>1674.15777456</v>
      </c>
      <c r="E20" s="455">
        <f>+D20/$D$22</f>
        <v>0.47310265460511824</v>
      </c>
      <c r="F20" s="123"/>
      <c r="G20" s="399" t="s">
        <v>181</v>
      </c>
      <c r="H20" s="388">
        <f>(+'DGRGL-C5'!C19+'DGRGL-C5'!C43+'DGRGL-C5'!C87)/1000</f>
        <v>790.5870831799999</v>
      </c>
      <c r="I20" s="388">
        <f>(+'DGRGL-C5'!D19+'DGRGL-C5'!D43+'DGRGL-C5'!D87)/1000</f>
        <v>2636.6079224</v>
      </c>
      <c r="J20" s="457">
        <f aca="true" t="shared" si="0" ref="J20:J27">+I20/$I$29</f>
        <v>0.7450862042757942</v>
      </c>
      <c r="M20" s="238"/>
      <c r="N20" s="238"/>
      <c r="O20" s="54"/>
    </row>
    <row r="21" spans="2:15" ht="19.5" customHeight="1">
      <c r="B21" s="122" t="s">
        <v>92</v>
      </c>
      <c r="C21" s="382">
        <f>('DGRGL-C2'!C16+'DGRGL-C2'!C19)/1000</f>
        <v>559.0764146299999</v>
      </c>
      <c r="D21" s="382">
        <f>('DGRGL-C2'!D16+'DGRGL-C2'!D19)/1000</f>
        <v>1864.5198427900002</v>
      </c>
      <c r="E21" s="455">
        <f>+D21/$D$22</f>
        <v>0.5268973453948818</v>
      </c>
      <c r="F21" s="123"/>
      <c r="G21" s="399" t="s">
        <v>265</v>
      </c>
      <c r="H21" s="388">
        <f>+'DGRGL-C5'!C34/1000</f>
        <v>169.74207394</v>
      </c>
      <c r="I21" s="388">
        <f>+'DGRGL-C5'!D34/1000</f>
        <v>566.0898165899999</v>
      </c>
      <c r="J21" s="457">
        <f t="shared" si="0"/>
        <v>0.15997286101540978</v>
      </c>
      <c r="M21" s="240"/>
      <c r="N21" s="241"/>
      <c r="O21" s="54"/>
    </row>
    <row r="22" spans="2:15" ht="19.5" customHeight="1">
      <c r="B22" s="124" t="s">
        <v>32</v>
      </c>
      <c r="C22" s="383">
        <f>+C21+C20</f>
        <v>1061.07274883</v>
      </c>
      <c r="D22" s="383">
        <f>+D21+D20</f>
        <v>3538.67761735</v>
      </c>
      <c r="E22" s="456">
        <f>+E21+E20</f>
        <v>1</v>
      </c>
      <c r="F22" s="125"/>
      <c r="G22" s="399" t="s">
        <v>284</v>
      </c>
      <c r="H22" s="388">
        <f>+'DGRGL-C5'!C35/1000</f>
        <v>66.48231213999999</v>
      </c>
      <c r="I22" s="388">
        <f>+'DGRGL-C5'!D35/1000</f>
        <v>221.71851099</v>
      </c>
      <c r="J22" s="457">
        <f t="shared" si="0"/>
        <v>0.06265603708754905</v>
      </c>
      <c r="M22" s="242"/>
      <c r="N22" s="238"/>
      <c r="O22" s="54"/>
    </row>
    <row r="23" spans="2:15" ht="25.5" customHeight="1">
      <c r="B23" s="120"/>
      <c r="C23" s="297">
        <f>+C22-C15</f>
        <v>0</v>
      </c>
      <c r="D23" s="298">
        <f>+D22-D15</f>
        <v>0</v>
      </c>
      <c r="E23" s="299"/>
      <c r="F23" s="125"/>
      <c r="G23" s="239" t="s">
        <v>182</v>
      </c>
      <c r="H23" s="388">
        <f>+'DGRGL-C5'!C28/1000</f>
        <v>23.67724089</v>
      </c>
      <c r="I23" s="388">
        <f>+'DGRGL-C5'!D28/1000</f>
        <v>78.96359837000001</v>
      </c>
      <c r="J23" s="457">
        <f t="shared" si="0"/>
        <v>0.022314538041707282</v>
      </c>
      <c r="M23" s="238"/>
      <c r="N23" s="238"/>
      <c r="O23" s="54"/>
    </row>
    <row r="24" spans="2:15" ht="25.5">
      <c r="B24" s="120"/>
      <c r="C24" s="297"/>
      <c r="D24" s="298"/>
      <c r="E24" s="299"/>
      <c r="F24" s="125"/>
      <c r="G24" s="239" t="s">
        <v>185</v>
      </c>
      <c r="H24" s="388">
        <f>+'DGRGL-C5'!C29/1000</f>
        <v>5.647311360000001</v>
      </c>
      <c r="I24" s="388">
        <f>+'DGRGL-C5'!D29/1000</f>
        <v>18.83378339</v>
      </c>
      <c r="J24" s="457">
        <f t="shared" si="0"/>
        <v>0.005322290075436815</v>
      </c>
      <c r="M24" s="238"/>
      <c r="N24" s="238"/>
      <c r="O24" s="54"/>
    </row>
    <row r="25" spans="2:15" ht="19.5" customHeight="1">
      <c r="B25" s="489" t="s">
        <v>34</v>
      </c>
      <c r="C25" s="490"/>
      <c r="D25" s="490"/>
      <c r="E25" s="491"/>
      <c r="F25" s="125"/>
      <c r="G25" s="399" t="s">
        <v>172</v>
      </c>
      <c r="H25" s="388">
        <f>(+'DGRGL-C5'!C36+'DGRGL-C5'!C95)/1000</f>
        <v>4.20710905</v>
      </c>
      <c r="I25" s="388">
        <f>(+'DGRGL-C5'!D36+'DGRGL-C5'!D95)/1000</f>
        <v>14.03070868</v>
      </c>
      <c r="J25" s="457">
        <f t="shared" si="0"/>
        <v>0.0039649761289364165</v>
      </c>
      <c r="M25" s="238"/>
      <c r="N25" s="238"/>
      <c r="O25" s="54"/>
    </row>
    <row r="26" spans="2:15" ht="19.5" customHeight="1">
      <c r="B26" s="121"/>
      <c r="C26" s="384" t="s">
        <v>14</v>
      </c>
      <c r="D26" s="384" t="s">
        <v>146</v>
      </c>
      <c r="E26" s="387" t="s">
        <v>27</v>
      </c>
      <c r="F26" s="125"/>
      <c r="G26" s="399" t="s">
        <v>206</v>
      </c>
      <c r="H26" s="388">
        <f>+'DGRGL-C5'!C96/1000</f>
        <v>0.65513829</v>
      </c>
      <c r="I26" s="388">
        <f>+'DGRGL-C5'!D96/1000</f>
        <v>2.1848862</v>
      </c>
      <c r="J26" s="457">
        <f t="shared" si="0"/>
        <v>0.000617432934074902</v>
      </c>
      <c r="M26" s="238"/>
      <c r="N26" s="238"/>
      <c r="O26" s="54"/>
    </row>
    <row r="27" spans="2:16" ht="19.5" customHeight="1">
      <c r="B27" s="122" t="s">
        <v>60</v>
      </c>
      <c r="C27" s="380">
        <f>(+'DGRGL-C5'!C19+'DGRGL-C5'!C43+'DGRGL-C5'!C87)/1000</f>
        <v>790.5870831799999</v>
      </c>
      <c r="D27" s="380">
        <f>('DGRGL-C5'!D19+'DGRGL-C5'!D43+'DGRGL-C5'!D87)/1000</f>
        <v>2636.6079224</v>
      </c>
      <c r="E27" s="455">
        <f>+C27/$C$30</f>
        <v>0.7450828268389202</v>
      </c>
      <c r="F27" s="117"/>
      <c r="G27" s="399" t="s">
        <v>279</v>
      </c>
      <c r="H27" s="388">
        <f>+'DGRGL-C5'!C37/1000</f>
        <v>0.06967019</v>
      </c>
      <c r="I27" s="388">
        <f>+'DGRGL-C5'!D37/1000</f>
        <v>0.23235008</v>
      </c>
      <c r="J27" s="457">
        <f t="shared" si="0"/>
        <v>6.56604410915947E-05</v>
      </c>
      <c r="M27" s="240"/>
      <c r="N27" s="238"/>
      <c r="O27" s="54"/>
      <c r="P27" s="55"/>
    </row>
    <row r="28" spans="2:16" ht="19.5" customHeight="1">
      <c r="B28" s="122" t="s">
        <v>66</v>
      </c>
      <c r="C28" s="380">
        <f>(+'DGRGL-C5'!C33+'DGRGL-C5'!C39+'DGRGL-C5'!C94+'DGRGL-C5'!C98+'DGRGL-C5'!C101)/1000</f>
        <v>241.1611134</v>
      </c>
      <c r="D28" s="380">
        <f>(+'DGRGL-C5'!D33+'DGRGL-C5'!D39+'DGRGL-C5'!D94+'DGRGL-C5'!D98+'DGRGL-C5'!D101)/1000</f>
        <v>804.2723131899999</v>
      </c>
      <c r="E28" s="455">
        <f>+C28/$C$30</f>
        <v>0.22728047032205678</v>
      </c>
      <c r="F28" s="120"/>
      <c r="G28" s="475"/>
      <c r="J28" s="476"/>
      <c r="M28" s="238"/>
      <c r="N28" s="243"/>
      <c r="O28" s="97"/>
      <c r="P28" s="55"/>
    </row>
    <row r="29" spans="2:16" ht="19.5" customHeight="1">
      <c r="B29" s="122" t="s">
        <v>52</v>
      </c>
      <c r="C29" s="380">
        <f>(+'DGRGL-C5'!C27)/1000</f>
        <v>29.32455225</v>
      </c>
      <c r="D29" s="380">
        <f>(+'DGRGL-C5'!D27)/1000</f>
        <v>97.79738176000001</v>
      </c>
      <c r="E29" s="455">
        <f>+C29/$C$30</f>
        <v>0.027636702839023003</v>
      </c>
      <c r="F29" s="123"/>
      <c r="G29" s="124" t="s">
        <v>32</v>
      </c>
      <c r="H29" s="389">
        <f>SUM(H20:H27)</f>
        <v>1061.0679390399998</v>
      </c>
      <c r="I29" s="389">
        <f>SUM(I20:I27)</f>
        <v>3538.6615767</v>
      </c>
      <c r="J29" s="458">
        <f>SUM(J20:J27)</f>
        <v>1</v>
      </c>
      <c r="M29" s="244"/>
      <c r="N29" s="245"/>
      <c r="O29" s="54"/>
      <c r="P29" s="55"/>
    </row>
    <row r="30" spans="2:16" ht="19.5" customHeight="1">
      <c r="B30" s="124" t="s">
        <v>32</v>
      </c>
      <c r="C30" s="381">
        <f>+C27+C28+C29</f>
        <v>1061.07274883</v>
      </c>
      <c r="D30" s="381">
        <f>+D27+D28+D29</f>
        <v>3538.6776173499998</v>
      </c>
      <c r="E30" s="456">
        <f>+E27+E28+E29</f>
        <v>1</v>
      </c>
      <c r="F30" s="123"/>
      <c r="G30" s="118" t="s">
        <v>183</v>
      </c>
      <c r="L30" s="238"/>
      <c r="M30" s="246"/>
      <c r="N30" s="238"/>
      <c r="O30" s="54"/>
      <c r="P30" s="55"/>
    </row>
    <row r="31" spans="2:16" ht="19.5" customHeight="1">
      <c r="B31" s="52"/>
      <c r="C31" s="52"/>
      <c r="D31" s="52"/>
      <c r="E31" s="52"/>
      <c r="F31" s="123"/>
      <c r="G31" s="118" t="s">
        <v>184</v>
      </c>
      <c r="H31" s="472"/>
      <c r="I31" s="472"/>
      <c r="M31" s="246"/>
      <c r="N31" s="238"/>
      <c r="O31" s="54"/>
      <c r="P31" s="55"/>
    </row>
    <row r="32" spans="2:16" ht="19.5" customHeight="1">
      <c r="B32" s="52"/>
      <c r="C32" s="52"/>
      <c r="D32" s="52"/>
      <c r="E32" s="52"/>
      <c r="F32" s="123"/>
      <c r="L32" s="238"/>
      <c r="M32" s="246"/>
      <c r="N32" s="238"/>
      <c r="O32" s="54"/>
      <c r="P32" s="55"/>
    </row>
    <row r="33" spans="2:16" ht="19.5" customHeight="1">
      <c r="B33" s="489" t="s">
        <v>24</v>
      </c>
      <c r="C33" s="490"/>
      <c r="D33" s="490"/>
      <c r="E33" s="491"/>
      <c r="F33" s="125"/>
      <c r="L33" s="238"/>
      <c r="M33" s="246"/>
      <c r="N33" s="238"/>
      <c r="O33" s="54"/>
      <c r="P33" s="55"/>
    </row>
    <row r="34" spans="2:16" ht="19.5" customHeight="1">
      <c r="B34" s="121"/>
      <c r="C34" s="384" t="s">
        <v>14</v>
      </c>
      <c r="D34" s="384" t="s">
        <v>146</v>
      </c>
      <c r="E34" s="387" t="s">
        <v>27</v>
      </c>
      <c r="F34" s="247"/>
      <c r="L34" s="238"/>
      <c r="M34" s="248"/>
      <c r="N34" s="238"/>
      <c r="O34" s="54"/>
      <c r="P34" s="55"/>
    </row>
    <row r="35" spans="2:16" ht="19.5" customHeight="1">
      <c r="B35" s="122" t="s">
        <v>146</v>
      </c>
      <c r="C35" s="380">
        <f>(+'DGRGL-C4'!C15+'DGRGL-C4'!C53)/1000</f>
        <v>862.5000331999998</v>
      </c>
      <c r="D35" s="380">
        <f>(+'DGRGL-C4'!D15+'DGRGL-C4'!D53)/1000</f>
        <v>2876.43761072035</v>
      </c>
      <c r="E35" s="455">
        <f>+D35/$D$39</f>
        <v>0.8128566435736138</v>
      </c>
      <c r="F35" s="117"/>
      <c r="L35" s="246"/>
      <c r="M35" s="249"/>
      <c r="N35" s="249"/>
      <c r="O35" s="54"/>
      <c r="P35" s="55"/>
    </row>
    <row r="36" spans="2:16" ht="19.5" customHeight="1">
      <c r="B36" s="122" t="s">
        <v>35</v>
      </c>
      <c r="C36" s="380">
        <f>(+'DGRGL-C4'!C27)/1000</f>
        <v>111.08334255</v>
      </c>
      <c r="D36" s="380">
        <f>(+'DGRGL-C4'!D27)/1000</f>
        <v>370.4629474</v>
      </c>
      <c r="E36" s="455">
        <f>+D36/$D$39</f>
        <v>0.10468965739762352</v>
      </c>
      <c r="F36" s="120"/>
      <c r="L36" s="246"/>
      <c r="M36" s="249"/>
      <c r="N36" s="249"/>
      <c r="O36" s="54"/>
      <c r="P36" s="55"/>
    </row>
    <row r="37" spans="2:16" ht="19.5" customHeight="1">
      <c r="B37" s="122" t="s">
        <v>36</v>
      </c>
      <c r="C37" s="380">
        <f>(+'DGRGL-C4'!C23)/1000</f>
        <v>75.27567721999999</v>
      </c>
      <c r="D37" s="380">
        <f>(+'DGRGL-C4'!D23)/1000</f>
        <v>251.04438353</v>
      </c>
      <c r="E37" s="455">
        <f>+D37/$D$39</f>
        <v>0.07094299359168059</v>
      </c>
      <c r="F37" s="120"/>
      <c r="G37" s="489" t="s">
        <v>65</v>
      </c>
      <c r="H37" s="490"/>
      <c r="I37" s="490"/>
      <c r="J37" s="491"/>
      <c r="L37" s="246"/>
      <c r="M37" s="249"/>
      <c r="N37" s="249"/>
      <c r="O37" s="54"/>
      <c r="P37" s="55"/>
    </row>
    <row r="38" spans="2:16" ht="19.5" customHeight="1">
      <c r="B38" s="122" t="s">
        <v>37</v>
      </c>
      <c r="C38" s="380">
        <f>(+'DGRGL-C4'!C31)/1000</f>
        <v>12.21369586</v>
      </c>
      <c r="D38" s="380">
        <f>(+'DGRGL-C4'!D31)/1000</f>
        <v>40.73267568999999</v>
      </c>
      <c r="E38" s="455">
        <f>+D38/$D$39</f>
        <v>0.011510705437082012</v>
      </c>
      <c r="F38" s="125"/>
      <c r="G38" s="119"/>
      <c r="H38" s="495" t="s">
        <v>14</v>
      </c>
      <c r="I38" s="495"/>
      <c r="J38" s="496"/>
      <c r="L38" s="246"/>
      <c r="M38" s="250"/>
      <c r="N38" s="238"/>
      <c r="O38" s="54"/>
      <c r="P38" s="55"/>
    </row>
    <row r="39" spans="2:16" ht="19.5" customHeight="1">
      <c r="B39" s="124" t="s">
        <v>32</v>
      </c>
      <c r="C39" s="381">
        <f>+C38+C36+C37+C35</f>
        <v>1061.07274883</v>
      </c>
      <c r="D39" s="381">
        <f>+D38+D36+D37+D35</f>
        <v>3538.6776173403505</v>
      </c>
      <c r="E39" s="456">
        <f>+E38+E36+E37+E35</f>
        <v>0.9999999999999999</v>
      </c>
      <c r="F39" s="125"/>
      <c r="G39" s="400" t="s">
        <v>102</v>
      </c>
      <c r="H39" s="384" t="s">
        <v>28</v>
      </c>
      <c r="I39" s="384" t="s">
        <v>30</v>
      </c>
      <c r="J39" s="402" t="s">
        <v>32</v>
      </c>
      <c r="L39" s="246"/>
      <c r="N39" s="118"/>
      <c r="O39" s="52"/>
      <c r="P39" s="55"/>
    </row>
    <row r="40" spans="2:16" ht="19.5" customHeight="1">
      <c r="B40" s="122" t="s">
        <v>39</v>
      </c>
      <c r="C40" s="380">
        <f>+C35</f>
        <v>862.5000331999998</v>
      </c>
      <c r="D40" s="380">
        <f>+D35</f>
        <v>2876.43761072035</v>
      </c>
      <c r="E40" s="455">
        <f>+C40/$C$42</f>
        <v>0.8128566435723114</v>
      </c>
      <c r="F40" s="125"/>
      <c r="G40" s="251">
        <v>2009</v>
      </c>
      <c r="H40" s="380">
        <v>71</v>
      </c>
      <c r="I40" s="380">
        <v>192</v>
      </c>
      <c r="J40" s="403">
        <f aca="true" t="shared" si="1" ref="J40:J46">+I40+H40</f>
        <v>263</v>
      </c>
      <c r="L40" s="246"/>
      <c r="M40" s="238"/>
      <c r="N40" s="238"/>
      <c r="O40" s="54"/>
      <c r="P40" s="55"/>
    </row>
    <row r="41" spans="2:16" ht="19.5" customHeight="1">
      <c r="B41" s="122" t="s">
        <v>38</v>
      </c>
      <c r="C41" s="380">
        <f>+C37+C36+C38</f>
        <v>198.57271562999998</v>
      </c>
      <c r="D41" s="380">
        <f>+D37+D36+D38</f>
        <v>662.24000662</v>
      </c>
      <c r="E41" s="455">
        <f>+C41/$C$42</f>
        <v>0.1871433564276886</v>
      </c>
      <c r="F41" s="125"/>
      <c r="G41" s="251">
        <v>2010</v>
      </c>
      <c r="H41" s="380">
        <v>72</v>
      </c>
      <c r="I41" s="380">
        <v>249</v>
      </c>
      <c r="J41" s="403">
        <f t="shared" si="1"/>
        <v>321</v>
      </c>
      <c r="L41" s="246"/>
      <c r="N41" s="118"/>
      <c r="O41" s="52"/>
      <c r="P41" s="55"/>
    </row>
    <row r="42" spans="2:16" ht="19.5" customHeight="1">
      <c r="B42" s="124" t="s">
        <v>32</v>
      </c>
      <c r="C42" s="381">
        <f>+C41+C40</f>
        <v>1061.07274883</v>
      </c>
      <c r="D42" s="381">
        <f>+D41+D40</f>
        <v>3538.6776173403505</v>
      </c>
      <c r="E42" s="456">
        <f>+E41+E40</f>
        <v>1</v>
      </c>
      <c r="F42" s="123"/>
      <c r="G42" s="251">
        <v>2011</v>
      </c>
      <c r="H42" s="380">
        <v>70</v>
      </c>
      <c r="I42" s="380">
        <v>315</v>
      </c>
      <c r="J42" s="403">
        <f t="shared" si="1"/>
        <v>385</v>
      </c>
      <c r="L42" s="246"/>
      <c r="N42" s="118"/>
      <c r="O42" s="52"/>
      <c r="P42" s="55"/>
    </row>
    <row r="43" spans="2:16" ht="19.5" customHeight="1">
      <c r="B43" s="52"/>
      <c r="C43" s="52"/>
      <c r="D43" s="52"/>
      <c r="E43" s="52"/>
      <c r="F43" s="123"/>
      <c r="G43" s="251">
        <v>2012</v>
      </c>
      <c r="H43" s="380">
        <v>63.198</v>
      </c>
      <c r="I43" s="388">
        <v>425.85551902000003</v>
      </c>
      <c r="J43" s="403">
        <f t="shared" si="1"/>
        <v>489.05351902</v>
      </c>
      <c r="L43" s="238"/>
      <c r="N43" s="118"/>
      <c r="O43" s="52"/>
      <c r="P43" s="55"/>
    </row>
    <row r="44" spans="2:16" ht="19.5" customHeight="1">
      <c r="B44" s="52"/>
      <c r="C44" s="52"/>
      <c r="D44" s="52"/>
      <c r="E44" s="52"/>
      <c r="F44" s="125"/>
      <c r="G44" s="251">
        <v>2013</v>
      </c>
      <c r="H44" s="380">
        <v>56.5285205</v>
      </c>
      <c r="I44" s="388">
        <v>591.0717845600001</v>
      </c>
      <c r="J44" s="403">
        <f t="shared" si="1"/>
        <v>647.6003050600001</v>
      </c>
      <c r="L44" s="252"/>
      <c r="M44" s="253"/>
      <c r="N44" s="118"/>
      <c r="O44" s="52"/>
      <c r="P44" s="55"/>
    </row>
    <row r="45" spans="2:16" ht="19.5" customHeight="1">
      <c r="B45" s="489" t="s">
        <v>8</v>
      </c>
      <c r="C45" s="490"/>
      <c r="D45" s="490"/>
      <c r="E45" s="491"/>
      <c r="G45" s="251">
        <v>2014</v>
      </c>
      <c r="H45" s="380">
        <v>50.26007419</v>
      </c>
      <c r="I45" s="380">
        <v>752.8751732600001</v>
      </c>
      <c r="J45" s="403">
        <f t="shared" si="1"/>
        <v>803.1352474500001</v>
      </c>
      <c r="L45" s="238"/>
      <c r="M45" s="254"/>
      <c r="N45" s="238"/>
      <c r="O45" s="54"/>
      <c r="P45" s="55"/>
    </row>
    <row r="46" spans="2:16" ht="19.5" customHeight="1">
      <c r="B46" s="119"/>
      <c r="C46" s="384" t="s">
        <v>14</v>
      </c>
      <c r="D46" s="384" t="s">
        <v>146</v>
      </c>
      <c r="E46" s="387" t="s">
        <v>27</v>
      </c>
      <c r="F46" s="117"/>
      <c r="G46" s="251">
        <v>2015</v>
      </c>
      <c r="H46" s="380">
        <v>44.4029874</v>
      </c>
      <c r="I46" s="380">
        <v>911.7782794100002</v>
      </c>
      <c r="J46" s="403">
        <f t="shared" si="1"/>
        <v>956.1812668100002</v>
      </c>
      <c r="L46" s="238"/>
      <c r="M46" s="238"/>
      <c r="N46" s="238"/>
      <c r="O46" s="54"/>
      <c r="P46" s="55"/>
    </row>
    <row r="47" spans="2:16" ht="19.5" customHeight="1">
      <c r="B47" s="122" t="s">
        <v>48</v>
      </c>
      <c r="C47" s="380">
        <f>(+'DGRGL-C2'!C14)/1000</f>
        <v>1056.8169026199998</v>
      </c>
      <c r="D47" s="380">
        <f>(+'DGRGL-C2'!D14)/1000</f>
        <v>3524.48437024</v>
      </c>
      <c r="E47" s="455">
        <f>+D47/$D$49</f>
        <v>0.9959891098752791</v>
      </c>
      <c r="F47" s="120"/>
      <c r="G47" s="251">
        <v>2016</v>
      </c>
      <c r="H47" s="380">
        <v>38.965713019999995</v>
      </c>
      <c r="I47" s="380">
        <v>1125.5192306200001</v>
      </c>
      <c r="J47" s="403">
        <f>+I47+H47</f>
        <v>1164.4849436400002</v>
      </c>
      <c r="L47" s="238"/>
      <c r="M47" s="238"/>
      <c r="N47" s="238"/>
      <c r="O47" s="54"/>
      <c r="P47" s="55"/>
    </row>
    <row r="48" spans="2:16" ht="19.5" customHeight="1">
      <c r="B48" s="122" t="s">
        <v>47</v>
      </c>
      <c r="C48" s="380">
        <f>(+'DGRGL-C2'!C18)/1000</f>
        <v>4.2558462100000005</v>
      </c>
      <c r="D48" s="380">
        <f>(+'DGRGL-C2'!D18)/1000</f>
        <v>14.19324711</v>
      </c>
      <c r="E48" s="455">
        <f>+D48/$D$49</f>
        <v>0.004010890124720901</v>
      </c>
      <c r="F48" s="255"/>
      <c r="G48" s="251">
        <v>2017</v>
      </c>
      <c r="H48" s="380">
        <v>33.93910748</v>
      </c>
      <c r="I48" s="380">
        <v>695.27858884</v>
      </c>
      <c r="J48" s="403">
        <f>+I48+H48</f>
        <v>729.21769632</v>
      </c>
      <c r="L48" s="238"/>
      <c r="M48" s="238"/>
      <c r="N48" s="238"/>
      <c r="O48" s="54"/>
      <c r="P48" s="55"/>
    </row>
    <row r="49" spans="2:16" ht="19.5" customHeight="1">
      <c r="B49" s="124" t="s">
        <v>32</v>
      </c>
      <c r="C49" s="381">
        <f>+C48+C47</f>
        <v>1061.07274883</v>
      </c>
      <c r="D49" s="381">
        <f>+D48+D47</f>
        <v>3538.6776173499998</v>
      </c>
      <c r="E49" s="456">
        <f>+E48+E47</f>
        <v>1</v>
      </c>
      <c r="F49" s="255"/>
      <c r="G49" s="478">
        <v>2018</v>
      </c>
      <c r="H49" s="380">
        <v>29.32455225</v>
      </c>
      <c r="I49" s="380">
        <v>1046.91136084</v>
      </c>
      <c r="J49" s="403">
        <f>+I49+H49</f>
        <v>1076.23591309</v>
      </c>
      <c r="L49" s="238"/>
      <c r="M49" s="238"/>
      <c r="N49" s="238"/>
      <c r="O49" s="54"/>
      <c r="P49" s="55"/>
    </row>
    <row r="50" spans="2:16" ht="19.5" customHeight="1">
      <c r="B50" s="52"/>
      <c r="C50" s="52"/>
      <c r="D50" s="52"/>
      <c r="E50" s="52"/>
      <c r="F50" s="255"/>
      <c r="G50" s="467">
        <v>43466</v>
      </c>
      <c r="H50" s="401">
        <v>29.32455225</v>
      </c>
      <c r="I50" s="401">
        <v>1031.7481965799998</v>
      </c>
      <c r="J50" s="404">
        <f>+I50+H50</f>
        <v>1061.0727488299997</v>
      </c>
      <c r="L50" s="238"/>
      <c r="M50" s="238"/>
      <c r="N50" s="238"/>
      <c r="O50" s="54"/>
      <c r="P50" s="55"/>
    </row>
    <row r="51" spans="2:16" ht="19.5" customHeight="1">
      <c r="B51" s="52"/>
      <c r="C51" s="52"/>
      <c r="D51" s="52"/>
      <c r="E51" s="52"/>
      <c r="F51" s="125"/>
      <c r="L51" s="246"/>
      <c r="M51" s="256"/>
      <c r="N51" s="238"/>
      <c r="O51" s="54"/>
      <c r="P51" s="55"/>
    </row>
    <row r="52" spans="3:16" ht="19.5" customHeight="1">
      <c r="C52" s="300">
        <f>+C49-C42</f>
        <v>0</v>
      </c>
      <c r="D52" s="300">
        <f>+D49-D42</f>
        <v>9.649284038459882E-09</v>
      </c>
      <c r="L52" s="246"/>
      <c r="M52" s="246"/>
      <c r="N52" s="238"/>
      <c r="O52" s="54"/>
      <c r="P52" s="55"/>
    </row>
    <row r="53" spans="2:16" ht="19.5" customHeight="1">
      <c r="B53" s="250"/>
      <c r="C53" s="301"/>
      <c r="D53" s="301"/>
      <c r="L53" s="246"/>
      <c r="M53" s="246"/>
      <c r="N53" s="238"/>
      <c r="O53" s="54"/>
      <c r="P53" s="55"/>
    </row>
    <row r="54" spans="3:16" ht="19.5" customHeight="1">
      <c r="C54" s="302">
        <f>+C49-C39</f>
        <v>0</v>
      </c>
      <c r="D54" s="302">
        <f>+D49-D39</f>
        <v>9.649284038459882E-09</v>
      </c>
      <c r="L54" s="246"/>
      <c r="M54" s="246"/>
      <c r="N54" s="238"/>
      <c r="O54" s="54"/>
      <c r="P54" s="55"/>
    </row>
    <row r="55" spans="3:16" ht="25.5" customHeight="1">
      <c r="C55" s="272"/>
      <c r="D55" s="253"/>
      <c r="H55" s="284"/>
      <c r="I55" s="284"/>
      <c r="J55" s="235"/>
      <c r="L55" s="246"/>
      <c r="M55" s="246"/>
      <c r="N55" s="238"/>
      <c r="O55" s="54"/>
      <c r="P55" s="55"/>
    </row>
    <row r="56" spans="7:16" ht="19.5" customHeight="1">
      <c r="G56" s="303"/>
      <c r="H56" s="304">
        <f>+H50-C14</f>
        <v>0</v>
      </c>
      <c r="I56" s="304">
        <f>+I50-C13</f>
        <v>0</v>
      </c>
      <c r="J56" s="303"/>
      <c r="L56" s="246"/>
      <c r="M56" s="246"/>
      <c r="N56" s="238"/>
      <c r="O56" s="54"/>
      <c r="P56" s="55"/>
    </row>
    <row r="57" spans="12:16" ht="19.5" customHeight="1">
      <c r="L57" s="246"/>
      <c r="M57" s="246"/>
      <c r="N57" s="238"/>
      <c r="O57" s="54"/>
      <c r="P57" s="55"/>
    </row>
    <row r="58" spans="8:16" ht="19.5" customHeight="1">
      <c r="H58" s="257"/>
      <c r="I58" s="257"/>
      <c r="J58" s="257"/>
      <c r="L58" s="246"/>
      <c r="M58" s="246"/>
      <c r="N58" s="238"/>
      <c r="O58" s="54"/>
      <c r="P58" s="55"/>
    </row>
    <row r="59" spans="8:16" ht="19.5" customHeight="1">
      <c r="H59" s="257"/>
      <c r="I59" s="258"/>
      <c r="J59" s="257"/>
      <c r="L59" s="246"/>
      <c r="M59" s="246"/>
      <c r="N59" s="238"/>
      <c r="O59" s="54"/>
      <c r="P59" s="55"/>
    </row>
    <row r="60" spans="8:16" ht="19.5" customHeight="1">
      <c r="H60" s="257"/>
      <c r="I60" s="258"/>
      <c r="J60" s="257"/>
      <c r="L60" s="246"/>
      <c r="M60" s="246"/>
      <c r="N60" s="238"/>
      <c r="O60" s="54"/>
      <c r="P60" s="55"/>
    </row>
    <row r="61" spans="8:16" ht="19.5" customHeight="1">
      <c r="H61" s="257"/>
      <c r="I61" s="258"/>
      <c r="J61" s="257"/>
      <c r="L61" s="246"/>
      <c r="M61" s="246"/>
      <c r="N61" s="238"/>
      <c r="O61" s="54"/>
      <c r="P61" s="55"/>
    </row>
    <row r="62" spans="8:16" ht="19.5" customHeight="1">
      <c r="H62" s="257"/>
      <c r="I62" s="257"/>
      <c r="J62" s="257"/>
      <c r="L62" s="246"/>
      <c r="M62" s="246"/>
      <c r="N62" s="238"/>
      <c r="O62" s="54"/>
      <c r="P62" s="55"/>
    </row>
    <row r="63" spans="10:16" ht="19.5" customHeight="1">
      <c r="J63" s="257"/>
      <c r="L63" s="246"/>
      <c r="M63" s="246"/>
      <c r="N63" s="238"/>
      <c r="O63" s="54"/>
      <c r="P63" s="55"/>
    </row>
    <row r="64" spans="10:16" ht="19.5" customHeight="1">
      <c r="J64" s="257"/>
      <c r="L64" s="246"/>
      <c r="M64" s="246"/>
      <c r="N64" s="238"/>
      <c r="O64" s="54"/>
      <c r="P64" s="55"/>
    </row>
    <row r="65" spans="12:16" ht="19.5" customHeight="1">
      <c r="L65" s="246"/>
      <c r="M65" s="246"/>
      <c r="N65" s="238"/>
      <c r="O65" s="54"/>
      <c r="P65" s="55"/>
    </row>
    <row r="66" spans="12:16" ht="19.5" customHeight="1">
      <c r="L66" s="246"/>
      <c r="M66" s="246"/>
      <c r="N66" s="238"/>
      <c r="O66" s="54"/>
      <c r="P66" s="55"/>
    </row>
    <row r="67" spans="12:16" ht="19.5" customHeight="1">
      <c r="L67" s="246"/>
      <c r="M67" s="246"/>
      <c r="N67" s="238"/>
      <c r="O67" s="54"/>
      <c r="P67" s="55"/>
    </row>
    <row r="68" spans="8:16" ht="19.5" customHeight="1">
      <c r="H68" s="259"/>
      <c r="I68" s="259"/>
      <c r="L68" s="246"/>
      <c r="M68" s="246"/>
      <c r="N68" s="238"/>
      <c r="O68" s="54"/>
      <c r="P68" s="55"/>
    </row>
    <row r="69" spans="12:16" ht="19.5" customHeight="1">
      <c r="L69" s="246"/>
      <c r="M69" s="246"/>
      <c r="N69" s="238"/>
      <c r="O69" s="54"/>
      <c r="P69" s="55"/>
    </row>
    <row r="70" spans="2:16" ht="19.5" customHeight="1">
      <c r="B70" s="260"/>
      <c r="L70" s="246"/>
      <c r="M70" s="246"/>
      <c r="N70" s="238"/>
      <c r="O70" s="54"/>
      <c r="P70" s="55"/>
    </row>
    <row r="71" spans="2:16" ht="19.5" customHeight="1">
      <c r="B71" s="260"/>
      <c r="L71" s="246"/>
      <c r="M71" s="246"/>
      <c r="N71" s="238"/>
      <c r="O71" s="54"/>
      <c r="P71" s="55"/>
    </row>
    <row r="72" spans="12:16" ht="19.5" customHeight="1">
      <c r="L72" s="246"/>
      <c r="M72" s="246"/>
      <c r="N72" s="238"/>
      <c r="O72" s="54"/>
      <c r="P72" s="55"/>
    </row>
    <row r="73" spans="12:16" ht="19.5" customHeight="1">
      <c r="L73" s="246"/>
      <c r="M73" s="246"/>
      <c r="N73" s="238"/>
      <c r="O73" s="54"/>
      <c r="P73" s="55"/>
    </row>
    <row r="74" spans="12:16" ht="19.5" customHeight="1">
      <c r="L74" s="246"/>
      <c r="M74" s="246"/>
      <c r="N74" s="238"/>
      <c r="O74" s="54"/>
      <c r="P74" s="55"/>
    </row>
    <row r="75" spans="10:16" ht="19.5" customHeight="1">
      <c r="J75" s="257"/>
      <c r="L75" s="246"/>
      <c r="M75" s="246"/>
      <c r="N75" s="238"/>
      <c r="O75" s="54"/>
      <c r="P75" s="55"/>
    </row>
    <row r="78" spans="8:9" ht="19.5" customHeight="1">
      <c r="H78" s="259"/>
      <c r="I78" s="259"/>
    </row>
  </sheetData>
  <sheetProtection/>
  <mergeCells count="13">
    <mergeCell ref="B8:F8"/>
    <mergeCell ref="B5:J5"/>
    <mergeCell ref="B7:J7"/>
    <mergeCell ref="B11:E11"/>
    <mergeCell ref="G11:J11"/>
    <mergeCell ref="B6:J6"/>
    <mergeCell ref="B45:E45"/>
    <mergeCell ref="B33:E33"/>
    <mergeCell ref="B18:E18"/>
    <mergeCell ref="G18:J18"/>
    <mergeCell ref="B25:E25"/>
    <mergeCell ref="G37:J37"/>
    <mergeCell ref="H38:J38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8" customWidth="1"/>
    <col min="12" max="12" width="2.421875" style="118" customWidth="1"/>
    <col min="13" max="14" width="15.7109375" style="118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3"/>
      <c r="H4" s="273"/>
      <c r="I4" s="273"/>
      <c r="J4" s="273"/>
      <c r="K4" s="273"/>
      <c r="L4" s="273"/>
      <c r="M4" s="273"/>
      <c r="N4" s="273"/>
    </row>
    <row r="5" spans="1:14" s="1" customFormat="1" ht="22.5" customHeight="1">
      <c r="A5" s="4"/>
      <c r="B5" s="505" t="s">
        <v>195</v>
      </c>
      <c r="C5" s="505"/>
      <c r="D5" s="505"/>
      <c r="E5" s="505"/>
      <c r="F5" s="505"/>
      <c r="G5" s="505"/>
      <c r="H5" s="505"/>
      <c r="I5" s="505"/>
      <c r="J5" s="505"/>
      <c r="K5" s="505"/>
      <c r="L5" s="273"/>
      <c r="M5" s="273"/>
      <c r="N5" s="273"/>
    </row>
    <row r="6" spans="1:14" s="1" customFormat="1" ht="19.5" customHeight="1">
      <c r="A6" s="4"/>
      <c r="B6" s="499" t="s">
        <v>12</v>
      </c>
      <c r="C6" s="499"/>
      <c r="D6" s="499"/>
      <c r="E6" s="499"/>
      <c r="F6" s="499"/>
      <c r="G6" s="499"/>
      <c r="H6" s="499"/>
      <c r="I6" s="499"/>
      <c r="J6" s="499"/>
      <c r="K6" s="499"/>
      <c r="L6" s="273"/>
      <c r="M6" s="273"/>
      <c r="N6" s="273"/>
    </row>
    <row r="7" spans="1:14" s="1" customFormat="1" ht="18" customHeight="1">
      <c r="A7" s="4"/>
      <c r="B7" s="481" t="str">
        <f>+Indice!B7</f>
        <v>AL 31 DE ENERO DE 2019</v>
      </c>
      <c r="C7" s="481"/>
      <c r="D7" s="481"/>
      <c r="E7" s="481"/>
      <c r="F7" s="481"/>
      <c r="G7" s="481"/>
      <c r="H7" s="481"/>
      <c r="I7" s="481"/>
      <c r="J7" s="481"/>
      <c r="K7" s="481"/>
      <c r="L7" s="273"/>
      <c r="M7" s="273"/>
      <c r="N7" s="273"/>
    </row>
    <row r="8" spans="1:14" s="1" customFormat="1" ht="19.5" customHeight="1">
      <c r="A8" s="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3"/>
      <c r="M8" s="273"/>
      <c r="N8" s="273"/>
    </row>
    <row r="9" spans="1:14" s="1" customFormat="1" ht="19.5" customHeight="1">
      <c r="A9" s="4"/>
      <c r="B9" s="275"/>
      <c r="C9" s="275"/>
      <c r="D9" s="275"/>
      <c r="E9" s="275"/>
      <c r="F9" s="275"/>
      <c r="G9" s="275"/>
      <c r="H9" s="275"/>
      <c r="I9" s="275"/>
      <c r="J9" s="224"/>
      <c r="K9" s="224"/>
      <c r="L9" s="273"/>
      <c r="M9" s="273"/>
      <c r="N9" s="273"/>
    </row>
    <row r="10" spans="2:11" ht="19.5" customHeight="1">
      <c r="B10" s="500" t="s">
        <v>16</v>
      </c>
      <c r="C10" s="500"/>
      <c r="D10" s="500"/>
      <c r="E10" s="501" t="s">
        <v>40</v>
      </c>
      <c r="F10" s="501"/>
      <c r="G10" s="501"/>
      <c r="H10" s="506" t="s">
        <v>41</v>
      </c>
      <c r="I10" s="506"/>
      <c r="J10" s="506"/>
      <c r="K10" s="506"/>
    </row>
    <row r="17" ht="19.5" customHeight="1">
      <c r="I17" s="257"/>
    </row>
    <row r="20" spans="7:8" ht="19.5" customHeight="1">
      <c r="G20" s="259"/>
      <c r="H20" s="259"/>
    </row>
    <row r="24" spans="2:15" ht="19.5" customHeight="1">
      <c r="B24" s="500" t="s">
        <v>42</v>
      </c>
      <c r="C24" s="500"/>
      <c r="D24" s="500"/>
      <c r="E24" s="501" t="s">
        <v>43</v>
      </c>
      <c r="F24" s="501"/>
      <c r="G24" s="501"/>
      <c r="H24" s="501" t="s">
        <v>45</v>
      </c>
      <c r="I24" s="501"/>
      <c r="J24" s="501"/>
      <c r="K24" s="501"/>
      <c r="L24" s="501"/>
      <c r="M24" s="501"/>
      <c r="N24" s="501"/>
      <c r="O24" s="501"/>
    </row>
    <row r="37" spans="1:15" ht="19.5" customHeight="1">
      <c r="A37" s="118"/>
      <c r="B37" s="200"/>
      <c r="C37" s="200"/>
      <c r="D37" s="200"/>
      <c r="E37" s="200"/>
      <c r="F37" s="200"/>
      <c r="G37" s="200"/>
      <c r="H37" s="201"/>
      <c r="J37" s="200"/>
      <c r="K37" s="200"/>
      <c r="O37" s="118"/>
    </row>
    <row r="38" spans="1:15" ht="19.5" customHeight="1">
      <c r="A38" s="118"/>
      <c r="B38" s="118"/>
      <c r="H38" s="201" t="s">
        <v>186</v>
      </c>
      <c r="O38" s="118"/>
    </row>
    <row r="39" spans="1:15" ht="19.5" customHeight="1">
      <c r="A39" s="118"/>
      <c r="B39" s="503" t="s">
        <v>46</v>
      </c>
      <c r="C39" s="503"/>
      <c r="D39" s="503"/>
      <c r="E39" s="503"/>
      <c r="F39" s="503"/>
      <c r="G39" s="202"/>
      <c r="H39" s="501" t="s">
        <v>49</v>
      </c>
      <c r="I39" s="501"/>
      <c r="J39" s="501"/>
      <c r="K39" s="501"/>
      <c r="L39" s="501"/>
      <c r="M39" s="501"/>
      <c r="O39" s="118"/>
    </row>
    <row r="40" spans="1:15" ht="19.5" customHeight="1">
      <c r="A40" s="504" t="s">
        <v>44</v>
      </c>
      <c r="B40" s="504"/>
      <c r="C40" s="504"/>
      <c r="D40" s="504"/>
      <c r="E40" s="504"/>
      <c r="F40" s="504"/>
      <c r="O40" s="118"/>
    </row>
    <row r="41" spans="1:15" ht="19.5" customHeight="1">
      <c r="A41" s="118"/>
      <c r="B41" s="118"/>
      <c r="O41" s="118"/>
    </row>
    <row r="42" spans="1:15" ht="19.5" customHeight="1">
      <c r="A42" s="118"/>
      <c r="B42" s="118"/>
      <c r="O42" s="118"/>
    </row>
    <row r="43" spans="1:15" ht="19.5" customHeight="1">
      <c r="A43" s="118"/>
      <c r="B43" s="118"/>
      <c r="O43" s="118"/>
    </row>
    <row r="44" spans="1:15" ht="19.5" customHeight="1">
      <c r="A44" s="118"/>
      <c r="B44" s="118"/>
      <c r="O44" s="118"/>
    </row>
    <row r="45" spans="1:15" ht="19.5" customHeight="1">
      <c r="A45" s="118"/>
      <c r="B45" s="118"/>
      <c r="O45" s="118"/>
    </row>
    <row r="46" spans="1:15" ht="19.5" customHeight="1">
      <c r="A46" s="118"/>
      <c r="B46" s="118"/>
      <c r="O46" s="118"/>
    </row>
    <row r="47" spans="1:15" ht="19.5" customHeight="1">
      <c r="A47" s="118"/>
      <c r="B47" s="118"/>
      <c r="O47" s="118"/>
    </row>
    <row r="48" spans="1:15" ht="19.5" customHeight="1">
      <c r="A48" s="118"/>
      <c r="B48" s="118"/>
      <c r="O48" s="118"/>
    </row>
    <row r="49" spans="1:15" ht="19.5" customHeight="1">
      <c r="A49" s="118"/>
      <c r="B49" s="118"/>
      <c r="O49" s="118"/>
    </row>
    <row r="50" spans="1:15" ht="19.5" customHeight="1">
      <c r="A50" s="118"/>
      <c r="B50" s="118"/>
      <c r="O50" s="118"/>
    </row>
    <row r="51" spans="1:15" ht="19.5" customHeight="1">
      <c r="A51" s="118"/>
      <c r="B51" s="118"/>
      <c r="O51" s="118"/>
    </row>
    <row r="52" spans="1:15" ht="19.5" customHeight="1">
      <c r="A52" s="118"/>
      <c r="B52" s="118"/>
      <c r="O52" s="118"/>
    </row>
    <row r="53" spans="1:15" ht="19.5" customHeight="1">
      <c r="A53" s="118"/>
      <c r="B53" s="502"/>
      <c r="C53" s="502"/>
      <c r="O53" s="118"/>
    </row>
    <row r="54" s="118" customFormat="1" ht="19.5" customHeight="1"/>
    <row r="55" s="118" customFormat="1" ht="19.5" customHeight="1"/>
    <row r="56" s="118" customFormat="1" ht="19.5" customHeight="1"/>
    <row r="57" s="118" customFormat="1" ht="19.5" customHeight="1"/>
    <row r="58" s="118" customFormat="1" ht="19.5" customHeight="1"/>
    <row r="59" s="118" customFormat="1" ht="19.5" customHeight="1"/>
    <row r="60" s="118" customFormat="1" ht="19.5" customHeight="1"/>
    <row r="61" s="118" customFormat="1" ht="19.5" customHeight="1"/>
    <row r="62" s="118" customFormat="1" ht="19.5" customHeight="1"/>
    <row r="63" s="118" customFormat="1" ht="19.5" customHeight="1"/>
    <row r="64" s="118" customFormat="1" ht="19.5" customHeight="1"/>
    <row r="65" s="118" customFormat="1" ht="19.5" customHeight="1"/>
    <row r="66" s="118" customFormat="1" ht="19.5" customHeight="1"/>
    <row r="67" s="118" customFormat="1" ht="19.5" customHeight="1"/>
    <row r="68" s="118" customFormat="1" ht="19.5" customHeight="1"/>
    <row r="69" s="118" customFormat="1" ht="19.5" customHeight="1"/>
    <row r="70" s="118" customFormat="1" ht="19.5" customHeight="1"/>
    <row r="71" s="118" customFormat="1" ht="19.5" customHeight="1"/>
    <row r="72" s="118" customFormat="1" ht="19.5" customHeight="1"/>
    <row r="73" s="118" customFormat="1" ht="19.5" customHeight="1"/>
    <row r="74" s="118" customFormat="1" ht="19.5" customHeight="1"/>
    <row r="75" s="118" customFormat="1" ht="19.5" customHeight="1"/>
    <row r="76" s="118" customFormat="1" ht="19.5" customHeight="1"/>
    <row r="77" s="118" customFormat="1" ht="19.5" customHeight="1"/>
    <row r="78" s="118" customFormat="1" ht="19.5" customHeight="1"/>
    <row r="79" s="118" customFormat="1" ht="19.5" customHeight="1"/>
    <row r="80" s="118" customFormat="1" ht="19.5" customHeight="1"/>
    <row r="81" s="118" customFormat="1" ht="19.5" customHeight="1"/>
    <row r="82" s="118" customFormat="1" ht="19.5" customHeight="1"/>
    <row r="83" s="118" customFormat="1" ht="19.5" customHeight="1"/>
    <row r="84" s="118" customFormat="1" ht="19.5" customHeight="1"/>
    <row r="85" s="118" customFormat="1" ht="19.5" customHeight="1"/>
    <row r="86" s="118" customFormat="1" ht="19.5" customHeight="1"/>
    <row r="87" s="118" customFormat="1" ht="19.5" customHeight="1"/>
    <row r="88" s="118" customFormat="1" ht="19.5" customHeight="1"/>
    <row r="89" s="118" customFormat="1" ht="19.5" customHeight="1"/>
    <row r="90" s="118" customFormat="1" ht="19.5" customHeight="1"/>
    <row r="91" s="118" customFormat="1" ht="19.5" customHeight="1"/>
    <row r="92" s="118" customFormat="1" ht="19.5" customHeight="1"/>
    <row r="93" s="118" customFormat="1" ht="19.5" customHeight="1"/>
    <row r="94" s="118" customFormat="1" ht="19.5" customHeight="1"/>
    <row r="95" s="118" customFormat="1" ht="19.5" customHeight="1"/>
    <row r="96" s="118" customFormat="1" ht="19.5" customHeight="1"/>
    <row r="97" s="118" customFormat="1" ht="19.5" customHeight="1"/>
    <row r="98" s="118" customFormat="1" ht="19.5" customHeight="1"/>
    <row r="99" s="118" customFormat="1" ht="19.5" customHeight="1"/>
    <row r="100" s="118" customFormat="1" ht="19.5" customHeight="1"/>
    <row r="101" s="118" customFormat="1" ht="19.5" customHeight="1"/>
    <row r="102" s="118" customFormat="1" ht="19.5" customHeight="1"/>
    <row r="103" s="118" customFormat="1" ht="19.5" customHeight="1"/>
    <row r="104" s="118" customFormat="1" ht="19.5" customHeight="1"/>
    <row r="105" spans="2:15" ht="19.5" customHeight="1">
      <c r="B105" s="118"/>
      <c r="O105" s="118"/>
    </row>
    <row r="106" spans="2:15" ht="19.5" customHeight="1">
      <c r="B106" s="118"/>
      <c r="O106" s="118"/>
    </row>
    <row r="107" spans="2:15" ht="19.5" customHeight="1">
      <c r="B107" s="118"/>
      <c r="O107" s="118"/>
    </row>
    <row r="108" spans="2:15" ht="19.5" customHeight="1">
      <c r="B108" s="118"/>
      <c r="O108" s="118"/>
    </row>
    <row r="109" spans="2:15" ht="19.5" customHeight="1">
      <c r="B109" s="118"/>
      <c r="O109" s="118"/>
    </row>
    <row r="110" spans="2:15" ht="19.5" customHeight="1">
      <c r="B110" s="118"/>
      <c r="O110" s="118"/>
    </row>
    <row r="111" spans="2:15" ht="19.5" customHeight="1">
      <c r="B111" s="118"/>
      <c r="O111" s="118"/>
    </row>
    <row r="112" spans="2:15" ht="19.5" customHeight="1">
      <c r="B112" s="118"/>
      <c r="O112" s="118"/>
    </row>
    <row r="113" spans="2:15" ht="19.5" customHeight="1">
      <c r="B113" s="118"/>
      <c r="O113" s="118"/>
    </row>
    <row r="114" spans="2:15" ht="19.5" customHeight="1">
      <c r="B114" s="118"/>
      <c r="O114" s="118"/>
    </row>
    <row r="115" spans="2:15" ht="19.5" customHeight="1">
      <c r="B115" s="118"/>
      <c r="O115" s="118"/>
    </row>
    <row r="116" spans="2:15" ht="19.5" customHeight="1">
      <c r="B116" s="118"/>
      <c r="O116" s="118"/>
    </row>
    <row r="117" spans="2:15" ht="19.5" customHeight="1">
      <c r="B117" s="118"/>
      <c r="O117" s="118"/>
    </row>
    <row r="118" spans="2:15" ht="19.5" customHeight="1">
      <c r="B118" s="118"/>
      <c r="O118" s="118"/>
    </row>
    <row r="119" spans="2:15" ht="19.5" customHeight="1">
      <c r="B119" s="118"/>
      <c r="O119" s="118"/>
    </row>
    <row r="120" spans="2:15" ht="19.5" customHeight="1">
      <c r="B120" s="118"/>
      <c r="O120" s="118"/>
    </row>
    <row r="121" spans="2:15" ht="19.5" customHeight="1">
      <c r="B121" s="118"/>
      <c r="O121" s="118"/>
    </row>
    <row r="122" spans="2:15" ht="19.5" customHeight="1">
      <c r="B122" s="118"/>
      <c r="O122" s="118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5" customWidth="1"/>
    <col min="7" max="7" width="16.8515625" style="175" bestFit="1" customWidth="1"/>
    <col min="8" max="8" width="15.140625" style="175" customWidth="1"/>
    <col min="9" max="9" width="25.28125" style="175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5" spans="2:8" ht="18.75">
      <c r="B5" s="86" t="s">
        <v>18</v>
      </c>
      <c r="C5" s="126"/>
      <c r="D5" s="126"/>
      <c r="F5" s="507"/>
      <c r="G5" s="507"/>
      <c r="H5" s="507"/>
    </row>
    <row r="6" spans="2:4" ht="18" customHeight="1">
      <c r="B6" s="139" t="s">
        <v>69</v>
      </c>
      <c r="C6" s="139"/>
      <c r="D6" s="139"/>
    </row>
    <row r="7" spans="2:9" ht="15.75">
      <c r="B7" s="137" t="s">
        <v>67</v>
      </c>
      <c r="C7" s="137"/>
      <c r="D7" s="137"/>
      <c r="E7" s="189"/>
      <c r="F7" s="305"/>
      <c r="G7" s="305"/>
      <c r="H7" s="305"/>
      <c r="I7" s="305"/>
    </row>
    <row r="8" spans="2:9" ht="15.75" customHeight="1">
      <c r="B8" s="137" t="s">
        <v>136</v>
      </c>
      <c r="C8" s="137"/>
      <c r="D8" s="137"/>
      <c r="E8" s="189"/>
      <c r="F8" s="305"/>
      <c r="H8" s="306"/>
      <c r="I8" s="305"/>
    </row>
    <row r="9" spans="2:9" ht="15.75">
      <c r="B9" s="338" t="s">
        <v>301</v>
      </c>
      <c r="C9" s="338"/>
      <c r="D9" s="277"/>
      <c r="E9" s="324">
        <f>+Portada!I34</f>
        <v>3.335</v>
      </c>
      <c r="F9" s="305"/>
      <c r="G9" s="307"/>
      <c r="H9" s="306"/>
      <c r="I9" s="305"/>
    </row>
    <row r="10" spans="2:9" ht="12.75" customHeight="1">
      <c r="B10" s="127"/>
      <c r="C10" s="127"/>
      <c r="D10" s="127"/>
      <c r="E10" s="189"/>
      <c r="F10" s="305"/>
      <c r="G10" s="305"/>
      <c r="H10" s="305"/>
      <c r="I10" s="305"/>
    </row>
    <row r="11" spans="2:9" ht="15" customHeight="1">
      <c r="B11" s="508" t="s">
        <v>142</v>
      </c>
      <c r="C11" s="520" t="s">
        <v>54</v>
      </c>
      <c r="D11" s="517" t="s">
        <v>147</v>
      </c>
      <c r="E11" s="189"/>
      <c r="F11" s="305"/>
      <c r="G11" s="305"/>
      <c r="H11" s="305"/>
      <c r="I11" s="305"/>
    </row>
    <row r="12" spans="2:10" ht="13.5" customHeight="1">
      <c r="B12" s="509"/>
      <c r="C12" s="521"/>
      <c r="D12" s="518"/>
      <c r="E12" s="274"/>
      <c r="F12" s="305"/>
      <c r="G12" s="305"/>
      <c r="H12" s="305"/>
      <c r="I12" s="305"/>
      <c r="J12" s="186"/>
    </row>
    <row r="13" spans="2:9" ht="9" customHeight="1">
      <c r="B13" s="510"/>
      <c r="C13" s="522"/>
      <c r="D13" s="519"/>
      <c r="E13" s="189"/>
      <c r="F13" s="305"/>
      <c r="G13" s="305"/>
      <c r="H13" s="305"/>
      <c r="I13" s="305"/>
    </row>
    <row r="14" spans="2:9" ht="9.75" customHeight="1">
      <c r="B14" s="206"/>
      <c r="C14" s="207"/>
      <c r="D14" s="208"/>
      <c r="F14" s="305"/>
      <c r="G14" s="305"/>
      <c r="H14" s="305"/>
      <c r="I14" s="305"/>
    </row>
    <row r="15" spans="2:9" ht="16.5">
      <c r="B15" s="322" t="s">
        <v>151</v>
      </c>
      <c r="C15" s="325">
        <f>+C16</f>
        <v>29324.55225</v>
      </c>
      <c r="D15" s="325">
        <f>+D16</f>
        <v>97797.38175</v>
      </c>
      <c r="F15" s="305"/>
      <c r="G15" s="309"/>
      <c r="H15" s="309"/>
      <c r="I15" s="305"/>
    </row>
    <row r="16" spans="2:9" ht="15">
      <c r="B16" s="22" t="s">
        <v>92</v>
      </c>
      <c r="C16" s="326">
        <v>29324.55225</v>
      </c>
      <c r="D16" s="326">
        <f>ROUND(+C16*$E$9,5)</f>
        <v>97797.38175</v>
      </c>
      <c r="F16" s="305"/>
      <c r="G16" s="309"/>
      <c r="H16" s="309"/>
      <c r="I16" s="305"/>
    </row>
    <row r="17" spans="2:9" ht="15">
      <c r="B17" s="22"/>
      <c r="C17" s="326"/>
      <c r="D17" s="326"/>
      <c r="F17" s="305"/>
      <c r="G17" s="309"/>
      <c r="H17" s="309"/>
      <c r="I17" s="305"/>
    </row>
    <row r="18" spans="2:9" ht="16.5">
      <c r="B18" s="61" t="s">
        <v>120</v>
      </c>
      <c r="C18" s="325">
        <f>+C19+C20</f>
        <v>1027492.3503699999</v>
      </c>
      <c r="D18" s="325">
        <f>+D19+D20</f>
        <v>3426686.9884900004</v>
      </c>
      <c r="E18" s="321"/>
      <c r="F18" s="305" t="s">
        <v>132</v>
      </c>
      <c r="G18" s="308">
        <f>+C19+C46</f>
        <v>506252.18041</v>
      </c>
      <c r="H18" s="308">
        <f>+D19+D46</f>
        <v>1688351.0216700002</v>
      </c>
      <c r="I18" s="305"/>
    </row>
    <row r="19" spans="2:9" ht="15">
      <c r="B19" s="22" t="s">
        <v>98</v>
      </c>
      <c r="C19" s="326">
        <v>501996.3342</v>
      </c>
      <c r="D19" s="326">
        <f>ROUND(+C19*$E$9,5)</f>
        <v>1674157.77456</v>
      </c>
      <c r="F19" s="305"/>
      <c r="G19" s="309"/>
      <c r="H19" s="309"/>
      <c r="I19" s="305"/>
    </row>
    <row r="20" spans="2:9" ht="15">
      <c r="B20" s="22" t="s">
        <v>92</v>
      </c>
      <c r="C20" s="326">
        <v>525496.01617</v>
      </c>
      <c r="D20" s="326">
        <f>ROUND(+C20*$E$9,5)</f>
        <v>1752529.21393</v>
      </c>
      <c r="F20" s="305"/>
      <c r="G20" s="310"/>
      <c r="H20" s="305"/>
      <c r="I20" s="305"/>
    </row>
    <row r="21" spans="2:9" ht="9.75" customHeight="1">
      <c r="B21" s="23"/>
      <c r="C21" s="327"/>
      <c r="D21" s="327"/>
      <c r="F21" s="305"/>
      <c r="G21" s="305"/>
      <c r="H21" s="305"/>
      <c r="I21" s="305"/>
    </row>
    <row r="22" spans="2:9" ht="15" customHeight="1">
      <c r="B22" s="511" t="s">
        <v>15</v>
      </c>
      <c r="C22" s="515">
        <f>+C18+C15</f>
        <v>1056816.9026199998</v>
      </c>
      <c r="D22" s="515">
        <f>+D18+D15</f>
        <v>3524484.3702400005</v>
      </c>
      <c r="F22" s="305"/>
      <c r="G22" s="310"/>
      <c r="H22" s="310"/>
      <c r="I22" s="305"/>
    </row>
    <row r="23" spans="2:4" ht="15" customHeight="1">
      <c r="B23" s="512"/>
      <c r="C23" s="516"/>
      <c r="D23" s="516"/>
    </row>
    <row r="24" spans="2:4" ht="4.5" customHeight="1">
      <c r="B24" s="24"/>
      <c r="C24" s="25"/>
      <c r="D24" s="25"/>
    </row>
    <row r="25" spans="2:4" ht="15">
      <c r="B25" s="26" t="s">
        <v>152</v>
      </c>
      <c r="C25" s="181"/>
      <c r="D25" s="27"/>
    </row>
    <row r="26" spans="2:4" ht="15">
      <c r="B26" s="26" t="s">
        <v>153</v>
      </c>
      <c r="C26" s="27"/>
      <c r="D26" s="27"/>
    </row>
    <row r="27" spans="2:4" ht="15">
      <c r="B27" s="26" t="s">
        <v>154</v>
      </c>
      <c r="C27" s="181"/>
      <c r="D27" s="27"/>
    </row>
    <row r="28" spans="3:5" ht="15">
      <c r="C28" s="454"/>
      <c r="D28" s="311"/>
      <c r="E28" s="312"/>
    </row>
    <row r="29" spans="3:5" ht="15">
      <c r="C29" s="454"/>
      <c r="D29" s="311"/>
      <c r="E29" s="312"/>
    </row>
    <row r="30" ht="15">
      <c r="C30" s="286"/>
    </row>
    <row r="31" spans="3:4" ht="15">
      <c r="C31" s="287"/>
      <c r="D31" s="288"/>
    </row>
    <row r="33" spans="2:5" ht="18.75">
      <c r="B33" s="46" t="s">
        <v>113</v>
      </c>
      <c r="C33" s="58"/>
      <c r="D33" s="58"/>
      <c r="E33" s="176"/>
    </row>
    <row r="34" spans="2:4" ht="15" customHeight="1">
      <c r="B34" s="139" t="s">
        <v>69</v>
      </c>
      <c r="C34" s="139"/>
      <c r="D34" s="139"/>
    </row>
    <row r="35" spans="2:4" ht="15" customHeight="1">
      <c r="B35" s="137" t="s">
        <v>71</v>
      </c>
      <c r="C35" s="137"/>
      <c r="D35" s="137"/>
    </row>
    <row r="36" spans="2:4" ht="16.5" customHeight="1">
      <c r="B36" s="137" t="s">
        <v>136</v>
      </c>
      <c r="C36" s="137"/>
      <c r="D36" s="137"/>
    </row>
    <row r="37" spans="2:4" ht="16.5" customHeight="1">
      <c r="B37" s="337" t="str">
        <f>+B9</f>
        <v>Al 31 de enero de 2019</v>
      </c>
      <c r="C37" s="337"/>
      <c r="D37" s="56"/>
    </row>
    <row r="38" spans="2:4" ht="8.25" customHeight="1">
      <c r="B38" s="18"/>
      <c r="C38" s="18"/>
      <c r="D38" s="18"/>
    </row>
    <row r="39" spans="2:4" ht="15" customHeight="1">
      <c r="B39" s="508" t="s">
        <v>142</v>
      </c>
      <c r="C39" s="520" t="s">
        <v>54</v>
      </c>
      <c r="D39" s="517" t="s">
        <v>147</v>
      </c>
    </row>
    <row r="40" spans="2:7" ht="13.5" customHeight="1">
      <c r="B40" s="509"/>
      <c r="C40" s="521"/>
      <c r="D40" s="518"/>
      <c r="E40" s="176"/>
      <c r="G40" s="177"/>
    </row>
    <row r="41" spans="2:4" ht="9" customHeight="1">
      <c r="B41" s="510"/>
      <c r="C41" s="522"/>
      <c r="D41" s="519"/>
    </row>
    <row r="42" spans="2:4" ht="9.75" customHeight="1">
      <c r="B42" s="20"/>
      <c r="C42" s="21"/>
      <c r="D42" s="28"/>
    </row>
    <row r="43" spans="2:9" ht="21" customHeight="1">
      <c r="B43" s="59" t="s">
        <v>68</v>
      </c>
      <c r="C43" s="328">
        <v>0</v>
      </c>
      <c r="D43" s="328">
        <v>0</v>
      </c>
      <c r="I43" s="178"/>
    </row>
    <row r="44" spans="2:4" ht="15" customHeight="1">
      <c r="B44" s="60"/>
      <c r="C44" s="329"/>
      <c r="D44" s="329"/>
    </row>
    <row r="45" spans="2:7" ht="21" customHeight="1">
      <c r="B45" s="61" t="s">
        <v>79</v>
      </c>
      <c r="C45" s="328">
        <f>+C46+C47</f>
        <v>4255.846210000001</v>
      </c>
      <c r="D45" s="328">
        <f>+D46+D47</f>
        <v>14193.24711</v>
      </c>
      <c r="G45" s="178"/>
    </row>
    <row r="46" spans="2:4" ht="15">
      <c r="B46" s="22" t="s">
        <v>92</v>
      </c>
      <c r="C46" s="330">
        <v>4255.846210000001</v>
      </c>
      <c r="D46" s="330">
        <f>ROUND(+C46*$E$9,5)</f>
        <v>14193.24711</v>
      </c>
    </row>
    <row r="47" spans="2:4" ht="15">
      <c r="B47" s="22" t="s">
        <v>98</v>
      </c>
      <c r="C47" s="330">
        <v>0</v>
      </c>
      <c r="D47" s="330">
        <f>ROUND(+C47*$E$9,5)</f>
        <v>0</v>
      </c>
    </row>
    <row r="48" spans="2:4" ht="9.75" customHeight="1">
      <c r="B48" s="23"/>
      <c r="C48" s="329"/>
      <c r="D48" s="329"/>
    </row>
    <row r="49" spans="2:4" ht="15" customHeight="1">
      <c r="B49" s="511" t="s">
        <v>15</v>
      </c>
      <c r="C49" s="513">
        <f>+C45+C43</f>
        <v>4255.846210000001</v>
      </c>
      <c r="D49" s="513">
        <f>+D45+D43</f>
        <v>14193.24711</v>
      </c>
    </row>
    <row r="50" spans="2:7" ht="15" customHeight="1">
      <c r="B50" s="512"/>
      <c r="C50" s="514"/>
      <c r="D50" s="514"/>
      <c r="G50" s="179"/>
    </row>
    <row r="51" spans="2:4" ht="6" customHeight="1">
      <c r="B51" s="24"/>
      <c r="C51" s="25"/>
      <c r="D51" s="25"/>
    </row>
    <row r="52" spans="3:4" ht="15">
      <c r="C52" s="454"/>
      <c r="D52" s="454"/>
    </row>
    <row r="53" spans="3:4" ht="15">
      <c r="C53" s="454"/>
      <c r="D53" s="332"/>
    </row>
    <row r="54" ht="15">
      <c r="C54" s="289"/>
    </row>
    <row r="55" ht="15">
      <c r="C55" s="285"/>
    </row>
  </sheetData>
  <sheetProtection/>
  <mergeCells count="13">
    <mergeCell ref="D11:D13"/>
    <mergeCell ref="B22:B23"/>
    <mergeCell ref="C11:C13"/>
    <mergeCell ref="F5:H5"/>
    <mergeCell ref="B11:B13"/>
    <mergeCell ref="B49:B50"/>
    <mergeCell ref="C49:C50"/>
    <mergeCell ref="D49:D50"/>
    <mergeCell ref="D22:D23"/>
    <mergeCell ref="D39:D41"/>
    <mergeCell ref="B39:B41"/>
    <mergeCell ref="C39:C41"/>
    <mergeCell ref="C22:C2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8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2"/>
      <c r="G5" s="262"/>
      <c r="H5" s="262"/>
      <c r="I5" s="262"/>
      <c r="J5" s="262"/>
      <c r="L5" s="263"/>
    </row>
    <row r="6" spans="2:12" ht="18" customHeight="1">
      <c r="B6" s="139" t="s">
        <v>70</v>
      </c>
      <c r="C6" s="139"/>
      <c r="D6" s="139"/>
      <c r="G6" s="262"/>
      <c r="I6" s="262"/>
      <c r="J6" s="262"/>
      <c r="L6" s="263"/>
    </row>
    <row r="7" spans="2:12" ht="15.75" customHeight="1">
      <c r="B7" s="137" t="s">
        <v>85</v>
      </c>
      <c r="C7" s="137"/>
      <c r="D7" s="137"/>
      <c r="F7" s="262"/>
      <c r="G7" s="262"/>
      <c r="H7" s="262"/>
      <c r="I7" s="262"/>
      <c r="J7" s="262"/>
      <c r="L7" s="263"/>
    </row>
    <row r="8" spans="2:12" ht="15.75">
      <c r="B8" s="338" t="str">
        <f>+'DGRGL-C1'!B9</f>
        <v>Al 31 de enero de 2019</v>
      </c>
      <c r="C8" s="338"/>
      <c r="D8" s="277"/>
      <c r="E8" s="324">
        <f>+Portada!I34</f>
        <v>3.335</v>
      </c>
      <c r="F8" s="262"/>
      <c r="G8" s="262"/>
      <c r="H8" s="262"/>
      <c r="I8" s="262"/>
      <c r="J8" s="262"/>
      <c r="L8" s="263"/>
    </row>
    <row r="9" spans="2:12" ht="9" customHeight="1">
      <c r="B9" s="87"/>
      <c r="C9" s="87"/>
      <c r="D9" s="87"/>
      <c r="F9" s="262"/>
      <c r="G9" s="262"/>
      <c r="H9" s="262"/>
      <c r="I9" s="262"/>
      <c r="J9" s="262"/>
      <c r="L9" s="263"/>
    </row>
    <row r="10" spans="2:12" ht="15" customHeight="1">
      <c r="B10" s="525" t="s">
        <v>135</v>
      </c>
      <c r="C10" s="520" t="s">
        <v>54</v>
      </c>
      <c r="D10" s="517" t="s">
        <v>147</v>
      </c>
      <c r="E10" s="63"/>
      <c r="F10" s="262"/>
      <c r="G10" s="262"/>
      <c r="H10" s="262"/>
      <c r="I10" s="262"/>
      <c r="J10" s="262"/>
      <c r="L10" s="263"/>
    </row>
    <row r="11" spans="2:12" ht="13.5" customHeight="1">
      <c r="B11" s="526"/>
      <c r="C11" s="521"/>
      <c r="D11" s="518"/>
      <c r="E11" s="86"/>
      <c r="F11" s="262"/>
      <c r="G11" s="262"/>
      <c r="H11" s="262"/>
      <c r="I11" s="262"/>
      <c r="J11" s="262"/>
      <c r="L11" s="263"/>
    </row>
    <row r="12" spans="2:12" ht="9" customHeight="1">
      <c r="B12" s="527"/>
      <c r="C12" s="522"/>
      <c r="D12" s="519"/>
      <c r="E12" s="63"/>
      <c r="F12" s="262"/>
      <c r="G12" s="262"/>
      <c r="H12" s="262"/>
      <c r="I12" s="262"/>
      <c r="J12" s="262"/>
      <c r="L12" s="263"/>
    </row>
    <row r="13" spans="2:12" ht="9.75" customHeight="1">
      <c r="B13" s="130"/>
      <c r="C13" s="107"/>
      <c r="D13" s="209"/>
      <c r="F13" s="262"/>
      <c r="G13" s="262"/>
      <c r="H13" s="262"/>
      <c r="I13" s="262"/>
      <c r="J13" s="262"/>
      <c r="L13" s="263"/>
    </row>
    <row r="14" spans="2:12" ht="15.75" customHeight="1">
      <c r="B14" s="204" t="s">
        <v>51</v>
      </c>
      <c r="C14" s="333">
        <f>+C15+C16</f>
        <v>1056816.9026199998</v>
      </c>
      <c r="D14" s="333">
        <f>+D15+D16</f>
        <v>3524484.37024</v>
      </c>
      <c r="F14" s="465"/>
      <c r="G14" s="313"/>
      <c r="H14" s="313"/>
      <c r="I14" s="262"/>
      <c r="J14" s="262"/>
      <c r="L14" s="263"/>
    </row>
    <row r="15" spans="2:12" ht="16.5" customHeight="1">
      <c r="B15" s="362" t="s">
        <v>93</v>
      </c>
      <c r="C15" s="334">
        <f>+'DGRGL-C1'!C19</f>
        <v>501996.3342</v>
      </c>
      <c r="D15" s="334">
        <f>ROUND(+C15*$E$8,5)</f>
        <v>1674157.77456</v>
      </c>
      <c r="E15" s="459"/>
      <c r="F15" s="466"/>
      <c r="G15" s="314"/>
      <c r="H15" s="313"/>
      <c r="I15" s="262"/>
      <c r="J15" s="262"/>
      <c r="L15" s="263"/>
    </row>
    <row r="16" spans="2:12" ht="16.5" customHeight="1">
      <c r="B16" s="362" t="s">
        <v>92</v>
      </c>
      <c r="C16" s="334">
        <f>+'DGRGL-C1'!C16+'DGRGL-C1'!C20</f>
        <v>554820.5684199999</v>
      </c>
      <c r="D16" s="334">
        <f>ROUND(+C16*$E$8,5)</f>
        <v>1850326.59568</v>
      </c>
      <c r="E16" s="459"/>
      <c r="F16" s="466"/>
      <c r="G16" s="262"/>
      <c r="H16" s="262"/>
      <c r="I16" s="262"/>
      <c r="J16" s="262"/>
      <c r="L16" s="263"/>
    </row>
    <row r="17" spans="2:12" ht="15" customHeight="1">
      <c r="B17" s="34"/>
      <c r="C17" s="334"/>
      <c r="D17" s="336"/>
      <c r="E17" s="316"/>
      <c r="F17" s="466"/>
      <c r="G17" s="262"/>
      <c r="H17" s="262"/>
      <c r="I17" s="262"/>
      <c r="J17" s="262"/>
      <c r="L17" s="263"/>
    </row>
    <row r="18" spans="2:12" ht="16.5" customHeight="1">
      <c r="B18" s="32" t="s">
        <v>50</v>
      </c>
      <c r="C18" s="333">
        <f>+C19+C20</f>
        <v>4255.846210000001</v>
      </c>
      <c r="D18" s="333">
        <f>+D19+D20</f>
        <v>14193.24711</v>
      </c>
      <c r="E18" s="316"/>
      <c r="F18" s="466"/>
      <c r="G18" s="315"/>
      <c r="H18" s="262"/>
      <c r="I18" s="262"/>
      <c r="J18" s="262"/>
      <c r="L18" s="263"/>
    </row>
    <row r="19" spans="2:12" ht="16.5" customHeight="1">
      <c r="B19" s="362" t="s">
        <v>92</v>
      </c>
      <c r="C19" s="334">
        <f>+'DGRGL-C1'!C46</f>
        <v>4255.846210000001</v>
      </c>
      <c r="D19" s="334">
        <f>ROUND(+C19*$E$8,5)</f>
        <v>14193.24711</v>
      </c>
      <c r="E19" s="316"/>
      <c r="F19" s="466"/>
      <c r="G19" s="262"/>
      <c r="I19" s="262"/>
      <c r="L19" s="263"/>
    </row>
    <row r="20" spans="2:12" ht="16.5" customHeight="1">
      <c r="B20" s="362" t="s">
        <v>93</v>
      </c>
      <c r="C20" s="360">
        <f>+'DGRGL-C1'!C47</f>
        <v>0</v>
      </c>
      <c r="D20" s="360">
        <f>ROUND(+C20*$E$8,5)</f>
        <v>0</v>
      </c>
      <c r="E20" s="316"/>
      <c r="F20" s="466"/>
      <c r="G20" s="314"/>
      <c r="H20" s="262"/>
      <c r="I20" s="262"/>
      <c r="J20" s="262"/>
      <c r="L20" s="263"/>
    </row>
    <row r="21" spans="2:12" ht="9.75" customHeight="1">
      <c r="B21" s="35"/>
      <c r="C21" s="335"/>
      <c r="D21" s="335"/>
      <c r="E21" s="316"/>
      <c r="F21" s="262"/>
      <c r="G21" s="262"/>
      <c r="H21" s="262"/>
      <c r="I21" s="262"/>
      <c r="J21" s="262"/>
      <c r="L21" s="263"/>
    </row>
    <row r="22" spans="2:12" ht="15" customHeight="1">
      <c r="B22" s="528" t="s">
        <v>58</v>
      </c>
      <c r="C22" s="523">
        <f>+C18+C14</f>
        <v>1061072.74883</v>
      </c>
      <c r="D22" s="523">
        <f>+D18+D14</f>
        <v>3538677.61735</v>
      </c>
      <c r="F22" s="262"/>
      <c r="G22" s="262"/>
      <c r="H22" s="262"/>
      <c r="I22" s="262"/>
      <c r="J22" s="262"/>
      <c r="L22" s="263"/>
    </row>
    <row r="23" spans="2:12" ht="15" customHeight="1">
      <c r="B23" s="529"/>
      <c r="C23" s="524"/>
      <c r="D23" s="524"/>
      <c r="F23" s="262"/>
      <c r="G23" s="262"/>
      <c r="H23" s="262"/>
      <c r="I23" s="262"/>
      <c r="J23" s="262"/>
      <c r="L23" s="263"/>
    </row>
    <row r="24" spans="2:12" ht="6.75" customHeight="1">
      <c r="B24" s="36"/>
      <c r="C24" s="290"/>
      <c r="D24" s="290"/>
      <c r="F24" s="262"/>
      <c r="G24" s="262"/>
      <c r="H24" s="262"/>
      <c r="I24" s="262"/>
      <c r="J24" s="262"/>
      <c r="L24" s="263"/>
    </row>
    <row r="25" spans="3:10" ht="15">
      <c r="C25" s="474"/>
      <c r="D25" s="460"/>
      <c r="F25" s="266"/>
      <c r="G25" s="266"/>
      <c r="H25" s="262"/>
      <c r="I25" s="262"/>
      <c r="J25" s="319"/>
    </row>
    <row r="26" spans="3:12" ht="15">
      <c r="C26" s="470"/>
      <c r="D26" s="470"/>
      <c r="F26" s="262"/>
      <c r="G26" s="262"/>
      <c r="H26" s="262"/>
      <c r="I26" s="262"/>
      <c r="J26" s="262"/>
      <c r="L26" s="318"/>
    </row>
    <row r="27" spans="3:12" ht="15">
      <c r="C27" s="291"/>
      <c r="F27" s="262"/>
      <c r="H27" s="262"/>
      <c r="I27" s="262"/>
      <c r="J27" s="262"/>
      <c r="L27" s="320"/>
    </row>
    <row r="28" spans="3:12" ht="15">
      <c r="C28" s="292"/>
      <c r="F28" s="262"/>
      <c r="G28" s="262"/>
      <c r="H28" s="262"/>
      <c r="I28" s="262"/>
      <c r="J28" s="262"/>
      <c r="L28" s="263"/>
    </row>
    <row r="29" spans="6:12" ht="15">
      <c r="F29" s="262"/>
      <c r="G29" s="262"/>
      <c r="H29" s="262"/>
      <c r="I29" s="262"/>
      <c r="J29" s="262"/>
      <c r="L29" s="263"/>
    </row>
    <row r="30" spans="6:12" ht="15">
      <c r="F30" s="262"/>
      <c r="G30" s="262"/>
      <c r="H30" s="262"/>
      <c r="I30" s="262"/>
      <c r="J30" s="262"/>
      <c r="L30" s="263"/>
    </row>
    <row r="31" ht="15">
      <c r="L31" s="263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3"/>
      <c r="H5" s="263"/>
      <c r="I5" s="263"/>
    </row>
    <row r="6" spans="2:12" ht="18" customHeight="1">
      <c r="B6" s="139" t="s">
        <v>69</v>
      </c>
      <c r="C6" s="139"/>
      <c r="D6" s="139"/>
      <c r="E6" s="139"/>
      <c r="G6" s="262"/>
      <c r="I6" s="262"/>
      <c r="J6" s="63"/>
      <c r="K6" s="63"/>
      <c r="L6" s="63"/>
    </row>
    <row r="7" spans="2:12" ht="15.75">
      <c r="B7" s="137" t="s">
        <v>67</v>
      </c>
      <c r="C7" s="137"/>
      <c r="D7" s="137"/>
      <c r="E7" s="63"/>
      <c r="F7" s="63"/>
      <c r="G7" s="262"/>
      <c r="H7" s="262"/>
      <c r="I7" s="262"/>
      <c r="J7" s="63"/>
      <c r="K7" s="63"/>
      <c r="L7" s="63"/>
    </row>
    <row r="8" spans="2:12" ht="15.75">
      <c r="B8" s="343" t="s">
        <v>55</v>
      </c>
      <c r="C8" s="343"/>
      <c r="D8" s="343"/>
      <c r="E8" s="63"/>
      <c r="F8" s="63"/>
      <c r="G8" s="262"/>
      <c r="H8" s="262"/>
      <c r="I8" s="262"/>
      <c r="J8" s="63"/>
      <c r="K8" s="63"/>
      <c r="L8" s="63"/>
    </row>
    <row r="9" spans="2:12" ht="15.75">
      <c r="B9" s="338" t="str">
        <f>+'DGRGL-C1'!B9</f>
        <v>Al 31 de enero de 2019</v>
      </c>
      <c r="C9" s="338"/>
      <c r="D9" s="278"/>
      <c r="E9" s="324">
        <f>+Portada!I34</f>
        <v>3.335</v>
      </c>
      <c r="F9" s="63"/>
      <c r="G9" s="262"/>
      <c r="H9" s="262"/>
      <c r="I9" s="262"/>
      <c r="J9" s="63"/>
      <c r="K9" s="63"/>
      <c r="L9" s="63"/>
    </row>
    <row r="10" spans="2:12" ht="6.75" customHeight="1">
      <c r="B10" s="129"/>
      <c r="C10" s="129"/>
      <c r="D10" s="129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08" t="s">
        <v>143</v>
      </c>
      <c r="C11" s="520" t="s">
        <v>54</v>
      </c>
      <c r="D11" s="517" t="s">
        <v>147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09"/>
      <c r="C12" s="521"/>
      <c r="D12" s="518"/>
      <c r="E12" s="86"/>
      <c r="F12" s="63"/>
      <c r="G12" s="187"/>
      <c r="H12" s="63"/>
      <c r="I12" s="63"/>
      <c r="J12" s="63"/>
      <c r="K12" s="63"/>
      <c r="L12" s="63"/>
    </row>
    <row r="13" spans="2:12" ht="9" customHeight="1">
      <c r="B13" s="510"/>
      <c r="C13" s="522"/>
      <c r="D13" s="519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0"/>
      <c r="C14" s="107"/>
      <c r="D14" s="107"/>
      <c r="E14" s="63"/>
      <c r="F14" s="63"/>
    </row>
    <row r="15" spans="2:8" ht="16.5">
      <c r="B15" s="204" t="s">
        <v>94</v>
      </c>
      <c r="C15" s="339">
        <f>+C17</f>
        <v>0</v>
      </c>
      <c r="D15" s="339">
        <f>+D17</f>
        <v>0</v>
      </c>
      <c r="E15" s="63"/>
      <c r="H15" s="215"/>
    </row>
    <row r="16" spans="2:5" ht="6" customHeight="1" hidden="1">
      <c r="B16" s="204"/>
      <c r="C16" s="339"/>
      <c r="D16" s="339"/>
      <c r="E16" s="63"/>
    </row>
    <row r="17" spans="2:5" ht="15.75" hidden="1">
      <c r="B17" s="205" t="s">
        <v>95</v>
      </c>
      <c r="C17" s="340">
        <v>0</v>
      </c>
      <c r="D17" s="340">
        <f>+C17*$E$9</f>
        <v>0</v>
      </c>
      <c r="E17" s="63"/>
    </row>
    <row r="18" spans="2:5" ht="15" customHeight="1">
      <c r="B18" s="205"/>
      <c r="C18" s="340"/>
      <c r="D18" s="340"/>
      <c r="E18" s="63"/>
    </row>
    <row r="19" spans="2:6" ht="16.5">
      <c r="B19" s="204" t="s">
        <v>121</v>
      </c>
      <c r="C19" s="339">
        <f>SUM(C20:C21)</f>
        <v>1056816.9026199998</v>
      </c>
      <c r="D19" s="339">
        <f>SUM(D20:D21)</f>
        <v>3524484.37024</v>
      </c>
      <c r="E19" s="114"/>
      <c r="F19" s="114"/>
    </row>
    <row r="20" spans="2:4" ht="15.75">
      <c r="B20" s="362" t="s">
        <v>96</v>
      </c>
      <c r="C20" s="341">
        <v>501996.3342</v>
      </c>
      <c r="D20" s="340">
        <f>ROUND(+C20*$E$9,5)</f>
        <v>1674157.77456</v>
      </c>
    </row>
    <row r="21" spans="2:4" ht="15.75">
      <c r="B21" s="362" t="s">
        <v>92</v>
      </c>
      <c r="C21" s="341">
        <v>554820.5684199999</v>
      </c>
      <c r="D21" s="340">
        <f>ROUND(+C21*$E$9,5)</f>
        <v>1850326.59568</v>
      </c>
    </row>
    <row r="22" spans="2:4" ht="9.75" customHeight="1">
      <c r="B22" s="33"/>
      <c r="C22" s="341"/>
      <c r="D22" s="340"/>
    </row>
    <row r="23" spans="2:8" ht="15" customHeight="1">
      <c r="B23" s="528" t="s">
        <v>58</v>
      </c>
      <c r="C23" s="531">
        <f>+C19+C15</f>
        <v>1056816.9026199998</v>
      </c>
      <c r="D23" s="531">
        <f>+D19+D15</f>
        <v>3524484.37024</v>
      </c>
      <c r="G23" s="180"/>
      <c r="H23" s="180"/>
    </row>
    <row r="24" spans="2:8" ht="15" customHeight="1">
      <c r="B24" s="529"/>
      <c r="C24" s="532"/>
      <c r="D24" s="532"/>
      <c r="G24" s="180"/>
      <c r="H24" s="180"/>
    </row>
    <row r="25" spans="2:4" ht="4.5" customHeight="1">
      <c r="B25" s="533"/>
      <c r="C25" s="533"/>
      <c r="D25" s="533"/>
    </row>
    <row r="26" spans="2:4" ht="15" customHeight="1">
      <c r="B26" s="26" t="s">
        <v>155</v>
      </c>
      <c r="C26" s="39"/>
      <c r="D26" s="39"/>
    </row>
    <row r="27" spans="2:4" ht="15">
      <c r="B27" s="26" t="s">
        <v>156</v>
      </c>
      <c r="C27" s="114"/>
      <c r="D27" s="180"/>
    </row>
    <row r="28" spans="2:8" ht="15">
      <c r="B28" s="406"/>
      <c r="C28" s="407"/>
      <c r="D28" s="407"/>
      <c r="E28" s="408"/>
      <c r="G28" s="188"/>
      <c r="H28" s="96"/>
    </row>
    <row r="29" spans="2:8" ht="15">
      <c r="B29" s="406"/>
      <c r="C29" s="409"/>
      <c r="D29" s="409"/>
      <c r="E29" s="408"/>
      <c r="G29" s="180"/>
      <c r="H29" s="180"/>
    </row>
    <row r="30" spans="2:5" ht="15">
      <c r="B30" s="408"/>
      <c r="C30" s="408"/>
      <c r="D30" s="408"/>
      <c r="E30" s="408"/>
    </row>
    <row r="31" spans="2:5" ht="15">
      <c r="B31" s="408"/>
      <c r="C31" s="408"/>
      <c r="D31" s="408"/>
      <c r="E31" s="408"/>
    </row>
    <row r="32" spans="2:4" ht="18">
      <c r="B32" s="46" t="s">
        <v>114</v>
      </c>
      <c r="C32" s="46"/>
      <c r="D32" s="46"/>
    </row>
    <row r="33" spans="2:5" ht="18" customHeight="1">
      <c r="B33" s="139" t="s">
        <v>69</v>
      </c>
      <c r="C33" s="139"/>
      <c r="D33" s="139"/>
      <c r="E33" s="139"/>
    </row>
    <row r="34" spans="2:4" ht="15.75">
      <c r="B34" s="137" t="s">
        <v>71</v>
      </c>
      <c r="C34" s="137"/>
      <c r="D34" s="137"/>
    </row>
    <row r="35" spans="2:4" ht="15" customHeight="1">
      <c r="B35" s="343" t="s">
        <v>55</v>
      </c>
      <c r="C35" s="343"/>
      <c r="D35" s="343"/>
    </row>
    <row r="36" spans="2:4" ht="15" customHeight="1">
      <c r="B36" s="338" t="str">
        <f>+B9</f>
        <v>Al 31 de enero de 2019</v>
      </c>
      <c r="C36" s="338"/>
      <c r="D36" s="57"/>
    </row>
    <row r="37" spans="2:4" ht="9" customHeight="1">
      <c r="B37" s="38"/>
      <c r="C37" s="38"/>
      <c r="D37" s="38"/>
    </row>
    <row r="38" spans="2:4" ht="15" customHeight="1">
      <c r="B38" s="508" t="s">
        <v>143</v>
      </c>
      <c r="C38" s="520" t="s">
        <v>54</v>
      </c>
      <c r="D38" s="517" t="s">
        <v>147</v>
      </c>
    </row>
    <row r="39" spans="2:7" ht="13.5" customHeight="1">
      <c r="B39" s="509"/>
      <c r="C39" s="521"/>
      <c r="D39" s="518"/>
      <c r="E39" s="46"/>
      <c r="G39" s="187"/>
    </row>
    <row r="40" spans="2:4" ht="9" customHeight="1">
      <c r="B40" s="510"/>
      <c r="C40" s="522"/>
      <c r="D40" s="519"/>
    </row>
    <row r="41" spans="2:4" ht="9.75" customHeight="1">
      <c r="B41" s="30"/>
      <c r="C41" s="31"/>
      <c r="D41" s="31"/>
    </row>
    <row r="42" spans="2:4" ht="16.5">
      <c r="B42" s="32" t="s">
        <v>72</v>
      </c>
      <c r="C42" s="339">
        <v>0</v>
      </c>
      <c r="D42" s="339">
        <v>0</v>
      </c>
    </row>
    <row r="43" spans="2:5" ht="15" customHeight="1">
      <c r="B43" s="33"/>
      <c r="C43" s="340"/>
      <c r="D43" s="340"/>
      <c r="E43" s="85"/>
    </row>
    <row r="44" spans="2:8" ht="16.5">
      <c r="B44" s="32" t="s">
        <v>73</v>
      </c>
      <c r="C44" s="339">
        <f>+C46+C45</f>
        <v>4255.846210000001</v>
      </c>
      <c r="D44" s="339">
        <f>+D46+D45</f>
        <v>14193.24711</v>
      </c>
      <c r="E44" s="85"/>
      <c r="G44" s="180"/>
      <c r="H44" s="180"/>
    </row>
    <row r="45" spans="2:5" ht="15.75">
      <c r="B45" s="362" t="s">
        <v>92</v>
      </c>
      <c r="C45" s="341">
        <v>4255.846210000001</v>
      </c>
      <c r="D45" s="340">
        <f>ROUND(+C45*$E$9,5)</f>
        <v>14193.24711</v>
      </c>
      <c r="E45" s="40"/>
    </row>
    <row r="46" spans="2:5" ht="15.75">
      <c r="B46" s="362" t="s">
        <v>97</v>
      </c>
      <c r="C46" s="341">
        <v>0</v>
      </c>
      <c r="D46" s="340">
        <f>ROUND(+C46*$E$9,5)</f>
        <v>0</v>
      </c>
      <c r="E46" s="264"/>
    </row>
    <row r="47" spans="2:5" ht="9.75" customHeight="1">
      <c r="B47" s="37"/>
      <c r="C47" s="342"/>
      <c r="D47" s="342"/>
      <c r="E47" s="85"/>
    </row>
    <row r="48" spans="2:4" ht="15" customHeight="1">
      <c r="B48" s="528" t="s">
        <v>58</v>
      </c>
      <c r="C48" s="531">
        <f>+C44+C42</f>
        <v>4255.846210000001</v>
      </c>
      <c r="D48" s="531">
        <f>+D44+D42</f>
        <v>14193.24711</v>
      </c>
    </row>
    <row r="49" spans="2:4" ht="15" customHeight="1">
      <c r="B49" s="529"/>
      <c r="C49" s="532"/>
      <c r="D49" s="532"/>
    </row>
    <row r="50" spans="2:4" ht="5.25" customHeight="1">
      <c r="B50" s="530"/>
      <c r="C50" s="530"/>
      <c r="D50" s="530"/>
    </row>
    <row r="51" spans="2:4" ht="15">
      <c r="B51" s="408"/>
      <c r="C51" s="471"/>
      <c r="D51" s="410"/>
    </row>
    <row r="52" spans="2:4" ht="15.75">
      <c r="B52" s="411"/>
      <c r="C52" s="410"/>
      <c r="D52" s="410"/>
    </row>
    <row r="53" spans="2:4" ht="15.75">
      <c r="B53" s="411"/>
      <c r="C53" s="408"/>
      <c r="D53" s="408"/>
    </row>
    <row r="54" spans="2:4" ht="15">
      <c r="B54" s="408"/>
      <c r="C54" s="408"/>
      <c r="D54" s="408"/>
    </row>
    <row r="55" spans="2:4" ht="15">
      <c r="B55" s="408"/>
      <c r="C55" s="408"/>
      <c r="D55" s="408"/>
    </row>
    <row r="56" spans="2:4" ht="15">
      <c r="B56" s="408"/>
      <c r="C56" s="408"/>
      <c r="D56" s="408"/>
    </row>
    <row r="57" spans="2:4" ht="15">
      <c r="B57" s="408"/>
      <c r="C57" s="408"/>
      <c r="D57" s="408"/>
    </row>
    <row r="58" spans="2:4" ht="15">
      <c r="B58" s="408"/>
      <c r="C58" s="408"/>
      <c r="D58" s="408"/>
    </row>
    <row r="59" spans="2:4" ht="15">
      <c r="B59" s="408"/>
      <c r="C59" s="408"/>
      <c r="D59" s="408"/>
    </row>
    <row r="60" spans="2:4" ht="15">
      <c r="B60" s="408"/>
      <c r="C60" s="408"/>
      <c r="D60" s="408"/>
    </row>
    <row r="61" spans="2:4" ht="15">
      <c r="B61" s="408"/>
      <c r="C61" s="408"/>
      <c r="D61" s="408"/>
    </row>
    <row r="62" spans="2:4" ht="15">
      <c r="B62" s="408"/>
      <c r="C62" s="408"/>
      <c r="D62" s="408"/>
    </row>
    <row r="63" spans="2:4" ht="15">
      <c r="B63" s="408"/>
      <c r="C63" s="408"/>
      <c r="D63" s="408"/>
    </row>
    <row r="64" spans="2:4" ht="15">
      <c r="B64" s="408"/>
      <c r="C64" s="408"/>
      <c r="D64" s="408"/>
    </row>
    <row r="65" spans="2:4" ht="15">
      <c r="B65" s="408"/>
      <c r="C65" s="408"/>
      <c r="D65" s="408"/>
    </row>
    <row r="66" spans="2:4" ht="15">
      <c r="B66" s="408"/>
      <c r="C66" s="408"/>
      <c r="D66" s="408"/>
    </row>
    <row r="67" spans="2:4" ht="15">
      <c r="B67" s="408"/>
      <c r="C67" s="408"/>
      <c r="D67" s="408"/>
    </row>
    <row r="68" spans="2:4" ht="15">
      <c r="B68" s="408"/>
      <c r="C68" s="408"/>
      <c r="D68" s="408"/>
    </row>
  </sheetData>
  <sheetProtection/>
  <mergeCells count="14">
    <mergeCell ref="B11:B13"/>
    <mergeCell ref="D38:D40"/>
    <mergeCell ref="B23:B24"/>
    <mergeCell ref="C38:C40"/>
    <mergeCell ref="D23:D24"/>
    <mergeCell ref="C11:C13"/>
    <mergeCell ref="B25:D25"/>
    <mergeCell ref="D11:D13"/>
    <mergeCell ref="B50:D50"/>
    <mergeCell ref="B48:B49"/>
    <mergeCell ref="C48:C49"/>
    <mergeCell ref="D48:D49"/>
    <mergeCell ref="B38:B40"/>
    <mergeCell ref="C23:C24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3"/>
      <c r="I5" s="263"/>
    </row>
    <row r="6" spans="2:9" ht="18" customHeight="1">
      <c r="B6" s="139" t="s">
        <v>69</v>
      </c>
      <c r="C6" s="139"/>
      <c r="D6" s="139"/>
      <c r="E6" s="139"/>
      <c r="G6" s="63"/>
      <c r="H6" s="262"/>
      <c r="I6" s="263"/>
    </row>
    <row r="7" spans="2:9" ht="15.75">
      <c r="B7" s="137" t="s">
        <v>67</v>
      </c>
      <c r="C7" s="137"/>
      <c r="D7" s="137"/>
      <c r="E7" s="63"/>
      <c r="F7" s="63"/>
      <c r="G7" s="63"/>
      <c r="H7" s="262"/>
      <c r="I7" s="263"/>
    </row>
    <row r="8" spans="2:9" ht="15.75" customHeight="1">
      <c r="B8" s="343" t="s">
        <v>111</v>
      </c>
      <c r="C8" s="343"/>
      <c r="D8" s="343"/>
      <c r="E8" s="63"/>
      <c r="F8" s="63"/>
      <c r="G8" s="63"/>
      <c r="I8" s="263"/>
    </row>
    <row r="9" spans="2:9" ht="15.75">
      <c r="B9" s="338" t="str">
        <f>+'DGRGL-C1'!B9</f>
        <v>Al 31 de enero de 2019</v>
      </c>
      <c r="C9" s="338"/>
      <c r="D9" s="278"/>
      <c r="E9" s="324">
        <f>+Portada!I34</f>
        <v>3.335</v>
      </c>
      <c r="F9" s="63"/>
      <c r="G9" s="63"/>
      <c r="H9" s="217"/>
      <c r="I9" s="217"/>
    </row>
    <row r="10" spans="2:9" ht="8.25" customHeight="1">
      <c r="B10" s="87"/>
      <c r="C10" s="87"/>
      <c r="D10" s="87"/>
      <c r="E10" s="63"/>
      <c r="H10" s="217"/>
      <c r="I10" s="217"/>
    </row>
    <row r="11" spans="2:9" ht="15" customHeight="1">
      <c r="B11" s="453" t="s">
        <v>198</v>
      </c>
      <c r="C11" s="520" t="s">
        <v>54</v>
      </c>
      <c r="D11" s="517" t="s">
        <v>147</v>
      </c>
      <c r="E11" s="63"/>
      <c r="H11" s="217"/>
      <c r="I11" s="217"/>
    </row>
    <row r="12" spans="2:9" ht="13.5" customHeight="1">
      <c r="B12" s="534" t="s">
        <v>199</v>
      </c>
      <c r="C12" s="521"/>
      <c r="D12" s="518"/>
      <c r="E12" s="86"/>
      <c r="G12" s="187"/>
      <c r="H12" s="217"/>
      <c r="I12" s="217"/>
    </row>
    <row r="13" spans="2:9" ht="9" customHeight="1">
      <c r="B13" s="535"/>
      <c r="C13" s="522"/>
      <c r="D13" s="519"/>
      <c r="E13" s="63"/>
      <c r="H13" s="217"/>
      <c r="I13" s="217"/>
    </row>
    <row r="14" spans="2:9" ht="9.75" customHeight="1">
      <c r="B14" s="88"/>
      <c r="C14" s="279"/>
      <c r="D14" s="281"/>
      <c r="E14" s="63"/>
      <c r="H14" s="217"/>
      <c r="I14" s="217"/>
    </row>
    <row r="15" spans="2:9" ht="16.5">
      <c r="B15" s="131" t="s">
        <v>130</v>
      </c>
      <c r="C15" s="344">
        <f>+C16+C17</f>
        <v>858244.1869899998</v>
      </c>
      <c r="D15" s="344">
        <f>+D16+D17</f>
        <v>2862244.3636100003</v>
      </c>
      <c r="E15" s="63"/>
      <c r="G15" s="217"/>
      <c r="H15" s="217"/>
      <c r="I15" s="217"/>
    </row>
    <row r="16" spans="2:9" ht="15.75">
      <c r="B16" s="348" t="s">
        <v>97</v>
      </c>
      <c r="C16" s="340">
        <v>332748.1708199999</v>
      </c>
      <c r="D16" s="340">
        <f>ROUND(+C16*$E$9,5)</f>
        <v>1109715.14968</v>
      </c>
      <c r="E16" s="460"/>
      <c r="F16" s="462"/>
      <c r="G16" s="219"/>
      <c r="H16" s="217"/>
      <c r="I16" s="217"/>
    </row>
    <row r="17" spans="2:9" ht="15.75">
      <c r="B17" s="348" t="s">
        <v>92</v>
      </c>
      <c r="C17" s="340">
        <v>525496.01617</v>
      </c>
      <c r="D17" s="340">
        <f>ROUND(+C17*$E$9,5)</f>
        <v>1752529.21393</v>
      </c>
      <c r="E17" s="460"/>
      <c r="F17" s="462"/>
      <c r="G17" s="219"/>
      <c r="H17" s="217"/>
      <c r="I17" s="217"/>
    </row>
    <row r="18" spans="2:7" ht="15" customHeight="1">
      <c r="B18" s="43"/>
      <c r="C18" s="340"/>
      <c r="D18" s="346"/>
      <c r="F18" s="460"/>
      <c r="G18" s="217"/>
    </row>
    <row r="19" spans="2:7" ht="16.5">
      <c r="B19" s="44" t="s">
        <v>57</v>
      </c>
      <c r="C19" s="344">
        <f>+C20+C21</f>
        <v>198572.71563000002</v>
      </c>
      <c r="D19" s="344">
        <f>+D20+D21</f>
        <v>662240.0066199999</v>
      </c>
      <c r="F19" s="461"/>
      <c r="G19" s="217"/>
    </row>
    <row r="20" spans="2:7" ht="15.75">
      <c r="B20" s="348" t="s">
        <v>122</v>
      </c>
      <c r="C20" s="340">
        <f>+C24+C28+C32</f>
        <v>169248.16338</v>
      </c>
      <c r="D20" s="340">
        <f>+D24+D28+D32</f>
        <v>564442.6248699999</v>
      </c>
      <c r="F20" s="218"/>
      <c r="G20" s="219"/>
    </row>
    <row r="21" spans="2:7" ht="15.75">
      <c r="B21" s="348" t="s">
        <v>92</v>
      </c>
      <c r="C21" s="340">
        <f>+C25+C29+C33</f>
        <v>29324.55225</v>
      </c>
      <c r="D21" s="340">
        <f>+D25+D29+D33</f>
        <v>97797.38175</v>
      </c>
      <c r="G21" s="220"/>
    </row>
    <row r="22" spans="2:7" ht="9.75" customHeight="1">
      <c r="B22" s="43"/>
      <c r="C22" s="342"/>
      <c r="D22" s="346"/>
      <c r="G22" s="217"/>
    </row>
    <row r="23" spans="2:7" ht="15.75">
      <c r="B23" s="349" t="s">
        <v>36</v>
      </c>
      <c r="C23" s="351">
        <f>+C24</f>
        <v>75275.67722</v>
      </c>
      <c r="D23" s="351">
        <f>+D24</f>
        <v>251044.38353</v>
      </c>
      <c r="G23" s="217"/>
    </row>
    <row r="24" spans="2:7" ht="15">
      <c r="B24" s="41" t="s">
        <v>98</v>
      </c>
      <c r="C24" s="342">
        <v>75275.67722</v>
      </c>
      <c r="D24" s="350">
        <f>ROUND(+C24*$E$9,5)</f>
        <v>251044.38353</v>
      </c>
      <c r="G24" s="217"/>
    </row>
    <row r="25" spans="2:7" ht="15">
      <c r="B25" s="41" t="s">
        <v>92</v>
      </c>
      <c r="C25" s="342">
        <v>0</v>
      </c>
      <c r="D25" s="350">
        <f>ROUND(+C25*$E$9,5)</f>
        <v>0</v>
      </c>
      <c r="G25" s="217"/>
    </row>
    <row r="26" spans="2:7" ht="9.75" customHeight="1">
      <c r="B26" s="43"/>
      <c r="C26" s="342"/>
      <c r="D26" s="346"/>
      <c r="G26" s="217"/>
    </row>
    <row r="27" spans="2:7" ht="15.75">
      <c r="B27" s="349" t="s">
        <v>196</v>
      </c>
      <c r="C27" s="351">
        <f>+C28+C29</f>
        <v>111083.34255</v>
      </c>
      <c r="D27" s="351">
        <f>+D28+D29</f>
        <v>370462.9474</v>
      </c>
      <c r="G27" s="217"/>
    </row>
    <row r="28" spans="2:7" ht="15">
      <c r="B28" s="41" t="s">
        <v>97</v>
      </c>
      <c r="C28" s="342">
        <v>81758.7903</v>
      </c>
      <c r="D28" s="350">
        <f>ROUND(+C28*$E$9,5)</f>
        <v>272665.56565</v>
      </c>
      <c r="G28" s="217"/>
    </row>
    <row r="29" spans="2:7" ht="15">
      <c r="B29" s="41" t="s">
        <v>92</v>
      </c>
      <c r="C29" s="342">
        <v>29324.55225</v>
      </c>
      <c r="D29" s="350">
        <f>ROUND(+C29*$E$9,5)</f>
        <v>97797.38175</v>
      </c>
      <c r="G29" s="217"/>
    </row>
    <row r="30" spans="2:7" ht="9.75" customHeight="1">
      <c r="B30" s="43"/>
      <c r="C30" s="342"/>
      <c r="D30" s="346"/>
      <c r="G30" s="217"/>
    </row>
    <row r="31" spans="2:7" ht="15.75">
      <c r="B31" s="452" t="s">
        <v>197</v>
      </c>
      <c r="C31" s="351">
        <f>+C32</f>
        <v>12213.69586</v>
      </c>
      <c r="D31" s="351">
        <f>+D32</f>
        <v>40732.67569</v>
      </c>
      <c r="G31" s="217"/>
    </row>
    <row r="32" spans="2:7" ht="15">
      <c r="B32" s="41" t="s">
        <v>98</v>
      </c>
      <c r="C32" s="342">
        <v>12213.69586</v>
      </c>
      <c r="D32" s="350">
        <f>ROUND(+C32*$E$9,5)</f>
        <v>40732.67569</v>
      </c>
      <c r="G32" s="217"/>
    </row>
    <row r="33" spans="2:4" ht="15">
      <c r="B33" s="41" t="s">
        <v>99</v>
      </c>
      <c r="C33" s="342">
        <v>0</v>
      </c>
      <c r="D33" s="350">
        <f>ROUND(+C33*$E$9,5)</f>
        <v>0</v>
      </c>
    </row>
    <row r="34" spans="2:4" ht="9.75" customHeight="1">
      <c r="B34" s="42"/>
      <c r="C34" s="345"/>
      <c r="D34" s="347"/>
    </row>
    <row r="35" spans="2:4" ht="15" customHeight="1">
      <c r="B35" s="528" t="s">
        <v>15</v>
      </c>
      <c r="C35" s="531">
        <f>+C19+C15</f>
        <v>1056816.9026199998</v>
      </c>
      <c r="D35" s="531">
        <f>+D19+D15</f>
        <v>3524484.3702300005</v>
      </c>
    </row>
    <row r="36" spans="2:7" ht="15" customHeight="1">
      <c r="B36" s="529"/>
      <c r="C36" s="532"/>
      <c r="D36" s="532"/>
      <c r="F36" s="114"/>
      <c r="G36" s="114"/>
    </row>
    <row r="37" ht="4.5" customHeight="1"/>
    <row r="38" spans="2:4" ht="15">
      <c r="B38" s="536" t="s">
        <v>157</v>
      </c>
      <c r="C38" s="536"/>
      <c r="D38" s="536"/>
    </row>
    <row r="39" spans="2:4" ht="15">
      <c r="B39" s="536" t="s">
        <v>158</v>
      </c>
      <c r="C39" s="536"/>
      <c r="D39" s="536"/>
    </row>
    <row r="40" spans="2:5" ht="15">
      <c r="B40" s="412"/>
      <c r="C40" s="413"/>
      <c r="D40" s="414"/>
      <c r="E40" s="408"/>
    </row>
    <row r="41" spans="2:7" ht="15">
      <c r="B41" s="412"/>
      <c r="C41" s="414"/>
      <c r="D41" s="414"/>
      <c r="E41" s="408"/>
      <c r="F41" s="180"/>
      <c r="G41" s="180"/>
    </row>
    <row r="42" spans="2:5" ht="15">
      <c r="B42" s="408"/>
      <c r="C42" s="408"/>
      <c r="D42" s="408"/>
      <c r="E42" s="408"/>
    </row>
    <row r="43" spans="2:4" ht="18">
      <c r="B43" s="46" t="s">
        <v>115</v>
      </c>
      <c r="C43" s="47"/>
      <c r="D43" s="47"/>
    </row>
    <row r="44" spans="2:5" ht="15" customHeight="1">
      <c r="B44" s="139" t="s">
        <v>69</v>
      </c>
      <c r="C44" s="139"/>
      <c r="D44" s="139"/>
      <c r="E44" s="139"/>
    </row>
    <row r="45" spans="2:5" ht="15" customHeight="1">
      <c r="B45" s="137" t="s">
        <v>71</v>
      </c>
      <c r="C45" s="137"/>
      <c r="D45" s="137"/>
      <c r="E45" s="62"/>
    </row>
    <row r="46" spans="2:5" ht="15" customHeight="1">
      <c r="B46" s="343" t="s">
        <v>111</v>
      </c>
      <c r="C46" s="343"/>
      <c r="D46" s="343"/>
      <c r="E46" s="62"/>
    </row>
    <row r="47" spans="2:4" ht="15" customHeight="1">
      <c r="B47" s="338" t="str">
        <f>+B9</f>
        <v>Al 31 de enero de 2019</v>
      </c>
      <c r="C47" s="338"/>
      <c r="D47" s="57"/>
    </row>
    <row r="48" spans="2:4" ht="6.75" customHeight="1">
      <c r="B48" s="47"/>
      <c r="C48" s="47"/>
      <c r="D48" s="47"/>
    </row>
    <row r="49" spans="2:9" ht="15" customHeight="1">
      <c r="B49" s="453" t="s">
        <v>198</v>
      </c>
      <c r="C49" s="520" t="s">
        <v>54</v>
      </c>
      <c r="D49" s="517" t="s">
        <v>147</v>
      </c>
      <c r="H49" s="180"/>
      <c r="I49" s="180"/>
    </row>
    <row r="50" spans="2:7" ht="13.5" customHeight="1">
      <c r="B50" s="534" t="s">
        <v>199</v>
      </c>
      <c r="C50" s="521"/>
      <c r="D50" s="518"/>
      <c r="E50" s="46"/>
      <c r="G50" s="187"/>
    </row>
    <row r="51" spans="2:4" ht="9" customHeight="1">
      <c r="B51" s="535"/>
      <c r="C51" s="522"/>
      <c r="D51" s="519"/>
    </row>
    <row r="52" spans="2:4" ht="9.75" customHeight="1">
      <c r="B52" s="48"/>
      <c r="C52" s="49"/>
      <c r="D52" s="50"/>
    </row>
    <row r="53" spans="2:4" ht="19.5" customHeight="1">
      <c r="B53" s="44" t="s">
        <v>56</v>
      </c>
      <c r="C53" s="344">
        <f>+C54+C55</f>
        <v>4255.846210000001</v>
      </c>
      <c r="D53" s="344">
        <f>+D54+D55</f>
        <v>14193.247110350001</v>
      </c>
    </row>
    <row r="54" spans="2:4" ht="15.75">
      <c r="B54" s="45" t="s">
        <v>92</v>
      </c>
      <c r="C54" s="340">
        <v>4255.846210000001</v>
      </c>
      <c r="D54" s="340">
        <f>+C54*$E$9</f>
        <v>14193.247110350001</v>
      </c>
    </row>
    <row r="55" spans="2:4" ht="15.75">
      <c r="B55" s="45" t="s">
        <v>96</v>
      </c>
      <c r="C55" s="340">
        <v>0</v>
      </c>
      <c r="D55" s="340">
        <f>+C55*$E$9</f>
        <v>0</v>
      </c>
    </row>
    <row r="56" spans="2:4" ht="15" customHeight="1">
      <c r="B56" s="43"/>
      <c r="C56" s="340"/>
      <c r="D56" s="346"/>
    </row>
    <row r="57" spans="2:4" ht="16.5">
      <c r="B57" s="44" t="s">
        <v>57</v>
      </c>
      <c r="C57" s="344">
        <v>0</v>
      </c>
      <c r="D57" s="344">
        <v>0</v>
      </c>
    </row>
    <row r="58" spans="2:4" ht="9.75" customHeight="1">
      <c r="B58" s="42"/>
      <c r="C58" s="345"/>
      <c r="D58" s="347"/>
    </row>
    <row r="59" spans="2:7" ht="15" customHeight="1">
      <c r="B59" s="528" t="s">
        <v>15</v>
      </c>
      <c r="C59" s="531">
        <f>+C57+C53</f>
        <v>4255.846210000001</v>
      </c>
      <c r="D59" s="531">
        <f>+D57+D53</f>
        <v>14193.247110350001</v>
      </c>
      <c r="F59" s="203"/>
      <c r="G59" s="203"/>
    </row>
    <row r="60" spans="2:4" ht="15" customHeight="1">
      <c r="B60" s="529"/>
      <c r="C60" s="532"/>
      <c r="D60" s="532"/>
    </row>
    <row r="61" ht="5.25" customHeight="1"/>
    <row r="62" spans="2:4" ht="15">
      <c r="B62" s="408"/>
      <c r="C62" s="415"/>
      <c r="D62" s="410"/>
    </row>
    <row r="63" spans="2:4" ht="15">
      <c r="B63" s="408"/>
      <c r="C63" s="410"/>
      <c r="D63" s="410"/>
    </row>
    <row r="64" spans="2:4" ht="15">
      <c r="B64" s="408"/>
      <c r="C64" s="416"/>
      <c r="D64" s="416"/>
    </row>
    <row r="65" spans="2:4" ht="15">
      <c r="B65" s="408"/>
      <c r="C65" s="410"/>
      <c r="D65" s="410"/>
    </row>
    <row r="66" spans="2:4" ht="15">
      <c r="B66" s="408"/>
      <c r="C66" s="408"/>
      <c r="D66" s="408"/>
    </row>
    <row r="67" spans="2:4" ht="15">
      <c r="B67" s="408"/>
      <c r="C67" s="408"/>
      <c r="D67" s="408"/>
    </row>
  </sheetData>
  <sheetProtection/>
  <mergeCells count="14">
    <mergeCell ref="B38:D38"/>
    <mergeCell ref="C11:C13"/>
    <mergeCell ref="B39:D39"/>
    <mergeCell ref="B35:B36"/>
    <mergeCell ref="C35:C36"/>
    <mergeCell ref="D35:D36"/>
    <mergeCell ref="D11:D13"/>
    <mergeCell ref="B12:B13"/>
    <mergeCell ref="B59:B60"/>
    <mergeCell ref="C59:C60"/>
    <mergeCell ref="D59:D60"/>
    <mergeCell ref="C49:C51"/>
    <mergeCell ref="D49:D51"/>
    <mergeCell ref="B50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44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39" t="s">
        <v>69</v>
      </c>
      <c r="C6" s="139"/>
      <c r="D6" s="139"/>
    </row>
    <row r="7" spans="2:4" ht="15.75">
      <c r="B7" s="137" t="s">
        <v>67</v>
      </c>
      <c r="C7" s="137"/>
      <c r="D7" s="137"/>
    </row>
    <row r="8" spans="2:4" ht="15.75" customHeight="1">
      <c r="B8" s="137" t="s">
        <v>91</v>
      </c>
      <c r="C8" s="137"/>
      <c r="D8" s="137"/>
    </row>
    <row r="9" spans="2:5" ht="15.75">
      <c r="B9" s="338" t="str">
        <f>+'DGRGL-C1'!B9</f>
        <v>Al 31 de enero de 2019</v>
      </c>
      <c r="C9" s="338"/>
      <c r="D9" s="277"/>
      <c r="E9" s="324">
        <f>+Portada!I34</f>
        <v>3.335</v>
      </c>
    </row>
    <row r="10" spans="2:4" ht="7.5" customHeight="1">
      <c r="B10" s="87"/>
      <c r="C10" s="87"/>
      <c r="D10" s="87"/>
    </row>
    <row r="11" spans="2:4" ht="15" customHeight="1">
      <c r="B11" s="508" t="s">
        <v>112</v>
      </c>
      <c r="C11" s="520" t="s">
        <v>54</v>
      </c>
      <c r="D11" s="517" t="s">
        <v>147</v>
      </c>
    </row>
    <row r="12" spans="2:4" ht="13.5" customHeight="1">
      <c r="B12" s="509"/>
      <c r="C12" s="521"/>
      <c r="D12" s="518"/>
    </row>
    <row r="13" spans="2:4" ht="9" customHeight="1">
      <c r="B13" s="510"/>
      <c r="C13" s="522"/>
      <c r="D13" s="519"/>
    </row>
    <row r="14" spans="2:4" ht="9" customHeight="1">
      <c r="B14" s="88"/>
      <c r="C14" s="88"/>
      <c r="D14" s="107"/>
    </row>
    <row r="15" spans="2:4" ht="15.75">
      <c r="B15" s="392" t="s">
        <v>86</v>
      </c>
      <c r="C15" s="358">
        <f>+C17</f>
        <v>501996.3342</v>
      </c>
      <c r="D15" s="358">
        <f>+D17</f>
        <v>1674157.77456</v>
      </c>
    </row>
    <row r="16" spans="2:4" ht="9.75" customHeight="1">
      <c r="B16" s="73"/>
      <c r="C16" s="358"/>
      <c r="D16" s="358"/>
    </row>
    <row r="17" spans="2:4" ht="15.75">
      <c r="B17" s="391" t="s">
        <v>101</v>
      </c>
      <c r="C17" s="358">
        <f>+C19</f>
        <v>501996.3342</v>
      </c>
      <c r="D17" s="358">
        <f>+D19</f>
        <v>1674157.77456</v>
      </c>
    </row>
    <row r="18" spans="2:4" ht="7.5" customHeight="1">
      <c r="B18" s="393"/>
      <c r="C18" s="356"/>
      <c r="D18" s="356"/>
    </row>
    <row r="19" spans="2:4" ht="15">
      <c r="B19" s="364" t="s">
        <v>159</v>
      </c>
      <c r="C19" s="356">
        <f>SUM(C20:C21)</f>
        <v>501996.3342</v>
      </c>
      <c r="D19" s="356">
        <f>SUM(D20:D21)</f>
        <v>1674157.77456</v>
      </c>
    </row>
    <row r="20" spans="2:4" ht="15">
      <c r="B20" s="363" t="s">
        <v>161</v>
      </c>
      <c r="C20" s="354">
        <v>320263.00928</v>
      </c>
      <c r="D20" s="357">
        <f>ROUND(+C20*$E$9,5)</f>
        <v>1068077.13595</v>
      </c>
    </row>
    <row r="21" spans="2:4" ht="15">
      <c r="B21" s="363" t="s">
        <v>160</v>
      </c>
      <c r="C21" s="354">
        <v>181733.32491999998</v>
      </c>
      <c r="D21" s="357">
        <f>ROUND(+C21*$E$9,5)</f>
        <v>606080.63861</v>
      </c>
    </row>
    <row r="22" spans="2:4" ht="7.5" customHeight="1">
      <c r="B22" s="67"/>
      <c r="C22" s="353"/>
      <c r="D22" s="356"/>
    </row>
    <row r="23" spans="2:4" ht="15.75">
      <c r="B23" s="392" t="s">
        <v>87</v>
      </c>
      <c r="C23" s="352">
        <f>+C25+C31</f>
        <v>554820.5684199999</v>
      </c>
      <c r="D23" s="358">
        <f>+D25+D31</f>
        <v>1850326.59568</v>
      </c>
    </row>
    <row r="24" spans="2:4" ht="9.75" customHeight="1">
      <c r="B24" s="392"/>
      <c r="C24" s="352"/>
      <c r="D24" s="358"/>
    </row>
    <row r="25" spans="2:4" ht="15.75">
      <c r="B25" s="391" t="s">
        <v>100</v>
      </c>
      <c r="C25" s="352">
        <f>+C27</f>
        <v>29324.55225</v>
      </c>
      <c r="D25" s="358">
        <f>+D27</f>
        <v>97797.38176</v>
      </c>
    </row>
    <row r="26" spans="2:4" ht="7.5" customHeight="1">
      <c r="B26" s="394"/>
      <c r="C26" s="352"/>
      <c r="D26" s="358"/>
    </row>
    <row r="27" spans="2:4" ht="15">
      <c r="B27" s="395" t="s">
        <v>52</v>
      </c>
      <c r="C27" s="353">
        <f>SUM(C28:C29)</f>
        <v>29324.55225</v>
      </c>
      <c r="D27" s="359">
        <f>SUM(D28:D29)</f>
        <v>97797.38176</v>
      </c>
    </row>
    <row r="28" spans="2:4" ht="15">
      <c r="B28" s="363" t="s">
        <v>163</v>
      </c>
      <c r="C28" s="354">
        <v>23677.24089</v>
      </c>
      <c r="D28" s="357">
        <f>ROUND(+C28*$E$9,5)</f>
        <v>78963.59837</v>
      </c>
    </row>
    <row r="29" spans="2:4" ht="15">
      <c r="B29" s="363" t="s">
        <v>164</v>
      </c>
      <c r="C29" s="354">
        <v>5647.311360000001</v>
      </c>
      <c r="D29" s="357">
        <f>ROUND(+C29*$E$9,5)</f>
        <v>18833.78339</v>
      </c>
    </row>
    <row r="30" spans="2:4" ht="12" customHeight="1">
      <c r="B30" s="393"/>
      <c r="C30" s="353"/>
      <c r="D30" s="356"/>
    </row>
    <row r="31" spans="2:4" ht="15.75">
      <c r="B31" s="391" t="s">
        <v>101</v>
      </c>
      <c r="C31" s="352">
        <f>+C33+C39+C43</f>
        <v>525496.01617</v>
      </c>
      <c r="D31" s="358">
        <f>+D33+D39+D43+D47</f>
        <v>1752529.21392</v>
      </c>
    </row>
    <row r="32" spans="2:4" ht="7.5" customHeight="1">
      <c r="B32" s="396"/>
      <c r="C32" s="355"/>
      <c r="D32" s="360"/>
    </row>
    <row r="33" spans="2:6" ht="15">
      <c r="B33" s="364" t="s">
        <v>162</v>
      </c>
      <c r="C33" s="353">
        <f>SUM(C34:C37)</f>
        <v>236905.26719</v>
      </c>
      <c r="D33" s="356">
        <f>SUM(D34:D37)</f>
        <v>790079.0660799999</v>
      </c>
      <c r="F33" s="231"/>
    </row>
    <row r="34" spans="2:6" ht="15">
      <c r="B34" s="363" t="s">
        <v>265</v>
      </c>
      <c r="C34" s="354">
        <v>169742.07394</v>
      </c>
      <c r="D34" s="357">
        <f>ROUND(+C34*$E$9,5)</f>
        <v>566089.81659</v>
      </c>
      <c r="F34" s="231"/>
    </row>
    <row r="35" spans="2:6" ht="15">
      <c r="B35" s="363" t="s">
        <v>284</v>
      </c>
      <c r="C35" s="354">
        <v>66482.31214</v>
      </c>
      <c r="D35" s="357">
        <f>ROUND(+C35*$E$9,5)</f>
        <v>221718.51099</v>
      </c>
      <c r="F35" s="231"/>
    </row>
    <row r="36" spans="2:6" ht="15">
      <c r="B36" s="363" t="s">
        <v>172</v>
      </c>
      <c r="C36" s="354">
        <v>611.21092</v>
      </c>
      <c r="D36" s="357">
        <f>ROUND(+C36*$E$9,5)</f>
        <v>2038.38842</v>
      </c>
      <c r="F36" s="468"/>
    </row>
    <row r="37" spans="1:7" ht="15">
      <c r="A37" s="74"/>
      <c r="B37" s="363" t="s">
        <v>279</v>
      </c>
      <c r="C37" s="354">
        <v>69.67019</v>
      </c>
      <c r="D37" s="357">
        <f>ROUND(+C37*$E$9,5)</f>
        <v>232.35008</v>
      </c>
      <c r="F37" s="468"/>
      <c r="G37" s="74"/>
    </row>
    <row r="38" spans="1:7" ht="7.5" customHeight="1">
      <c r="A38" s="74"/>
      <c r="B38" s="67"/>
      <c r="C38" s="356"/>
      <c r="D38" s="356"/>
      <c r="E38" s="74"/>
      <c r="F38" s="469"/>
      <c r="G38" s="74"/>
    </row>
    <row r="39" spans="1:7" ht="15">
      <c r="A39" s="74"/>
      <c r="B39" s="364" t="s">
        <v>165</v>
      </c>
      <c r="C39" s="356">
        <f>SUM(C40:C41)</f>
        <v>0</v>
      </c>
      <c r="D39" s="356">
        <f>SUM(D40:D41)</f>
        <v>0</v>
      </c>
      <c r="E39" s="74"/>
      <c r="F39" s="74"/>
      <c r="G39" s="74"/>
    </row>
    <row r="40" spans="1:7" ht="15">
      <c r="A40" s="74"/>
      <c r="B40" s="363" t="s">
        <v>166</v>
      </c>
      <c r="C40" s="357">
        <v>0</v>
      </c>
      <c r="D40" s="357">
        <f>ROUND(+C40*$E$9,5)</f>
        <v>0</v>
      </c>
      <c r="F40" s="74"/>
      <c r="G40" s="74"/>
    </row>
    <row r="41" spans="1:7" ht="15" hidden="1">
      <c r="A41" s="74"/>
      <c r="B41" s="363" t="s">
        <v>167</v>
      </c>
      <c r="C41" s="357">
        <v>0</v>
      </c>
      <c r="D41" s="357">
        <f>ROUND(+C41*$E$9,5)</f>
        <v>0</v>
      </c>
      <c r="E41" s="74"/>
      <c r="F41" s="74"/>
      <c r="G41" s="74"/>
    </row>
    <row r="42" spans="1:7" ht="7.5" customHeight="1">
      <c r="A42" s="74"/>
      <c r="B42" s="397"/>
      <c r="C42" s="357"/>
      <c r="D42" s="357"/>
      <c r="E42" s="74"/>
      <c r="F42" s="74"/>
      <c r="G42" s="74"/>
    </row>
    <row r="43" spans="2:4" ht="15">
      <c r="B43" s="364" t="s">
        <v>209</v>
      </c>
      <c r="C43" s="356">
        <f>SUM(C44:C45)</f>
        <v>288590.74898</v>
      </c>
      <c r="D43" s="356">
        <f>SUM(D44:D45)</f>
        <v>962450.14784</v>
      </c>
    </row>
    <row r="44" spans="2:4" ht="15">
      <c r="B44" s="363" t="s">
        <v>168</v>
      </c>
      <c r="C44" s="354">
        <v>263225.87807</v>
      </c>
      <c r="D44" s="357">
        <f>ROUND(+C44*$E$9,5)</f>
        <v>877858.30336</v>
      </c>
    </row>
    <row r="45" spans="2:4" ht="15">
      <c r="B45" s="363" t="s">
        <v>262</v>
      </c>
      <c r="C45" s="354">
        <v>25364.87091</v>
      </c>
      <c r="D45" s="357">
        <f>ROUND(+C45*$E$9,5)</f>
        <v>84591.84448</v>
      </c>
    </row>
    <row r="46" spans="2:4" ht="15" hidden="1">
      <c r="B46" s="70"/>
      <c r="C46" s="356"/>
      <c r="D46" s="356"/>
    </row>
    <row r="47" spans="2:4" ht="15" hidden="1">
      <c r="B47" s="67" t="s">
        <v>89</v>
      </c>
      <c r="C47" s="356">
        <f>+C49+C48</f>
        <v>0</v>
      </c>
      <c r="D47" s="356">
        <f>+D49+D48</f>
        <v>0</v>
      </c>
    </row>
    <row r="48" spans="2:4" ht="15" hidden="1">
      <c r="B48" s="70" t="s">
        <v>90</v>
      </c>
      <c r="C48" s="357">
        <v>0</v>
      </c>
      <c r="D48" s="357">
        <f>+C48*$E$9</f>
        <v>0</v>
      </c>
    </row>
    <row r="49" spans="2:4" ht="15" hidden="1">
      <c r="B49" s="70" t="s">
        <v>131</v>
      </c>
      <c r="C49" s="357"/>
      <c r="D49" s="357">
        <f>+C49*$E$9</f>
        <v>0</v>
      </c>
    </row>
    <row r="50" spans="2:4" ht="8.25" customHeight="1">
      <c r="B50" s="397"/>
      <c r="C50" s="357"/>
      <c r="D50" s="361"/>
    </row>
    <row r="51" spans="2:4" ht="15" customHeight="1">
      <c r="B51" s="539" t="s">
        <v>17</v>
      </c>
      <c r="C51" s="531">
        <f>+C23+C15</f>
        <v>1056816.9026199998</v>
      </c>
      <c r="D51" s="531">
        <f>+D23+D15</f>
        <v>3524484.37024</v>
      </c>
    </row>
    <row r="52" spans="2:4" ht="15" customHeight="1">
      <c r="B52" s="540"/>
      <c r="C52" s="532"/>
      <c r="D52" s="532"/>
    </row>
    <row r="53" spans="2:4" ht="7.5" customHeight="1">
      <c r="B53" s="108"/>
      <c r="C53" s="89"/>
      <c r="D53" s="89"/>
    </row>
    <row r="54" spans="1:7" s="110" customFormat="1" ht="15" customHeight="1">
      <c r="A54" s="64"/>
      <c r="B54" s="109" t="s">
        <v>125</v>
      </c>
      <c r="C54" s="184"/>
      <c r="D54" s="90"/>
      <c r="E54" s="64"/>
      <c r="F54" s="64"/>
      <c r="G54" s="64"/>
    </row>
    <row r="55" spans="2:4" ht="6.75" customHeight="1">
      <c r="B55" s="111"/>
      <c r="C55" s="210"/>
      <c r="D55" s="210"/>
    </row>
    <row r="56" spans="2:4" ht="15" customHeight="1">
      <c r="B56" s="91" t="s">
        <v>169</v>
      </c>
      <c r="C56" s="191"/>
      <c r="D56" s="191"/>
    </row>
    <row r="57" spans="2:4" ht="15" customHeight="1">
      <c r="B57" s="91" t="s">
        <v>170</v>
      </c>
      <c r="C57" s="91"/>
      <c r="D57" s="91"/>
    </row>
    <row r="58" spans="2:4" ht="15" customHeight="1">
      <c r="B58" s="91" t="s">
        <v>208</v>
      </c>
      <c r="C58" s="91"/>
      <c r="D58" s="91"/>
    </row>
    <row r="59" spans="1:7" ht="15" customHeight="1">
      <c r="A59" s="74"/>
      <c r="B59" s="365"/>
      <c r="C59" s="173"/>
      <c r="D59" s="173"/>
      <c r="F59" s="74"/>
      <c r="G59" s="74"/>
    </row>
    <row r="60" spans="1:7" ht="15" customHeight="1">
      <c r="A60" s="74"/>
      <c r="C60" s="91"/>
      <c r="D60" s="91"/>
      <c r="F60" s="74"/>
      <c r="G60" s="74"/>
    </row>
    <row r="61" spans="1:7" ht="15">
      <c r="A61" s="74"/>
      <c r="B61" s="417"/>
      <c r="C61" s="417"/>
      <c r="D61" s="417"/>
      <c r="E61" s="417"/>
      <c r="F61" s="74"/>
      <c r="G61" s="74"/>
    </row>
    <row r="62" spans="1:7" ht="15">
      <c r="A62" s="74"/>
      <c r="B62" s="417"/>
      <c r="C62" s="418"/>
      <c r="D62" s="417"/>
      <c r="E62" s="417"/>
      <c r="F62" s="74"/>
      <c r="G62" s="74"/>
    </row>
    <row r="63" spans="1:7" ht="15">
      <c r="A63" s="74"/>
      <c r="B63" s="419"/>
      <c r="C63" s="420"/>
      <c r="D63" s="420"/>
      <c r="E63" s="417"/>
      <c r="F63" s="74"/>
      <c r="G63" s="74"/>
    </row>
    <row r="64" spans="1:7" ht="15">
      <c r="A64" s="74"/>
      <c r="B64" s="417"/>
      <c r="C64" s="420"/>
      <c r="D64" s="420"/>
      <c r="E64" s="417"/>
      <c r="F64" s="74"/>
      <c r="G64" s="74"/>
    </row>
    <row r="65" spans="1:7" ht="15">
      <c r="A65" s="74"/>
      <c r="B65" s="417"/>
      <c r="C65" s="417"/>
      <c r="D65" s="417"/>
      <c r="E65" s="417"/>
      <c r="F65" s="74"/>
      <c r="G65" s="74"/>
    </row>
    <row r="66" spans="1:7" ht="18">
      <c r="A66" s="74"/>
      <c r="B66" s="86" t="s">
        <v>116</v>
      </c>
      <c r="C66" s="86"/>
      <c r="D66" s="86"/>
      <c r="F66" s="74"/>
      <c r="G66" s="74"/>
    </row>
    <row r="67" spans="1:7" ht="15.75" customHeight="1">
      <c r="A67" s="74"/>
      <c r="B67" s="139" t="s">
        <v>69</v>
      </c>
      <c r="C67" s="139"/>
      <c r="D67" s="139"/>
      <c r="F67" s="74"/>
      <c r="G67" s="74"/>
    </row>
    <row r="68" spans="1:7" ht="15" customHeight="1">
      <c r="A68" s="74"/>
      <c r="B68" s="137" t="s">
        <v>71</v>
      </c>
      <c r="C68" s="137"/>
      <c r="D68" s="137"/>
      <c r="F68" s="74"/>
      <c r="G68" s="74"/>
    </row>
    <row r="69" spans="1:7" ht="15.75" customHeight="1">
      <c r="A69" s="74"/>
      <c r="B69" s="137" t="s">
        <v>91</v>
      </c>
      <c r="C69" s="137"/>
      <c r="D69" s="137"/>
      <c r="F69" s="74"/>
      <c r="G69" s="74"/>
    </row>
    <row r="70" spans="1:7" ht="15.75" customHeight="1">
      <c r="A70" s="74"/>
      <c r="B70" s="338" t="str">
        <f>+B9</f>
        <v>Al 31 de enero de 2019</v>
      </c>
      <c r="C70" s="338"/>
      <c r="D70" s="277"/>
      <c r="F70" s="74"/>
      <c r="G70" s="74"/>
    </row>
    <row r="71" spans="1:7" ht="7.5" customHeight="1">
      <c r="A71" s="74"/>
      <c r="B71" s="87"/>
      <c r="C71" s="87"/>
      <c r="D71" s="87"/>
      <c r="F71" s="74"/>
      <c r="G71" s="74"/>
    </row>
    <row r="72" spans="1:7" ht="15" customHeight="1">
      <c r="A72" s="74"/>
      <c r="B72" s="508" t="s">
        <v>112</v>
      </c>
      <c r="C72" s="520" t="s">
        <v>54</v>
      </c>
      <c r="D72" s="517" t="s">
        <v>147</v>
      </c>
      <c r="F72" s="74"/>
      <c r="G72" s="74"/>
    </row>
    <row r="73" spans="1:7" ht="13.5" customHeight="1">
      <c r="A73" s="74"/>
      <c r="B73" s="509"/>
      <c r="C73" s="521"/>
      <c r="D73" s="518"/>
      <c r="F73" s="74"/>
      <c r="G73" s="74"/>
    </row>
    <row r="74" spans="1:7" ht="9" customHeight="1">
      <c r="A74" s="74"/>
      <c r="B74" s="510"/>
      <c r="C74" s="522"/>
      <c r="D74" s="519"/>
      <c r="F74" s="74"/>
      <c r="G74" s="74"/>
    </row>
    <row r="75" spans="1:7" ht="11.25" customHeight="1" hidden="1">
      <c r="A75" s="74"/>
      <c r="B75" s="88"/>
      <c r="C75" s="88"/>
      <c r="D75" s="107"/>
      <c r="E75" s="74"/>
      <c r="F75" s="74"/>
      <c r="G75" s="74"/>
    </row>
    <row r="76" spans="1:7" ht="18" customHeight="1" hidden="1">
      <c r="A76" s="74"/>
      <c r="B76" s="73" t="s">
        <v>74</v>
      </c>
      <c r="C76" s="65">
        <f>+C77</f>
        <v>0</v>
      </c>
      <c r="D76" s="66">
        <f>+D77</f>
        <v>0</v>
      </c>
      <c r="E76" s="74"/>
      <c r="F76" s="74"/>
      <c r="G76" s="74"/>
    </row>
    <row r="77" spans="1:7" ht="15.75" customHeight="1" hidden="1">
      <c r="A77" s="74"/>
      <c r="B77" s="67" t="s">
        <v>75</v>
      </c>
      <c r="C77" s="68">
        <f>+C78</f>
        <v>0</v>
      </c>
      <c r="D77" s="69">
        <f>+D78</f>
        <v>0</v>
      </c>
      <c r="E77" s="74"/>
      <c r="F77" s="74"/>
      <c r="G77" s="74"/>
    </row>
    <row r="78" spans="1:7" ht="16.5" customHeight="1" hidden="1">
      <c r="A78" s="74"/>
      <c r="B78" s="70" t="s">
        <v>59</v>
      </c>
      <c r="C78" s="71">
        <v>0</v>
      </c>
      <c r="D78" s="72">
        <f>+C78/$E$9</f>
        <v>0</v>
      </c>
      <c r="E78" s="74"/>
      <c r="F78" s="74"/>
      <c r="G78" s="74"/>
    </row>
    <row r="79" spans="1:7" ht="9.75" customHeight="1">
      <c r="A79" s="74"/>
      <c r="B79" s="112"/>
      <c r="C79" s="68"/>
      <c r="D79" s="69"/>
      <c r="E79" s="74"/>
      <c r="F79" s="74"/>
      <c r="G79" s="74"/>
    </row>
    <row r="80" spans="1:7" ht="18" customHeight="1">
      <c r="A80" s="74"/>
      <c r="B80" s="392" t="s">
        <v>86</v>
      </c>
      <c r="C80" s="352">
        <f>+C82</f>
        <v>0</v>
      </c>
      <c r="D80" s="358">
        <f>+D82</f>
        <v>0</v>
      </c>
      <c r="E80" s="74"/>
      <c r="F80" s="74"/>
      <c r="G80" s="74"/>
    </row>
    <row r="81" spans="1:7" ht="9.75" customHeight="1">
      <c r="A81" s="74"/>
      <c r="B81" s="392"/>
      <c r="C81" s="352"/>
      <c r="D81" s="358"/>
      <c r="E81" s="74"/>
      <c r="F81" s="74"/>
      <c r="G81" s="74"/>
    </row>
    <row r="82" spans="1:7" ht="18" customHeight="1">
      <c r="A82" s="74"/>
      <c r="B82" s="398" t="s">
        <v>101</v>
      </c>
      <c r="C82" s="352">
        <f>+C84+C87</f>
        <v>0</v>
      </c>
      <c r="D82" s="358">
        <f>+D84+D87</f>
        <v>0</v>
      </c>
      <c r="E82" s="74"/>
      <c r="F82" s="74"/>
      <c r="G82" s="74"/>
    </row>
    <row r="83" spans="1:7" ht="7.5" customHeight="1">
      <c r="A83" s="74"/>
      <c r="B83" s="393"/>
      <c r="C83" s="352"/>
      <c r="D83" s="358"/>
      <c r="E83" s="74"/>
      <c r="F83" s="74"/>
      <c r="G83" s="74"/>
    </row>
    <row r="84" spans="1:7" ht="18" customHeight="1" hidden="1">
      <c r="A84" s="74"/>
      <c r="B84" s="393" t="s">
        <v>88</v>
      </c>
      <c r="C84" s="353">
        <f>+C85</f>
        <v>0</v>
      </c>
      <c r="D84" s="356">
        <f>+D85</f>
        <v>0</v>
      </c>
      <c r="E84" s="74"/>
      <c r="F84" s="74"/>
      <c r="G84" s="74"/>
    </row>
    <row r="85" spans="1:7" ht="18" customHeight="1" hidden="1">
      <c r="A85" s="74"/>
      <c r="B85" s="397" t="s">
        <v>140</v>
      </c>
      <c r="C85" s="354">
        <v>0</v>
      </c>
      <c r="D85" s="357">
        <f>+C85*$E$9</f>
        <v>0</v>
      </c>
      <c r="E85" s="74"/>
      <c r="F85" s="74"/>
      <c r="G85" s="74"/>
    </row>
    <row r="86" spans="1:7" ht="14.25" customHeight="1" hidden="1">
      <c r="A86" s="74"/>
      <c r="B86" s="393"/>
      <c r="C86" s="352"/>
      <c r="D86" s="358"/>
      <c r="E86" s="74"/>
      <c r="F86" s="74"/>
      <c r="G86" s="74"/>
    </row>
    <row r="87" spans="1:7" ht="15" customHeight="1">
      <c r="A87" s="74"/>
      <c r="B87" s="364" t="s">
        <v>171</v>
      </c>
      <c r="C87" s="353">
        <f>+C88</f>
        <v>0</v>
      </c>
      <c r="D87" s="356">
        <f>+D88</f>
        <v>0</v>
      </c>
      <c r="E87" s="74"/>
      <c r="F87" s="74"/>
      <c r="G87" s="74"/>
    </row>
    <row r="88" spans="1:7" ht="15" customHeight="1">
      <c r="A88" s="74"/>
      <c r="B88" s="363" t="s">
        <v>285</v>
      </c>
      <c r="C88" s="354">
        <v>0</v>
      </c>
      <c r="D88" s="357">
        <f>ROUND(+C88*$E$9,5)</f>
        <v>0</v>
      </c>
      <c r="E88" s="74"/>
      <c r="F88" s="74"/>
      <c r="G88" s="74"/>
    </row>
    <row r="89" spans="1:7" ht="15" customHeight="1">
      <c r="A89" s="74"/>
      <c r="B89" s="393"/>
      <c r="C89" s="352"/>
      <c r="D89" s="358"/>
      <c r="E89" s="74"/>
      <c r="F89" s="74"/>
      <c r="G89" s="74"/>
    </row>
    <row r="90" spans="1:7" ht="18" customHeight="1">
      <c r="A90" s="74"/>
      <c r="B90" s="392" t="s">
        <v>87</v>
      </c>
      <c r="C90" s="352">
        <f>+C92</f>
        <v>4255.846210000001</v>
      </c>
      <c r="D90" s="358">
        <f>+D92</f>
        <v>14193.247110000002</v>
      </c>
      <c r="E90" s="74"/>
      <c r="F90" s="74"/>
      <c r="G90" s="74"/>
    </row>
    <row r="91" spans="1:7" ht="9.75" customHeight="1">
      <c r="A91" s="74"/>
      <c r="B91" s="392"/>
      <c r="C91" s="352"/>
      <c r="D91" s="358"/>
      <c r="E91" s="74"/>
      <c r="F91" s="74"/>
      <c r="G91" s="74"/>
    </row>
    <row r="92" spans="1:7" ht="18" customHeight="1">
      <c r="A92" s="74"/>
      <c r="B92" s="398" t="s">
        <v>101</v>
      </c>
      <c r="C92" s="352">
        <f>+C94+C98+C101</f>
        <v>4255.846210000001</v>
      </c>
      <c r="D92" s="358">
        <f>+D94+D98+D101</f>
        <v>14193.247110000002</v>
      </c>
      <c r="E92" s="74"/>
      <c r="F92" s="74"/>
      <c r="G92" s="74"/>
    </row>
    <row r="93" spans="1:7" ht="7.5" customHeight="1">
      <c r="A93" s="74"/>
      <c r="B93" s="393"/>
      <c r="C93" s="352"/>
      <c r="D93" s="358"/>
      <c r="E93" s="74"/>
      <c r="F93" s="74"/>
      <c r="G93" s="74"/>
    </row>
    <row r="94" spans="1:7" ht="15.75" customHeight="1">
      <c r="A94" s="74"/>
      <c r="B94" s="364" t="s">
        <v>162</v>
      </c>
      <c r="C94" s="353">
        <f>SUM(C95:C96)</f>
        <v>4251.03642</v>
      </c>
      <c r="D94" s="356">
        <f>SUM(D95:D96)</f>
        <v>14177.206460000001</v>
      </c>
      <c r="E94" s="74"/>
      <c r="F94" s="74"/>
      <c r="G94" s="74"/>
    </row>
    <row r="95" spans="1:7" ht="15.75" customHeight="1">
      <c r="A95" s="74"/>
      <c r="B95" s="363" t="s">
        <v>172</v>
      </c>
      <c r="C95" s="354">
        <v>3595.89813</v>
      </c>
      <c r="D95" s="357">
        <f>ROUND(+C95*$E$9,5)</f>
        <v>11992.32026</v>
      </c>
      <c r="F95" s="74"/>
      <c r="G95" s="74"/>
    </row>
    <row r="96" spans="1:7" ht="15.75" customHeight="1">
      <c r="A96" s="74"/>
      <c r="B96" s="363" t="s">
        <v>206</v>
      </c>
      <c r="C96" s="354">
        <v>655.13829</v>
      </c>
      <c r="D96" s="357">
        <f>ROUND(+C96*$E$9,5)</f>
        <v>2184.8862</v>
      </c>
      <c r="F96" s="74"/>
      <c r="G96" s="74"/>
    </row>
    <row r="97" spans="1:7" ht="7.5" customHeight="1">
      <c r="A97" s="74"/>
      <c r="B97" s="397"/>
      <c r="C97" s="354"/>
      <c r="D97" s="357"/>
      <c r="E97" s="74"/>
      <c r="F97" s="74"/>
      <c r="G97" s="74"/>
    </row>
    <row r="98" spans="1:7" ht="15" customHeight="1">
      <c r="A98" s="74"/>
      <c r="B98" s="364" t="s">
        <v>165</v>
      </c>
      <c r="C98" s="353">
        <f>SUM(C99:C99)</f>
        <v>4.80979</v>
      </c>
      <c r="D98" s="356">
        <f>SUM(D99:D99)</f>
        <v>16.04065</v>
      </c>
      <c r="E98" s="74"/>
      <c r="F98" s="74"/>
      <c r="G98" s="74"/>
    </row>
    <row r="99" spans="1:7" ht="15.75" customHeight="1">
      <c r="A99" s="74"/>
      <c r="B99" s="363" t="s">
        <v>166</v>
      </c>
      <c r="C99" s="354">
        <v>4.80979</v>
      </c>
      <c r="D99" s="357">
        <f>ROUND(+C99*$E$9,5)</f>
        <v>16.04065</v>
      </c>
      <c r="F99" s="74"/>
      <c r="G99" s="74"/>
    </row>
    <row r="100" spans="1:7" ht="7.5" customHeight="1">
      <c r="A100" s="74"/>
      <c r="B100" s="397"/>
      <c r="C100" s="354"/>
      <c r="D100" s="356"/>
      <c r="E100" s="74"/>
      <c r="F100" s="74"/>
      <c r="G100" s="74"/>
    </row>
    <row r="101" spans="1:7" ht="15.75" customHeight="1">
      <c r="A101" s="74"/>
      <c r="B101" s="364" t="s">
        <v>173</v>
      </c>
      <c r="C101" s="353">
        <v>0</v>
      </c>
      <c r="D101" s="356">
        <v>0</v>
      </c>
      <c r="E101" s="74"/>
      <c r="F101" s="74"/>
      <c r="G101" s="74"/>
    </row>
    <row r="102" spans="1:7" ht="15.75" customHeight="1" hidden="1">
      <c r="A102" s="74"/>
      <c r="B102" s="70" t="s">
        <v>138</v>
      </c>
      <c r="C102" s="354">
        <v>0</v>
      </c>
      <c r="D102" s="357">
        <f>+C102*$E$9</f>
        <v>0</v>
      </c>
      <c r="E102" s="74"/>
      <c r="F102" s="74"/>
      <c r="G102" s="74"/>
    </row>
    <row r="103" spans="1:7" ht="9.75" customHeight="1">
      <c r="A103" s="74"/>
      <c r="B103" s="70"/>
      <c r="C103" s="354"/>
      <c r="D103" s="356"/>
      <c r="E103" s="74"/>
      <c r="F103" s="74"/>
      <c r="G103" s="74"/>
    </row>
    <row r="104" spans="1:7" ht="15" customHeight="1">
      <c r="A104" s="74"/>
      <c r="B104" s="537" t="s">
        <v>17</v>
      </c>
      <c r="C104" s="531">
        <f>+C90+C80</f>
        <v>4255.846210000001</v>
      </c>
      <c r="D104" s="531">
        <f>+D90+D80</f>
        <v>14193.247110000002</v>
      </c>
      <c r="E104" s="74"/>
      <c r="F104" s="74"/>
      <c r="G104" s="74"/>
    </row>
    <row r="105" spans="1:7" ht="15" customHeight="1">
      <c r="A105" s="74"/>
      <c r="B105" s="538"/>
      <c r="C105" s="532"/>
      <c r="D105" s="532"/>
      <c r="E105" s="74"/>
      <c r="F105" s="74"/>
      <c r="G105" s="74"/>
    </row>
    <row r="106" spans="1:7" ht="7.5" customHeight="1">
      <c r="A106" s="74"/>
      <c r="B106" s="108"/>
      <c r="C106" s="89"/>
      <c r="D106" s="89"/>
      <c r="E106" s="74"/>
      <c r="F106" s="74"/>
      <c r="G106" s="74"/>
    </row>
    <row r="107" spans="1:7" ht="17.25" customHeight="1">
      <c r="A107" s="74"/>
      <c r="B107" s="109" t="s">
        <v>125</v>
      </c>
      <c r="C107" s="192"/>
      <c r="D107" s="192"/>
      <c r="E107" s="74"/>
      <c r="F107" s="74"/>
      <c r="G107" s="74"/>
    </row>
    <row r="108" spans="1:7" ht="6.75" customHeight="1">
      <c r="A108" s="74"/>
      <c r="B108" s="109"/>
      <c r="C108" s="89"/>
      <c r="D108" s="89"/>
      <c r="E108" s="74"/>
      <c r="F108" s="74"/>
      <c r="G108" s="74"/>
    </row>
    <row r="109" spans="1:7" ht="15">
      <c r="A109" s="74"/>
      <c r="B109" s="487" t="s">
        <v>174</v>
      </c>
      <c r="C109" s="487"/>
      <c r="D109" s="487"/>
      <c r="E109" s="74"/>
      <c r="F109" s="74"/>
      <c r="G109" s="74"/>
    </row>
    <row r="110" spans="1:7" ht="15">
      <c r="A110" s="74"/>
      <c r="B110" s="487"/>
      <c r="C110" s="487"/>
      <c r="D110" s="487"/>
      <c r="E110" s="74"/>
      <c r="F110" s="74"/>
      <c r="G110" s="74"/>
    </row>
    <row r="111" spans="1:7" ht="15">
      <c r="A111" s="74"/>
      <c r="B111" s="417"/>
      <c r="C111" s="421"/>
      <c r="D111" s="421"/>
      <c r="E111" s="74"/>
      <c r="F111" s="74"/>
      <c r="G111" s="74"/>
    </row>
    <row r="112" spans="1:7" ht="15">
      <c r="A112" s="74"/>
      <c r="B112" s="417"/>
      <c r="C112" s="410"/>
      <c r="D112" s="410"/>
      <c r="E112" s="74"/>
      <c r="F112" s="74"/>
      <c r="G112" s="74"/>
    </row>
    <row r="113" spans="1:7" ht="15">
      <c r="A113" s="74"/>
      <c r="B113" s="417"/>
      <c r="C113" s="407"/>
      <c r="D113" s="407"/>
      <c r="E113" s="74"/>
      <c r="F113" s="74"/>
      <c r="G113" s="74"/>
    </row>
    <row r="114" spans="1:7" ht="15">
      <c r="A114" s="74"/>
      <c r="B114" s="417"/>
      <c r="C114" s="417"/>
      <c r="D114" s="417"/>
      <c r="E114" s="74"/>
      <c r="F114" s="74"/>
      <c r="G114" s="74"/>
    </row>
    <row r="115" spans="1:7" ht="15">
      <c r="A115" s="74"/>
      <c r="B115" s="417"/>
      <c r="C115" s="409"/>
      <c r="D115" s="409"/>
      <c r="E115" s="74"/>
      <c r="F115" s="74"/>
      <c r="G115" s="74"/>
    </row>
    <row r="116" spans="1:7" ht="15">
      <c r="A116" s="74"/>
      <c r="B116" s="417"/>
      <c r="C116" s="417"/>
      <c r="D116" s="417"/>
      <c r="E116" s="74"/>
      <c r="F116" s="74"/>
      <c r="G116" s="74"/>
    </row>
    <row r="117" spans="1:7" ht="15">
      <c r="A117" s="74"/>
      <c r="B117" s="417"/>
      <c r="C117" s="417"/>
      <c r="D117" s="417"/>
      <c r="E117" s="74"/>
      <c r="F117" s="74"/>
      <c r="G117" s="74"/>
    </row>
    <row r="118" spans="1:7" ht="15">
      <c r="A118" s="74"/>
      <c r="B118" s="417"/>
      <c r="C118" s="417"/>
      <c r="D118" s="417"/>
      <c r="E118" s="74"/>
      <c r="F118" s="74"/>
      <c r="G118" s="74"/>
    </row>
    <row r="119" spans="1:7" ht="15">
      <c r="A119" s="74"/>
      <c r="B119" s="417"/>
      <c r="C119" s="417"/>
      <c r="D119" s="417"/>
      <c r="E119" s="74"/>
      <c r="F119" s="74"/>
      <c r="G119" s="74"/>
    </row>
    <row r="120" spans="1:7" ht="15">
      <c r="A120" s="74"/>
      <c r="B120" s="417"/>
      <c r="C120" s="417"/>
      <c r="D120" s="417"/>
      <c r="E120" s="74"/>
      <c r="F120" s="74"/>
      <c r="G120" s="74"/>
    </row>
    <row r="121" spans="1:7" ht="15">
      <c r="A121" s="74"/>
      <c r="B121" s="417"/>
      <c r="C121" s="417"/>
      <c r="D121" s="417"/>
      <c r="E121" s="74"/>
      <c r="F121" s="74"/>
      <c r="G121" s="74"/>
    </row>
    <row r="122" spans="1:7" ht="15">
      <c r="A122" s="74"/>
      <c r="B122" s="417"/>
      <c r="C122" s="417"/>
      <c r="D122" s="417"/>
      <c r="E122" s="74"/>
      <c r="F122" s="74"/>
      <c r="G122" s="74"/>
    </row>
    <row r="123" spans="1:7" ht="15">
      <c r="A123" s="74"/>
      <c r="B123" s="417"/>
      <c r="C123" s="417"/>
      <c r="D123" s="417"/>
      <c r="E123" s="74"/>
      <c r="F123" s="74"/>
      <c r="G123" s="74"/>
    </row>
    <row r="124" spans="1:7" ht="15">
      <c r="A124" s="74"/>
      <c r="B124" s="417"/>
      <c r="C124" s="417"/>
      <c r="D124" s="417"/>
      <c r="E124" s="74"/>
      <c r="F124" s="74"/>
      <c r="G124" s="74"/>
    </row>
    <row r="125" spans="1:7" ht="15">
      <c r="A125" s="74"/>
      <c r="B125" s="417"/>
      <c r="C125" s="417"/>
      <c r="D125" s="417"/>
      <c r="E125" s="74"/>
      <c r="F125" s="74"/>
      <c r="G125" s="74"/>
    </row>
    <row r="444" spans="1:7" ht="15">
      <c r="A444" s="74"/>
      <c r="B444" s="74"/>
      <c r="C444" s="74"/>
      <c r="D444" s="113"/>
      <c r="E444" s="74"/>
      <c r="F444" s="74"/>
      <c r="G444" s="74"/>
    </row>
  </sheetData>
  <sheetProtection/>
  <mergeCells count="14">
    <mergeCell ref="D72:D74"/>
    <mergeCell ref="C104:C105"/>
    <mergeCell ref="D104:D105"/>
    <mergeCell ref="B51:B52"/>
    <mergeCell ref="C51:C52"/>
    <mergeCell ref="D51:D52"/>
    <mergeCell ref="B109:D109"/>
    <mergeCell ref="B110:D110"/>
    <mergeCell ref="B11:B13"/>
    <mergeCell ref="C11:C13"/>
    <mergeCell ref="D11:D13"/>
    <mergeCell ref="B104:B105"/>
    <mergeCell ref="B72:B74"/>
    <mergeCell ref="C72:C74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2019-04-22T22:44:30Z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