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 Cuadros" sheetId="3" r:id="rId3"/>
    <sheet name="Resumen Graficos" sheetId="4" r:id="rId4"/>
    <sheet name="Residencia Acreedor" sheetId="5" r:id="rId5"/>
    <sheet name="Plazo" sheetId="6" r:id="rId6"/>
    <sheet name="Tipo Instrum." sheetId="7" r:id="rId7"/>
    <sheet name="Moneda" sheetId="8" r:id="rId8"/>
    <sheet name="Acreedor" sheetId="9" r:id="rId9"/>
    <sheet name="Deudor" sheetId="10" r:id="rId10"/>
    <sheet name="Total de Proy Serv" sheetId="11" r:id="rId11"/>
  </sheets>
  <definedNames>
    <definedName name="_xlnm.Print_Area" localSheetId="8">'Acreedor'!$B$76:$D$123</definedName>
    <definedName name="_xlnm.Print_Area" localSheetId="9">'Deudor'!$B$5:$E$119</definedName>
    <definedName name="_xlnm.Print_Area" localSheetId="7">'Moneda'!$B$1:$E$64</definedName>
    <definedName name="_xlnm.Print_Area" localSheetId="5">'Plazo'!$B$1:$E$26</definedName>
    <definedName name="_xlnm.Print_Area" localSheetId="1">'Portada'!$B$1:$H$36</definedName>
    <definedName name="_xlnm.Print_Area" localSheetId="4">'Residencia Acreedor'!$B$1:$D$52</definedName>
    <definedName name="_xlnm.Print_Area" localSheetId="2">'Resumen Cuadros'!$B$1:$K$50</definedName>
    <definedName name="_xlnm.Print_Area" localSheetId="3">'Resumen Graficos'!$A$1:$O$53</definedName>
    <definedName name="_xlnm.Print_Area" localSheetId="6">'Tipo Instrum.'!$B$1:$E$51</definedName>
    <definedName name="_xlnm.Print_Area" localSheetId="10">'Total de Proy Serv'!$B$52:$M$93</definedName>
    <definedName name="Nueox">#REF!</definedName>
    <definedName name="nuevo">'Total de Proy Serv'!$B$57</definedName>
  </definedNames>
  <calcPr fullCalcOnLoad="1"/>
</workbook>
</file>

<file path=xl/sharedStrings.xml><?xml version="1.0" encoding="utf-8"?>
<sst xmlns="http://schemas.openxmlformats.org/spreadsheetml/2006/main" count="545" uniqueCount="350">
  <si>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</si>
  <si>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</si>
  <si>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</si>
  <si>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</si>
  <si>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</si>
  <si>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</si>
  <si>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</si>
  <si>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</si>
  <si>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</si>
  <si>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</si>
  <si>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</si>
  <si>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</si>
  <si>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</si>
  <si>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</si>
  <si>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</si>
  <si>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 xml:space="preserve">  Bonistas</t>
  </si>
  <si>
    <t>TOTAL</t>
  </si>
  <si>
    <t xml:space="preserve"> Gobiernos Locales</t>
  </si>
  <si>
    <t>TIPO DE DEUDA</t>
  </si>
  <si>
    <t xml:space="preserve">     TOTAL </t>
  </si>
  <si>
    <t xml:space="preserve">   Dólares</t>
  </si>
  <si>
    <t xml:space="preserve">   Yenes</t>
  </si>
  <si>
    <t xml:space="preserve">   Euro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</si>
  <si>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</si>
  <si>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</si>
  <si>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</si>
  <si>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</si>
  <si>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</si>
  <si>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</si>
  <si>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</si>
  <si>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</si>
  <si>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</si>
  <si>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Nuevos soles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</si>
  <si>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</si>
  <si>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</si>
  <si>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</si>
  <si>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</si>
  <si>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</si>
  <si>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</si>
  <si>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</si>
  <si>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</si>
  <si>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Bonistas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</si>
  <si>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</si>
  <si>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</si>
  <si>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</si>
  <si>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</si>
  <si>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</si>
  <si>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</si>
  <si>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</si>
  <si>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</si>
  <si>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</si>
  <si>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</si>
  <si>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</si>
  <si>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 xml:space="preserve">  Bco. Internacional del Perú</t>
  </si>
  <si>
    <t xml:space="preserve">  Bco. Financiero</t>
  </si>
  <si>
    <t xml:space="preserve">  BBVA B. Continental</t>
  </si>
  <si>
    <t>EVOLUCIÓN DE LA DEUDA DE GR-GL</t>
  </si>
  <si>
    <t>Corto Plazo</t>
  </si>
  <si>
    <t>Mediano y Largo Plazo</t>
  </si>
  <si>
    <t>PLAZO</t>
  </si>
  <si>
    <t>RESUMEN DE CUADROS</t>
  </si>
  <si>
    <t>RESUMEN DE GRÁFICOS</t>
  </si>
  <si>
    <t xml:space="preserve"> CORTO PLAZO</t>
  </si>
  <si>
    <t xml:space="preserve"> MEDIANO Y LARGO PLAZO </t>
  </si>
  <si>
    <t xml:space="preserve">    Gobiernos Locales</t>
  </si>
  <si>
    <t xml:space="preserve">    Gobiernos Regionales</t>
  </si>
  <si>
    <t>Organismos Internacionales</t>
  </si>
  <si>
    <t>PORTADA</t>
  </si>
  <si>
    <t xml:space="preserve">   Miles de US dólares</t>
  </si>
  <si>
    <t>Equiv. miles de nuevos soles</t>
  </si>
  <si>
    <t>POR TIPO DE INSTRUMENTO Y SECTOR INSTITUCIONAL</t>
  </si>
  <si>
    <t>I. MONEDA LOCAL</t>
  </si>
  <si>
    <t>II. MONEDA EXTRANJERA</t>
  </si>
  <si>
    <t xml:space="preserve">     Banca Estatal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</si>
  <si>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</si>
  <si>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</si>
  <si>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</si>
  <si>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</si>
  <si>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</si>
  <si>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</si>
  <si>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1/ Incluye deuda con Convenios de Traspasos de Recursos.</t>
  </si>
  <si>
    <t xml:space="preserve"> Gobiernos Regionales   </t>
  </si>
  <si>
    <t>Sistema Integrado de Gestión y Administración de la Deuda-SIAD</t>
  </si>
  <si>
    <t xml:space="preserve">Evolución de la Deuda </t>
  </si>
  <si>
    <t xml:space="preserve">  Bco. de la Nación</t>
  </si>
  <si>
    <t xml:space="preserve">  Bco. de Crédito</t>
  </si>
  <si>
    <t>Bco. Internacional de  Reconstrucción y Fomento (BIRF)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</si>
  <si>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</si>
  <si>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</si>
  <si>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</si>
  <si>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</si>
  <si>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</si>
  <si>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</si>
  <si>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</si>
  <si>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</si>
  <si>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</si>
  <si>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</si>
  <si>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</si>
  <si>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</si>
  <si>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Se recopila de acuerdo a la moneda de origen de la operación. Para fines comparativos se presenta en US$ y su equivalente en nuevos soles.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</si>
  <si>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</si>
  <si>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</si>
  <si>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</si>
  <si>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r>
      <t xml:space="preserve">  MEF 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1/</t>
    </r>
  </si>
  <si>
    <t>Cuadro en nuevos soles</t>
  </si>
  <si>
    <t>(Miles de US dólares)</t>
  </si>
  <si>
    <t>Amt.</t>
  </si>
  <si>
    <t>Int.</t>
  </si>
  <si>
    <t>DE CORTO Y MEDIANO Y LARGO PLAZO</t>
  </si>
  <si>
    <t>(Miles de nuevos soles)</t>
  </si>
  <si>
    <t>POR PLAZO Y SECTOR INSTITUCIONAL</t>
  </si>
  <si>
    <t xml:space="preserve">    Regionales y Gobiernos Locales con Convenios Traspasos de Recursos.</t>
  </si>
  <si>
    <t>2/ Deuda con Convenios de Traspasos de Recursos.</t>
  </si>
  <si>
    <t>I.  GOBIERNOS REGIONALES</t>
  </si>
  <si>
    <t xml:space="preserve"> Deuda Interna</t>
  </si>
  <si>
    <t xml:space="preserve">     MEF   </t>
  </si>
  <si>
    <t>II.  GOBIERNOS LOCALES</t>
  </si>
  <si>
    <t xml:space="preserve"> Deuda Externa</t>
  </si>
  <si>
    <t xml:space="preserve">     Organismos Internacionales</t>
  </si>
  <si>
    <t xml:space="preserve">     Bonistas</t>
  </si>
  <si>
    <t xml:space="preserve">     Banca Comercial</t>
  </si>
  <si>
    <t xml:space="preserve">     Otras Fuentes</t>
  </si>
  <si>
    <t xml:space="preserve">       BID</t>
  </si>
  <si>
    <t xml:space="preserve">       BIRF</t>
  </si>
  <si>
    <t xml:space="preserve">       Bco. Internacional del Perú</t>
  </si>
  <si>
    <t xml:space="preserve">       Bco. de Crédito</t>
  </si>
  <si>
    <t xml:space="preserve">       Bco. Financiero</t>
  </si>
  <si>
    <t xml:space="preserve">       Bco. de la Nación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</si>
  <si>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</si>
  <si>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</si>
  <si>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</si>
  <si>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</si>
  <si>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    y Gobiernos Locales con Convenios de Traspasos de Recursos.</t>
  </si>
  <si>
    <t xml:space="preserve"> BONOS   </t>
  </si>
  <si>
    <t xml:space="preserve">     Gobiernos Locales</t>
  </si>
  <si>
    <t xml:space="preserve">     Gobiernos Regionales </t>
  </si>
  <si>
    <t xml:space="preserve">     Gobiernos Regionales  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</si>
  <si>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</si>
  <si>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</si>
  <si>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</si>
  <si>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</si>
  <si>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2/ Deuda derivada de la entrega de Certificados de  Inversión Pública Regional y Local (CIPRL).</t>
  </si>
  <si>
    <t>Deuda Externa</t>
  </si>
  <si>
    <t>Deuda Interna</t>
  </si>
  <si>
    <t>Período</t>
  </si>
  <si>
    <t>MEF</t>
  </si>
  <si>
    <t>Bancos</t>
  </si>
  <si>
    <t>Otros</t>
  </si>
  <si>
    <t xml:space="preserve">       Bco. Agropecuario</t>
  </si>
  <si>
    <t>Sector Institucional / Deudor</t>
  </si>
  <si>
    <t>Gobierno Regional de Cajamarca</t>
  </si>
  <si>
    <t>Gobierno Regional de Loreto</t>
  </si>
  <si>
    <t>Gobierno Regional del Callao</t>
  </si>
  <si>
    <t>Gobierno Regional de Cusco</t>
  </si>
  <si>
    <t>Municipalidad Provincial de Lima</t>
  </si>
  <si>
    <t>Municipalidad Distrital de Cerro Colorado</t>
  </si>
  <si>
    <t>Municipalidad Distrital de Ate - Vitarte</t>
  </si>
  <si>
    <t>Municipalidad Provincial de Sechura</t>
  </si>
  <si>
    <t>Municipalidad Provincial de Chota</t>
  </si>
  <si>
    <t>Municipalidad Provincial de Zarumilla</t>
  </si>
  <si>
    <t>Municipalidad Provincial de Tocache</t>
  </si>
  <si>
    <t>Municipalidad Distrital de Huayllay</t>
  </si>
  <si>
    <t>Municipalidad Distrital de San Luis</t>
  </si>
  <si>
    <t>Municipalidad Distrital de San Miguel</t>
  </si>
  <si>
    <t>Municipalidad Provincial de Huaylas - Caraz</t>
  </si>
  <si>
    <t>Municipalidad Provincial de Andahuaylas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</si>
  <si>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</si>
  <si>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</si>
  <si>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</si>
  <si>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</si>
  <si>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</si>
  <si>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>Municipalidad Distrital de Tinyahuarco</t>
  </si>
  <si>
    <t xml:space="preserve">  Bco. Agropecuario</t>
  </si>
  <si>
    <t xml:space="preserve">  Sector Institucional / Acreedor</t>
  </si>
  <si>
    <t>Municipalidad Provincial de Jaén</t>
  </si>
  <si>
    <t>Gobierno Regional de San Martín</t>
  </si>
  <si>
    <t>Cuadro 1A</t>
  </si>
  <si>
    <t>Cuadro 3A</t>
  </si>
  <si>
    <t>Cuadro 4A</t>
  </si>
  <si>
    <t>Cuadro 5A</t>
  </si>
  <si>
    <t>Cuadro 6A</t>
  </si>
  <si>
    <t>Cuadro 7A</t>
  </si>
  <si>
    <t>Expresado en millones de US$ y el equivalente en millones de nuevos soles</t>
  </si>
  <si>
    <t>Comprende el saldo de la deuda de los Gobiernos Regionales y Gobiernos Locales.</t>
  </si>
  <si>
    <r>
      <t xml:space="preserve"> DEUDA EXTERNA   </t>
    </r>
    <r>
      <rPr>
        <b/>
        <sz val="8"/>
        <rFont val="Arial"/>
        <family val="2"/>
      </rPr>
      <t>1/</t>
    </r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</si>
  <si>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</si>
  <si>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</si>
  <si>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</si>
  <si>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      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</si>
  <si>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</si>
  <si>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</si>
  <si>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</si>
  <si>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      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</si>
  <si>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t>Municipalidad Provincial de Talara - Pariñas</t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</si>
  <si>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</si>
  <si>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</si>
  <si>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t>Municipalidad Distrital de  Huarmaca</t>
  </si>
  <si>
    <t xml:space="preserve">  Caja Metropolitano de Lima</t>
  </si>
  <si>
    <t xml:space="preserve">Gobierno Regional de Arequipa </t>
  </si>
  <si>
    <t>Gobierno Regional de Apurimac</t>
  </si>
  <si>
    <t>Gobierno Regional de Piura</t>
  </si>
  <si>
    <t>Municipalidad Provincial de Rodríguez de Mendoza - San Nicolás</t>
  </si>
  <si>
    <t>Municipalidad Distrital de Olmos</t>
  </si>
  <si>
    <t>Municipalidad Distrital de Lince</t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</si>
  <si>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2/ </t>
    </r>
  </si>
  <si>
    <r>
      <t xml:space="preserve">     MEF   </t>
    </r>
    <r>
      <rPr>
        <b/>
        <sz val="8"/>
        <rFont val="Arial"/>
        <family val="2"/>
      </rPr>
      <t xml:space="preserve">1/  </t>
    </r>
  </si>
  <si>
    <t>1/ Deuda entre sectores interinstitucionales.</t>
  </si>
  <si>
    <r>
      <t xml:space="preserve">II. Gobiernos Locales   </t>
    </r>
    <r>
      <rPr>
        <b/>
        <sz val="8"/>
        <rFont val="Arial"/>
        <family val="2"/>
      </rPr>
      <t>1/</t>
    </r>
  </si>
  <si>
    <t xml:space="preserve">1/  Comprende, convenios de traspasos de recursos entre el MEF y cada Gobierno Regional. Además deuda derivada de la entrega </t>
  </si>
  <si>
    <t>1/   Incluye deuda derivada de la entrega de Certificados de  Inversión Pública Regional y Local (CIPRL).</t>
  </si>
  <si>
    <t xml:space="preserve">1/ Comprende: Convenios de Traspasos de Recursos, Certificado de  Inversión Pública Regional y Local  </t>
  </si>
  <si>
    <t xml:space="preserve">    (CIPRL) y deuda a FONAVI (PRINCIPAL).</t>
  </si>
  <si>
    <t xml:space="preserve">       Bco. Scotiabank</t>
  </si>
  <si>
    <t xml:space="preserve">  Bco. Scotiabank</t>
  </si>
  <si>
    <t xml:space="preserve">2/  Comprende deuda con garantía y sin garantía de Gobierno Nacional y Convenio de Traspaso de  Recursos. Además deuda </t>
  </si>
  <si>
    <t xml:space="preserve">      derivada de la entrega de Certificados de Inversión Pública Regional y Local (CIPRL). Los Gobiernos Locales con deuda</t>
  </si>
  <si>
    <t xml:space="preserve">      de Certificados de  Inversión Pública Regional y Local (CIPRL).</t>
  </si>
  <si>
    <t>Municipalidad Provincial de Trujillo</t>
  </si>
  <si>
    <t>Municipalidad Provincial del Abancay</t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</si>
  <si>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</si>
  <si>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</si>
  <si>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t>Municipalidad Provincial de Nazca</t>
  </si>
  <si>
    <t>Municipalidad Provincial de Huarmey</t>
  </si>
  <si>
    <t>Municipalidad Distrital de Sachaca</t>
  </si>
  <si>
    <t>Municipalidad Distrital de Vilcabamba</t>
  </si>
  <si>
    <t>Gobierno Regional de Pasco</t>
  </si>
  <si>
    <t>Gobierno Regional de Tumbes</t>
  </si>
  <si>
    <t>Gobierno Regional de Junín</t>
  </si>
  <si>
    <t>1/ Comprende la deuda con Convenio de Traspasos de Recursos.</t>
  </si>
  <si>
    <r>
      <t xml:space="preserve">     MEF  </t>
    </r>
    <r>
      <rPr>
        <b/>
        <sz val="8"/>
        <rFont val="Arial"/>
        <family val="2"/>
      </rPr>
      <t xml:space="preserve"> 4/   </t>
    </r>
  </si>
  <si>
    <r>
      <t xml:space="preserve">       FONAVI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5/</t>
    </r>
  </si>
  <si>
    <t>4/ Deuda entre sectores interinstitucionales.</t>
  </si>
  <si>
    <r>
      <t xml:space="preserve">       BBVA Continental - Bco. Scotiabank - Sindicado   </t>
    </r>
    <r>
      <rPr>
        <b/>
        <sz val="8"/>
        <rFont val="Arial"/>
        <family val="2"/>
      </rPr>
      <t>3/</t>
    </r>
  </si>
  <si>
    <t xml:space="preserve">       BBVA Continental</t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</si>
  <si>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</si>
  <si>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administritativo y de garantías el BBVA Continental (sindicado).</t>
  </si>
  <si>
    <t xml:space="preserve">      1/ Incluye Traspaso de Recursos, FONAVI, CIPRL</t>
  </si>
  <si>
    <t xml:space="preserve">3/ Operación de endeudamiento financiado por los dos Bancos para la Municipalidad de Lima; siendo el agente </t>
  </si>
  <si>
    <t>Municipalidad Provincial de Tumbes</t>
  </si>
  <si>
    <t>Municipalidad Distrital de Vice</t>
  </si>
  <si>
    <t xml:space="preserve">       Cooperativa</t>
  </si>
  <si>
    <t>Municipalidad Distrital de Coporaque</t>
  </si>
  <si>
    <t>Municipalidad Distrital de Cayma</t>
  </si>
  <si>
    <t>G.R</t>
  </si>
  <si>
    <t>G.L</t>
  </si>
  <si>
    <r>
      <t xml:space="preserve">       MEF (Traspaso)   </t>
    </r>
    <r>
      <rPr>
        <b/>
        <sz val="8"/>
        <rFont val="Arial"/>
        <family val="2"/>
      </rPr>
      <t>1/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</si>
  <si>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Municipalidad Provincial de Cotabambas - Tambobamba</t>
  </si>
  <si>
    <t>Municipalidad Distrital de Lurigancho (Chosica)</t>
  </si>
  <si>
    <t>Municipalidad Distrital de San Antonio</t>
  </si>
  <si>
    <t>a/</t>
  </si>
  <si>
    <t>Gobierno Regional de Puno</t>
  </si>
  <si>
    <t xml:space="preserve">       Bco. de Comercio</t>
  </si>
  <si>
    <t>Municipalidad Distrital de Majes</t>
  </si>
  <si>
    <t>Municipalidad Provincial del Callao</t>
  </si>
  <si>
    <t xml:space="preserve">  Bco. de Comercio</t>
  </si>
  <si>
    <t xml:space="preserve">I. Gobiernos Regionales   </t>
  </si>
  <si>
    <t>Municipalidad Provincial de Santiago de Chuco</t>
  </si>
  <si>
    <t>Municipalidad Provincial del Cuzco</t>
  </si>
  <si>
    <t>Gobierno Regional de Moquegua</t>
  </si>
  <si>
    <t>Municpalidad Distrital de Mollepata</t>
  </si>
  <si>
    <t>Municipalidad Distrital de Challhuahuacho</t>
  </si>
  <si>
    <t>Municipalidad Distrital de Condoroma</t>
  </si>
  <si>
    <t>Municipalidad Distrital de Belen</t>
  </si>
  <si>
    <t>Municipalidad Provincial de Hualgayoc - Bambamarca</t>
  </si>
  <si>
    <t>Municipalidad Distrital de Llumpa</t>
  </si>
  <si>
    <t>Plazo / Sector Institucional</t>
  </si>
  <si>
    <t>Municipalidad Distrital de Huariaca</t>
  </si>
  <si>
    <t>Municipalidad Provincial de Graú - Chuquibambilla</t>
  </si>
  <si>
    <t>POR TIPO DE DEUDA Y SECTOR INSTITUCIONAL</t>
  </si>
  <si>
    <t>SERVICIO PROYECTADO POR TIPO DE DEUDA</t>
  </si>
  <si>
    <t xml:space="preserve">1/  Deuda directa de la Municipalidad Metropolitana de Lima, con la garantía del Gobierno Nacional </t>
  </si>
  <si>
    <t xml:space="preserve">       Cooperativa Santo Cristo de Bagazán</t>
  </si>
  <si>
    <t>Municipalidad Provincial de Cajamarca</t>
  </si>
  <si>
    <t>BBVA Continental-Scotiabank-Sindic.</t>
  </si>
  <si>
    <t>Bco. Interameric. Desarrollo (BID)</t>
  </si>
  <si>
    <t>Dirección de Programación, Presupuesto y Contabilidad -  Equipo de Trabajo de Estadística</t>
  </si>
  <si>
    <t>Municipalidad Distrital de Miraflores (Lima)</t>
  </si>
  <si>
    <t xml:space="preserve">2/  Incluye deuda externa contratada por el Gobierno Nacional y trasladada a los Gobiernos Regionales </t>
  </si>
  <si>
    <t xml:space="preserve">1/ Incluye deuda externa contratada por el Gobierno Nacional y trasladada a los Gobiernos </t>
  </si>
  <si>
    <t>Gobierno Regional de La Libertad</t>
  </si>
  <si>
    <t>Municipalidad Distrital de la Brea</t>
  </si>
  <si>
    <t>Municipalidad Distrital de Ticlacayan</t>
  </si>
  <si>
    <t>Municipalidad Distrital de Pocollay</t>
  </si>
  <si>
    <t>Municipalidad Distrital de Atico</t>
  </si>
  <si>
    <t>Municipalidad Distrital de la Matanza</t>
  </si>
  <si>
    <t>Municipalidad Distrital de Ilabaya</t>
  </si>
  <si>
    <t xml:space="preserve">Municipalidad Distrital de Mariscal Caceres </t>
  </si>
  <si>
    <t>Municipalidad Distrial de Carumas</t>
  </si>
  <si>
    <t>Municipalidad Provincial de Mariscal Nieto - Moquegua</t>
  </si>
  <si>
    <t>Municipalidad Provincial de Cutervo</t>
  </si>
  <si>
    <t>Municipalidad Distrital de Hualgayoc</t>
  </si>
  <si>
    <t>Municipalidad Distrital de Barranco</t>
  </si>
  <si>
    <t>Municipalidad Distrial de Lurigancho (Chosica)</t>
  </si>
  <si>
    <t>Municipalidad Provincial de Lauricocha - Jesús</t>
  </si>
  <si>
    <t xml:space="preserve">       BBVA Banco Continental</t>
  </si>
  <si>
    <t>Municipalidad Distrital de los Baños del Inca</t>
  </si>
  <si>
    <t>Municipalidad Distrital de El Algarrobal</t>
  </si>
  <si>
    <t>Municipalidad Distrital de San Juan Bautista</t>
  </si>
  <si>
    <t>Municipalidad Provincial de Sandia</t>
  </si>
  <si>
    <t>Municipalidad Distrital de San José de Lourdes</t>
  </si>
  <si>
    <t>Municipalidad Provincial de Tarma</t>
  </si>
  <si>
    <t>Municipalidad Distrital de Pias</t>
  </si>
  <si>
    <t>Municipalidad Distrital de Acraquia</t>
  </si>
  <si>
    <t>Municipalidad Distrital de la Lacabamba</t>
  </si>
  <si>
    <t>Municipalidad Distrital de Huachis</t>
  </si>
  <si>
    <t>Municipalidad Provincial de Contumaza</t>
  </si>
  <si>
    <t>Municipalidad Distrital de Villa El Salvador</t>
  </si>
  <si>
    <t>Municipalidad Provincial de Sanchez Cerro - Omate</t>
  </si>
  <si>
    <t>Municipalidad Provincial de Otuzco</t>
  </si>
  <si>
    <t>Municipalidad Provincial de Padre Abad - Aguaitia</t>
  </si>
  <si>
    <t>Municipalidad Provincial de Lamas</t>
  </si>
  <si>
    <t>Municipalidad Distrital de Punta Hermosa</t>
  </si>
  <si>
    <t>Considera deuda de corto plazo y deuda de mediano y largo plazo</t>
  </si>
  <si>
    <t>Municipalidad Provincial de Islay - Mollendo</t>
  </si>
  <si>
    <t>Municipalidad Provincial de Quispicanchis - Urcos</t>
  </si>
  <si>
    <t>Municipalidad Distrital de Caynarachi</t>
  </si>
  <si>
    <t>Municipalidad Distrital de Antonio Raymondi</t>
  </si>
  <si>
    <t>Municipalidad Distrital de Colquemarca</t>
  </si>
  <si>
    <t>Municipalidad Distrital de Curahuasi</t>
  </si>
  <si>
    <t>Municipalidad Provincial de Datem del Marañon</t>
  </si>
  <si>
    <t>Municipalidad Distrital de Chinchero</t>
  </si>
  <si>
    <t>Municipalidad Distrital de Progreso</t>
  </si>
  <si>
    <t>Municipalidad Provincial de Chincheros</t>
  </si>
  <si>
    <t>Municipalidad Distrital de Rosario</t>
  </si>
  <si>
    <t>Tipo de Deuda /                           Sector Institucional</t>
  </si>
  <si>
    <t>Tipo de Instrumento /         Sector Institucional</t>
  </si>
  <si>
    <t>Tipo de Moneda /           Sector Institucional</t>
  </si>
  <si>
    <t>AL 31 DE DICIEMBRE DE 2015</t>
  </si>
  <si>
    <t>Tipo de cambio venta bancario al final del mes de diciembre 2015, según la Superintendencia de Banca y Seguros- SBS</t>
  </si>
  <si>
    <t>Al 31 de diciembre de 2015</t>
  </si>
  <si>
    <t>Período: De 2016 al 2040</t>
  </si>
  <si>
    <t xml:space="preserve">          - Tipo de Cambio del 31 de diciembre de 2015. </t>
  </si>
  <si>
    <t>a/   Servicio proyectado a partir del  mes de enero de 2016.</t>
  </si>
  <si>
    <t>Municipalidad Distrital de Culebras</t>
  </si>
  <si>
    <t>Municipalidad Distrital de Haquira</t>
  </si>
  <si>
    <t>Municipalidad Distrital de Acora</t>
  </si>
  <si>
    <t>Municipalidad Provincial de Oyon</t>
  </si>
  <si>
    <t xml:space="preserve">      menor  a US$ 300 mil, se agrupan en "Otros" e incluye a 87 entidades.</t>
  </si>
  <si>
    <t>Municialidad Distrital de Pichanaqui</t>
  </si>
  <si>
    <t>Municipalidad Provincial de Ilave</t>
  </si>
  <si>
    <t>Municipalidad Provincial de Jorge Basadre - Locumba</t>
  </si>
  <si>
    <t>Municipalidad Provincial de Concepción</t>
  </si>
  <si>
    <t>Municipalidad Distrital de El Porvenir</t>
  </si>
  <si>
    <t>Municipalidad Distrital de Morrope</t>
  </si>
  <si>
    <t>Municipalidad Distrital de Cajaruro</t>
  </si>
  <si>
    <t>Municipalidad Distrital de San Jeronimo</t>
  </si>
  <si>
    <t>Municipalidad Distrital de Pacanga</t>
  </si>
  <si>
    <t>Municipalidad Distrital de Imasa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</si>
  <si>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US$ 300 mil, se agrupa en "otros" e incluye a 88 entidades.</t>
    </r>
  </si>
  <si>
    <t>5/ Comprende sólo el principal de la deuda FONAVI al 31/12/2015.</t>
  </si>
</sst>
</file>

<file path=xl/styles.xml><?xml version="1.0" encoding="utf-8"?>
<styleSheet xmlns="http://schemas.openxmlformats.org/spreadsheetml/2006/main">
  <numFmts count="6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##,###,###,###"/>
    <numFmt numFmtId="165" formatCode="###,###,###"/>
    <numFmt numFmtId="166" formatCode="_ * #,##0.0_ ;_ * \-#,##0.0_ ;_ * &quot;-&quot;??_ ;_ @_ "/>
    <numFmt numFmtId="167" formatCode="0.0%"/>
    <numFmt numFmtId="168" formatCode="_ * #,##0_ ;_ * \-#,##0_ ;_ * &quot;-&quot;??_ ;_ @_ "/>
    <numFmt numFmtId="169" formatCode="_ * #,##0_ ;_ * \-#,##0_ ;_ * &quot;0&quot;??_ ;_ @_ "/>
    <numFmt numFmtId="170" formatCode="_([$€]\ * #,##0.00_);_([$€]\ * \(#,##0.00\);_([$€]\ * &quot;-&quot;??_);_(@_)"/>
    <numFmt numFmtId="171" formatCode="[$-280A]d&quot; de &quot;mmmm&quot; de &quot;yyyy;@"/>
    <numFmt numFmtId="172" formatCode="0.0000"/>
    <numFmt numFmtId="173" formatCode="0.000"/>
    <numFmt numFmtId="174" formatCode="0.0"/>
    <numFmt numFmtId="175" formatCode="#,##0.0;[Red]\-#,##0.0"/>
    <numFmt numFmtId="176" formatCode="0.00000000"/>
    <numFmt numFmtId="177" formatCode="0.0000000000"/>
    <numFmt numFmtId="178" formatCode="0.000000"/>
    <numFmt numFmtId="179" formatCode="0.00000"/>
    <numFmt numFmtId="180" formatCode="###,###,###,###.00000"/>
    <numFmt numFmtId="181" formatCode="###,###,###,###.000000"/>
    <numFmt numFmtId="182" formatCode="0.00000000000000000000"/>
    <numFmt numFmtId="183" formatCode="#,##0.000000000;[Red]\-#,##0.000000000"/>
    <numFmt numFmtId="184" formatCode="#,##0.000000000000000;[Red]\-#,##0.000000000000000"/>
    <numFmt numFmtId="185" formatCode="0.0000000"/>
    <numFmt numFmtId="186" formatCode="0.000000000"/>
    <numFmt numFmtId="187" formatCode="0.00000000000"/>
    <numFmt numFmtId="188" formatCode="0.000000000000"/>
    <numFmt numFmtId="189" formatCode="###,###,###,###.000"/>
    <numFmt numFmtId="190" formatCode="#,##0.00000;[Red]\-#,##0.00000"/>
    <numFmt numFmtId="191" formatCode="#,##0.00000000;[Red]\-#,##0.00000000"/>
    <numFmt numFmtId="192" formatCode="#,##0.0000000000;[Red]\-#,##0.0000000000"/>
    <numFmt numFmtId="193" formatCode="0.00000000000000"/>
    <numFmt numFmtId="194" formatCode="\-"/>
    <numFmt numFmtId="195" formatCode="###,###,###,###.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0.000000000000000"/>
    <numFmt numFmtId="201" formatCode="###,###,###,###.00000000"/>
    <numFmt numFmtId="202" formatCode="###,###,###,###.000000000"/>
    <numFmt numFmtId="203" formatCode="###,###,###,###.00000000000"/>
    <numFmt numFmtId="204" formatCode="#,##0.000;[Red]\-#,##0.000"/>
    <numFmt numFmtId="205" formatCode="###,###,###,###.000000000000"/>
    <numFmt numFmtId="206" formatCode="#,##0.0000;[Red]\-#,##0.0000"/>
    <numFmt numFmtId="207" formatCode="#,##0.000000;[Red]\-#,##0.000000"/>
    <numFmt numFmtId="208" formatCode="#,##0.00000000000;[Red]\-#,##0.00000000000"/>
    <numFmt numFmtId="209" formatCode="#,##0.000000000000;[Red]\-#,##0.000000000000"/>
    <numFmt numFmtId="210" formatCode="_ * #,##0.0_ ;_ * \-#,##0.0_ ;_ * &quot;-&quot;?_ ;_ @_ "/>
    <numFmt numFmtId="211" formatCode="[$-280A]dddd\,\ dd&quot; de &quot;mmmm&quot; de &quot;yyyy"/>
    <numFmt numFmtId="212" formatCode="[$-280A]hh:mm:ss\ AM/PM"/>
    <numFmt numFmtId="213" formatCode="#,##0.0000000000000;[Red]\-#,##0.0000000000000"/>
    <numFmt numFmtId="214" formatCode="#,##0.00000000000000;[Red]\-#,##0.00000000000000"/>
    <numFmt numFmtId="215" formatCode="###,###,###,###.00"/>
    <numFmt numFmtId="216" formatCode="###,###,###,###.0000"/>
    <numFmt numFmtId="217" formatCode="_ * #,##0.000_ ;_ * \-#,##0.000_ ;_ * &quot;-&quot;??_ ;_ @_ "/>
    <numFmt numFmtId="218" formatCode="_ * #,##0.0000_ ;_ * \-#,##0.0000_ ;_ * &quot;-&quot;??_ ;_ @_ "/>
    <numFmt numFmtId="219" formatCode="_ * #,##0.00000_ ;_ * \-#,##0.00000_ ;_ * &quot;-&quot;??_ ;_ @_ "/>
    <numFmt numFmtId="220" formatCode="_ * #,##0.000000_ ;_ * \-#,##0.000000_ ;_ * &quot;-&quot;??_ ;_ @_ "/>
    <numFmt numFmtId="221" formatCode="_ * #,##0.0000000_ ;_ * \-#,##0.0000000_ ;_ * &quot;-&quot;??_ ;_ @_ 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12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7.35"/>
      <color indexed="8"/>
      <name val="Arial"/>
      <family val="0"/>
    </font>
    <font>
      <b/>
      <sz val="4.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u val="single"/>
      <sz val="12"/>
      <color indexed="1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0"/>
      <name val="Arial"/>
      <family val="2"/>
    </font>
    <font>
      <b/>
      <u val="single"/>
      <sz val="12"/>
      <color theme="3" tint="-0.24997000396251678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8" fillId="28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0" borderId="0" applyNumberFormat="0" applyBorder="0" applyAlignment="0" applyProtection="0"/>
    <xf numFmtId="17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3" fillId="20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7" fillId="0" borderId="8" applyNumberFormat="0" applyFill="0" applyAlignment="0" applyProtection="0"/>
    <xf numFmtId="0" fontId="78" fillId="0" borderId="9" applyNumberFormat="0" applyFill="0" applyAlignment="0" applyProtection="0"/>
  </cellStyleXfs>
  <cellXfs count="66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5" fillId="32" borderId="0" xfId="56" applyFont="1" applyFill="1" applyAlignment="1">
      <alignment horizontal="center" vertical="center" wrapText="1"/>
      <protection/>
    </xf>
    <xf numFmtId="0" fontId="22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7" fillId="32" borderId="0" xfId="0" applyFont="1" applyFill="1" applyAlignment="1">
      <alignment vertical="center"/>
    </xf>
    <xf numFmtId="0" fontId="24" fillId="32" borderId="0" xfId="46" applyFont="1" applyFill="1" applyAlignment="1" applyProtection="1">
      <alignment vertical="center"/>
      <protection/>
    </xf>
    <xf numFmtId="0" fontId="10" fillId="32" borderId="0" xfId="0" applyFont="1" applyFill="1" applyAlignment="1">
      <alignment vertical="center"/>
    </xf>
    <xf numFmtId="14" fontId="24" fillId="32" borderId="0" xfId="46" applyNumberFormat="1" applyFont="1" applyFill="1" applyAlignment="1" applyProtection="1">
      <alignment horizontal="left" vertical="center"/>
      <protection/>
    </xf>
    <xf numFmtId="0" fontId="24" fillId="32" borderId="0" xfId="46" applyFont="1" applyFill="1" applyAlignment="1" applyProtection="1">
      <alignment vertical="center"/>
      <protection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5" fillId="32" borderId="0" xfId="0" applyFont="1" applyFill="1" applyAlignment="1">
      <alignment/>
    </xf>
    <xf numFmtId="0" fontId="18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21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2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38" fontId="15" fillId="32" borderId="12" xfId="49" applyNumberFormat="1" applyFont="1" applyFill="1" applyBorder="1" applyAlignment="1">
      <alignment horizontal="right" vertical="center" indent="4"/>
    </xf>
    <xf numFmtId="38" fontId="15" fillId="32" borderId="12" xfId="49" applyNumberFormat="1" applyFont="1" applyFill="1" applyBorder="1" applyAlignment="1">
      <alignment horizontal="right" vertical="center" indent="3"/>
    </xf>
    <xf numFmtId="0" fontId="14" fillId="32" borderId="13" xfId="0" applyFont="1" applyFill="1" applyBorder="1" applyAlignment="1">
      <alignment horizontal="left" vertical="center" indent="2"/>
    </xf>
    <xf numFmtId="38" fontId="14" fillId="32" borderId="12" xfId="49" applyNumberFormat="1" applyFont="1" applyFill="1" applyBorder="1" applyAlignment="1">
      <alignment horizontal="right" vertical="center" indent="4"/>
    </xf>
    <xf numFmtId="38" fontId="14" fillId="32" borderId="12" xfId="49" applyNumberFormat="1" applyFont="1" applyFill="1" applyBorder="1" applyAlignment="1">
      <alignment horizontal="right" vertical="center" indent="3"/>
    </xf>
    <xf numFmtId="38" fontId="10" fillId="32" borderId="12" xfId="49" applyNumberFormat="1" applyFont="1" applyFill="1" applyBorder="1" applyAlignment="1">
      <alignment horizontal="right" vertical="center" indent="4"/>
    </xf>
    <xf numFmtId="38" fontId="10" fillId="32" borderId="12" xfId="49" applyNumberFormat="1" applyFont="1" applyFill="1" applyBorder="1" applyAlignment="1">
      <alignment horizontal="right" vertical="center" indent="3"/>
    </xf>
    <xf numFmtId="0" fontId="10" fillId="32" borderId="1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43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5" fillId="32" borderId="13" xfId="0" applyFont="1" applyFill="1" applyBorder="1" applyAlignment="1">
      <alignment horizontal="left" vertical="center" wrapText="1" readingOrder="1"/>
    </xf>
    <xf numFmtId="164" fontId="15" fillId="32" borderId="13" xfId="0" applyNumberFormat="1" applyFont="1" applyFill="1" applyBorder="1" applyAlignment="1">
      <alignment horizontal="right" vertical="center" indent="3" readingOrder="1"/>
    </xf>
    <xf numFmtId="0" fontId="14" fillId="32" borderId="13" xfId="0" applyFont="1" applyFill="1" applyBorder="1" applyAlignment="1">
      <alignment horizontal="left" vertical="center" wrapText="1" readingOrder="1"/>
    </xf>
    <xf numFmtId="164" fontId="14" fillId="32" borderId="13" xfId="0" applyNumberFormat="1" applyFont="1" applyFill="1" applyBorder="1" applyAlignment="1">
      <alignment horizontal="right" vertical="center" indent="3" readingOrder="1"/>
    </xf>
    <xf numFmtId="0" fontId="8" fillId="32" borderId="13" xfId="0" applyFont="1" applyFill="1" applyBorder="1" applyAlignment="1">
      <alignment horizontal="left" vertical="center" wrapText="1" readingOrder="1"/>
    </xf>
    <xf numFmtId="164" fontId="11" fillId="32" borderId="13" xfId="0" applyNumberFormat="1" applyFont="1" applyFill="1" applyBorder="1" applyAlignment="1">
      <alignment horizontal="right" indent="3" readingOrder="1"/>
    </xf>
    <xf numFmtId="0" fontId="10" fillId="32" borderId="14" xfId="0" applyFont="1" applyFill="1" applyBorder="1" applyAlignment="1">
      <alignment horizontal="center" vertical="center" wrapText="1" readingOrder="1"/>
    </xf>
    <xf numFmtId="164" fontId="10" fillId="32" borderId="14" xfId="0" applyNumberFormat="1" applyFont="1" applyFill="1" applyBorder="1" applyAlignment="1">
      <alignment horizontal="right" vertical="center" wrapText="1" indent="3" readingOrder="1"/>
    </xf>
    <xf numFmtId="0" fontId="10" fillId="32" borderId="0" xfId="0" applyFont="1" applyFill="1" applyBorder="1" applyAlignment="1">
      <alignment horizontal="left" vertical="center" wrapText="1" readingOrder="1"/>
    </xf>
    <xf numFmtId="164" fontId="10" fillId="32" borderId="0" xfId="0" applyNumberFormat="1" applyFont="1" applyFill="1" applyBorder="1" applyAlignment="1">
      <alignment horizontal="center" vertical="center" readingOrder="1"/>
    </xf>
    <xf numFmtId="164" fontId="14" fillId="32" borderId="13" xfId="0" applyNumberFormat="1" applyFont="1" applyFill="1" applyBorder="1" applyAlignment="1">
      <alignment horizontal="right" indent="3" readingOrder="1"/>
    </xf>
    <xf numFmtId="0" fontId="11" fillId="32" borderId="14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4" fontId="14" fillId="32" borderId="13" xfId="0" applyNumberFormat="1" applyFont="1" applyFill="1" applyBorder="1" applyAlignment="1">
      <alignment horizontal="right" indent="4" readingOrder="1"/>
    </xf>
    <xf numFmtId="164" fontId="15" fillId="32" borderId="13" xfId="0" applyNumberFormat="1" applyFont="1" applyFill="1" applyBorder="1" applyAlignment="1">
      <alignment horizontal="right" vertical="center" indent="4" readingOrder="1"/>
    </xf>
    <xf numFmtId="164" fontId="14" fillId="32" borderId="15" xfId="0" applyNumberFormat="1" applyFont="1" applyFill="1" applyBorder="1" applyAlignment="1">
      <alignment horizontal="right" textRotation="255" readingOrder="1"/>
    </xf>
    <xf numFmtId="164" fontId="11" fillId="32" borderId="13" xfId="0" applyNumberFormat="1" applyFont="1" applyFill="1" applyBorder="1" applyAlignment="1">
      <alignment horizontal="right" indent="4" readingOrder="1"/>
    </xf>
    <xf numFmtId="0" fontId="5" fillId="32" borderId="15" xfId="0" applyFont="1" applyFill="1" applyBorder="1" applyAlignment="1">
      <alignment horizontal="left" vertical="center" wrapText="1" indent="3" readingOrder="1"/>
    </xf>
    <xf numFmtId="165" fontId="10" fillId="32" borderId="13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5" readingOrder="1"/>
    </xf>
    <xf numFmtId="165" fontId="11" fillId="32" borderId="13" xfId="0" applyNumberFormat="1" applyFont="1" applyFill="1" applyBorder="1" applyAlignment="1">
      <alignment horizontal="right" indent="3" readingOrder="1"/>
    </xf>
    <xf numFmtId="0" fontId="11" fillId="32" borderId="16" xfId="0" applyFont="1" applyFill="1" applyBorder="1" applyAlignment="1">
      <alignment horizontal="left" vertical="center" wrapText="1" indent="3" readingOrder="1"/>
    </xf>
    <xf numFmtId="165" fontId="11" fillId="32" borderId="14" xfId="0" applyNumberFormat="1" applyFont="1" applyFill="1" applyBorder="1" applyAlignment="1">
      <alignment horizontal="right" indent="3" readingOrder="1"/>
    </xf>
    <xf numFmtId="165" fontId="11" fillId="32" borderId="17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165" fontId="11" fillId="32" borderId="12" xfId="0" applyNumberFormat="1" applyFont="1" applyFill="1" applyBorder="1" applyAlignment="1">
      <alignment horizontal="right" indent="3" readingOrder="1"/>
    </xf>
    <xf numFmtId="0" fontId="15" fillId="32" borderId="15" xfId="0" applyFont="1" applyFill="1" applyBorder="1" applyAlignment="1">
      <alignment horizontal="left" vertical="center" wrapText="1" indent="1" readingOrder="1"/>
    </xf>
    <xf numFmtId="165" fontId="15" fillId="32" borderId="13" xfId="0" applyNumberFormat="1" applyFont="1" applyFill="1" applyBorder="1" applyAlignment="1">
      <alignment horizontal="right" indent="3" readingOrder="1"/>
    </xf>
    <xf numFmtId="0" fontId="14" fillId="32" borderId="15" xfId="0" applyFont="1" applyFill="1" applyBorder="1" applyAlignment="1">
      <alignment horizontal="left" vertical="center" wrapText="1" indent="3" readingOrder="1"/>
    </xf>
    <xf numFmtId="165" fontId="14" fillId="32" borderId="13" xfId="0" applyNumberFormat="1" applyFont="1" applyFill="1" applyBorder="1" applyAlignment="1">
      <alignment horizontal="right" indent="3" readingOrder="1"/>
    </xf>
    <xf numFmtId="0" fontId="2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8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2" xfId="0" applyNumberFormat="1" applyFont="1" applyFill="1" applyBorder="1" applyAlignment="1" applyProtection="1">
      <alignment horizontal="center" vertical="center" wrapText="1"/>
      <protection/>
    </xf>
    <xf numFmtId="43" fontId="2" fillId="32" borderId="0" xfId="49" applyFont="1" applyFill="1" applyAlignment="1">
      <alignment vertical="center"/>
    </xf>
    <xf numFmtId="0" fontId="12" fillId="32" borderId="0" xfId="0" applyFont="1" applyFill="1" applyBorder="1" applyAlignment="1">
      <alignment vertical="center"/>
    </xf>
    <xf numFmtId="43" fontId="12" fillId="32" borderId="0" xfId="49" applyFont="1" applyFill="1" applyBorder="1" applyAlignment="1">
      <alignment vertical="center"/>
    </xf>
    <xf numFmtId="43" fontId="13" fillId="32" borderId="0" xfId="49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2" fillId="32" borderId="0" xfId="0" applyNumberFormat="1" applyFont="1" applyFill="1" applyBorder="1" applyAlignment="1">
      <alignment vertical="center"/>
    </xf>
    <xf numFmtId="43" fontId="13" fillId="32" borderId="0" xfId="0" applyNumberFormat="1" applyFont="1" applyFill="1" applyBorder="1" applyAlignment="1">
      <alignment vertical="center"/>
    </xf>
    <xf numFmtId="168" fontId="20" fillId="32" borderId="0" xfId="49" applyNumberFormat="1" applyFont="1" applyFill="1" applyBorder="1" applyAlignment="1">
      <alignment vertical="center"/>
    </xf>
    <xf numFmtId="169" fontId="12" fillId="32" borderId="0" xfId="49" applyNumberFormat="1" applyFont="1" applyFill="1" applyBorder="1" applyAlignment="1">
      <alignment horizontal="right" vertical="center"/>
    </xf>
    <xf numFmtId="169" fontId="12" fillId="32" borderId="0" xfId="49" applyNumberFormat="1" applyFont="1" applyFill="1" applyBorder="1" applyAlignment="1">
      <alignment horizontal="right" vertical="justify"/>
    </xf>
    <xf numFmtId="169" fontId="12" fillId="32" borderId="0" xfId="0" applyNumberFormat="1" applyFont="1" applyFill="1" applyBorder="1" applyAlignment="1">
      <alignment vertical="center"/>
    </xf>
    <xf numFmtId="0" fontId="19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Border="1" applyAlignment="1">
      <alignment horizontal="left" vertical="center" wrapText="1" readingOrder="1"/>
    </xf>
    <xf numFmtId="0" fontId="30" fillId="32" borderId="0" xfId="0" applyFont="1" applyFill="1" applyAlignment="1">
      <alignment/>
    </xf>
    <xf numFmtId="0" fontId="15" fillId="32" borderId="13" xfId="0" applyFont="1" applyFill="1" applyBorder="1" applyAlignment="1">
      <alignment vertical="center"/>
    </xf>
    <xf numFmtId="0" fontId="10" fillId="32" borderId="13" xfId="0" applyFont="1" applyFill="1" applyBorder="1" applyAlignment="1">
      <alignment horizontal="left" vertical="center"/>
    </xf>
    <xf numFmtId="0" fontId="15" fillId="32" borderId="13" xfId="0" applyFont="1" applyFill="1" applyBorder="1" applyAlignment="1">
      <alignment vertical="center" wrapText="1"/>
    </xf>
    <xf numFmtId="0" fontId="10" fillId="32" borderId="13" xfId="0" applyFont="1" applyFill="1" applyBorder="1" applyAlignment="1">
      <alignment vertical="center" wrapText="1"/>
    </xf>
    <xf numFmtId="192" fontId="21" fillId="32" borderId="0" xfId="0" applyNumberFormat="1" applyFont="1" applyFill="1" applyAlignment="1">
      <alignment/>
    </xf>
    <xf numFmtId="0" fontId="21" fillId="32" borderId="0" xfId="0" applyFont="1" applyFill="1" applyAlignment="1">
      <alignment horizontal="left"/>
    </xf>
    <xf numFmtId="186" fontId="2" fillId="32" borderId="0" xfId="0" applyNumberFormat="1" applyFont="1" applyFill="1" applyBorder="1" applyAlignment="1">
      <alignment horizontal="left" vertical="center" wrapText="1" readingOrder="1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5" fillId="33" borderId="15" xfId="0" applyFont="1" applyFill="1" applyBorder="1" applyAlignment="1">
      <alignment horizontal="left" vertical="center" wrapText="1" indent="2" readingOrder="1"/>
    </xf>
    <xf numFmtId="164" fontId="5" fillId="33" borderId="15" xfId="0" applyNumberFormat="1" applyFont="1" applyFill="1" applyBorder="1" applyAlignment="1">
      <alignment horizontal="right" vertical="center" indent="3" readingOrder="1"/>
    </xf>
    <xf numFmtId="164" fontId="5" fillId="33" borderId="13" xfId="0" applyNumberFormat="1" applyFont="1" applyFill="1" applyBorder="1" applyAlignment="1">
      <alignment horizontal="right" vertical="center" indent="3" readingOrder="1"/>
    </xf>
    <xf numFmtId="0" fontId="10" fillId="33" borderId="15" xfId="0" applyFont="1" applyFill="1" applyBorder="1" applyAlignment="1">
      <alignment horizontal="left" vertical="center" wrapText="1" indent="2" readingOrder="1"/>
    </xf>
    <xf numFmtId="164" fontId="10" fillId="33" borderId="15" xfId="0" applyNumberFormat="1" applyFont="1" applyFill="1" applyBorder="1" applyAlignment="1">
      <alignment horizontal="right" vertical="center" indent="3" readingOrder="1"/>
    </xf>
    <xf numFmtId="164" fontId="10" fillId="33" borderId="13" xfId="0" applyNumberFormat="1" applyFont="1" applyFill="1" applyBorder="1" applyAlignment="1">
      <alignment horizontal="right" vertical="center" indent="3" readingOrder="1"/>
    </xf>
    <xf numFmtId="0" fontId="11" fillId="33" borderId="15" xfId="0" applyFont="1" applyFill="1" applyBorder="1" applyAlignment="1">
      <alignment horizontal="left" vertical="center" wrapText="1" indent="2" readingOrder="1"/>
    </xf>
    <xf numFmtId="164" fontId="11" fillId="33" borderId="15" xfId="0" applyNumberFormat="1" applyFont="1" applyFill="1" applyBorder="1" applyAlignment="1">
      <alignment horizontal="right" vertical="center" indent="3" readingOrder="1"/>
    </xf>
    <xf numFmtId="164" fontId="11" fillId="33" borderId="13" xfId="0" applyNumberFormat="1" applyFont="1" applyFill="1" applyBorder="1" applyAlignment="1">
      <alignment horizontal="right" vertical="center" indent="3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14" fillId="33" borderId="15" xfId="0" applyFont="1" applyFill="1" applyBorder="1" applyAlignment="1">
      <alignment horizontal="left" vertical="center" wrapText="1" indent="2" readingOrder="1"/>
    </xf>
    <xf numFmtId="0" fontId="10" fillId="33" borderId="15" xfId="0" applyFont="1" applyFill="1" applyBorder="1" applyAlignment="1">
      <alignment horizontal="left" vertical="center" wrapText="1" readingOrder="1"/>
    </xf>
    <xf numFmtId="0" fontId="2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/>
    </xf>
    <xf numFmtId="38" fontId="14" fillId="33" borderId="0" xfId="0" applyNumberFormat="1" applyFont="1" applyFill="1" applyAlignment="1">
      <alignment/>
    </xf>
    <xf numFmtId="0" fontId="14" fillId="33" borderId="15" xfId="0" applyFont="1" applyFill="1" applyBorder="1" applyAlignment="1">
      <alignment horizontal="left" indent="3"/>
    </xf>
    <xf numFmtId="38" fontId="14" fillId="33" borderId="13" xfId="49" applyNumberFormat="1" applyFont="1" applyFill="1" applyBorder="1" applyAlignment="1">
      <alignment horizontal="right" vertical="center" indent="4"/>
    </xf>
    <xf numFmtId="38" fontId="14" fillId="33" borderId="12" xfId="49" applyNumberFormat="1" applyFont="1" applyFill="1" applyBorder="1" applyAlignment="1">
      <alignment horizontal="right" vertical="center" indent="4"/>
    </xf>
    <xf numFmtId="0" fontId="12" fillId="33" borderId="0" xfId="0" applyFont="1" applyFill="1" applyBorder="1" applyAlignment="1">
      <alignment vertical="center"/>
    </xf>
    <xf numFmtId="43" fontId="13" fillId="33" borderId="0" xfId="49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79" fillId="32" borderId="0" xfId="46" applyFont="1" applyFill="1" applyAlignment="1" applyProtection="1">
      <alignment vertical="center"/>
      <protection/>
    </xf>
    <xf numFmtId="194" fontId="15" fillId="32" borderId="12" xfId="49" applyNumberFormat="1" applyFont="1" applyFill="1" applyBorder="1" applyAlignment="1">
      <alignment horizontal="right" vertical="center" indent="4"/>
    </xf>
    <xf numFmtId="194" fontId="15" fillId="32" borderId="13" xfId="0" applyNumberFormat="1" applyFont="1" applyFill="1" applyBorder="1" applyAlignment="1">
      <alignment horizontal="right" vertical="center" indent="4" readingOrder="1"/>
    </xf>
    <xf numFmtId="194" fontId="11" fillId="32" borderId="13" xfId="0" applyNumberFormat="1" applyFont="1" applyFill="1" applyBorder="1" applyAlignment="1">
      <alignment horizontal="right" indent="3" readingOrder="1"/>
    </xf>
    <xf numFmtId="194" fontId="11" fillId="32" borderId="12" xfId="0" applyNumberFormat="1" applyFont="1" applyFill="1" applyBorder="1" applyAlignment="1">
      <alignment horizontal="right" indent="3" readingOrder="1"/>
    </xf>
    <xf numFmtId="165" fontId="15" fillId="32" borderId="13" xfId="0" applyNumberFormat="1" applyFont="1" applyFill="1" applyBorder="1" applyAlignment="1">
      <alignment horizontal="right" indent="4" readingOrder="1"/>
    </xf>
    <xf numFmtId="165" fontId="14" fillId="32" borderId="13" xfId="0" applyNumberFormat="1" applyFont="1" applyFill="1" applyBorder="1" applyAlignment="1">
      <alignment horizontal="right" indent="4" readingOrder="1"/>
    </xf>
    <xf numFmtId="165" fontId="11" fillId="32" borderId="14" xfId="0" applyNumberFormat="1" applyFont="1" applyFill="1" applyBorder="1" applyAlignment="1">
      <alignment horizontal="right" indent="4" readingOrder="1"/>
    </xf>
    <xf numFmtId="194" fontId="15" fillId="32" borderId="13" xfId="0" applyNumberFormat="1" applyFont="1" applyFill="1" applyBorder="1" applyAlignment="1">
      <alignment horizontal="right" indent="4" readingOrder="1"/>
    </xf>
    <xf numFmtId="165" fontId="11" fillId="32" borderId="12" xfId="0" applyNumberFormat="1" applyFont="1" applyFill="1" applyBorder="1" applyAlignment="1">
      <alignment horizontal="right" indent="4" readingOrder="1"/>
    </xf>
    <xf numFmtId="165" fontId="11" fillId="32" borderId="17" xfId="0" applyNumberFormat="1" applyFont="1" applyFill="1" applyBorder="1" applyAlignment="1">
      <alignment horizontal="right" indent="4" readingOrder="1"/>
    </xf>
    <xf numFmtId="0" fontId="28" fillId="32" borderId="0" xfId="0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right" vertical="center" indent="4" readingOrder="1"/>
    </xf>
    <xf numFmtId="183" fontId="14" fillId="33" borderId="0" xfId="0" applyNumberFormat="1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21" fillId="32" borderId="15" xfId="0" applyFont="1" applyFill="1" applyBorder="1" applyAlignment="1">
      <alignment textRotation="255" readingOrder="1"/>
    </xf>
    <xf numFmtId="43" fontId="21" fillId="32" borderId="0" xfId="49" applyFont="1" applyFill="1" applyAlignment="1">
      <alignment/>
    </xf>
    <xf numFmtId="164" fontId="5" fillId="33" borderId="15" xfId="0" applyNumberFormat="1" applyFont="1" applyFill="1" applyBorder="1" applyAlignment="1">
      <alignment horizontal="right" vertical="center" indent="4" readingOrder="1"/>
    </xf>
    <xf numFmtId="164" fontId="10" fillId="33" borderId="15" xfId="0" applyNumberFormat="1" applyFont="1" applyFill="1" applyBorder="1" applyAlignment="1">
      <alignment horizontal="right" vertical="center" indent="4" readingOrder="1"/>
    </xf>
    <xf numFmtId="38" fontId="5" fillId="33" borderId="13" xfId="49" applyNumberFormat="1" applyFont="1" applyFill="1" applyBorder="1" applyAlignment="1">
      <alignment horizontal="right" vertical="center" indent="4"/>
    </xf>
    <xf numFmtId="179" fontId="12" fillId="32" borderId="0" xfId="0" applyNumberFormat="1" applyFont="1" applyFill="1" applyBorder="1" applyAlignment="1">
      <alignment vertical="center"/>
    </xf>
    <xf numFmtId="191" fontId="21" fillId="32" borderId="0" xfId="0" applyNumberFormat="1" applyFont="1" applyFill="1" applyAlignment="1">
      <alignment/>
    </xf>
    <xf numFmtId="0" fontId="2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8" xfId="0" applyFont="1" applyFill="1" applyBorder="1" applyAlignment="1">
      <alignment horizontal="center" vertical="center" wrapText="1" readingOrder="1"/>
    </xf>
    <xf numFmtId="164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" fontId="5" fillId="33" borderId="15" xfId="0" applyNumberFormat="1" applyFont="1" applyFill="1" applyBorder="1" applyAlignment="1">
      <alignment horizontal="right" vertical="center" indent="4" readingOrder="1"/>
    </xf>
    <xf numFmtId="194" fontId="5" fillId="33" borderId="15" xfId="0" applyNumberFormat="1" applyFont="1" applyFill="1" applyBorder="1" applyAlignment="1">
      <alignment horizontal="right" vertical="center" indent="4" readingOrder="1"/>
    </xf>
    <xf numFmtId="164" fontId="5" fillId="33" borderId="13" xfId="0" applyNumberFormat="1" applyFont="1" applyFill="1" applyBorder="1" applyAlignment="1">
      <alignment horizontal="right" vertical="center" indent="4" readingOrder="1"/>
    </xf>
    <xf numFmtId="164" fontId="11" fillId="33" borderId="13" xfId="0" applyNumberFormat="1" applyFont="1" applyFill="1" applyBorder="1" applyAlignment="1">
      <alignment horizontal="right" vertical="center" indent="4" readingOrder="1"/>
    </xf>
    <xf numFmtId="0" fontId="14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3" xfId="49" applyNumberFormat="1" applyFont="1" applyFill="1" applyBorder="1" applyAlignment="1">
      <alignment horizontal="right" vertical="center" indent="2"/>
    </xf>
    <xf numFmtId="191" fontId="14" fillId="33" borderId="0" xfId="0" applyNumberFormat="1" applyFont="1" applyFill="1" applyAlignment="1">
      <alignment/>
    </xf>
    <xf numFmtId="184" fontId="14" fillId="33" borderId="0" xfId="0" applyNumberFormat="1" applyFont="1" applyFill="1" applyAlignment="1">
      <alignment/>
    </xf>
    <xf numFmtId="38" fontId="5" fillId="33" borderId="13" xfId="49" applyNumberFormat="1" applyFont="1" applyFill="1" applyBorder="1" applyAlignment="1">
      <alignment horizontal="right" vertical="center" indent="5"/>
    </xf>
    <xf numFmtId="38" fontId="14" fillId="33" borderId="13" xfId="49" applyNumberFormat="1" applyFont="1" applyFill="1" applyBorder="1" applyAlignment="1">
      <alignment horizontal="right" vertical="center" indent="5"/>
    </xf>
    <xf numFmtId="0" fontId="69" fillId="32" borderId="0" xfId="46" applyFill="1" applyAlignment="1" applyProtection="1">
      <alignment/>
      <protection/>
    </xf>
    <xf numFmtId="164" fontId="21" fillId="33" borderId="0" xfId="0" applyNumberFormat="1" applyFont="1" applyFill="1" applyAlignment="1">
      <alignment/>
    </xf>
    <xf numFmtId="168" fontId="13" fillId="32" borderId="0" xfId="49" applyNumberFormat="1" applyFont="1" applyFill="1" applyBorder="1" applyAlignment="1">
      <alignment vertical="center"/>
    </xf>
    <xf numFmtId="185" fontId="13" fillId="32" borderId="0" xfId="49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 wrapText="1" indent="1"/>
    </xf>
    <xf numFmtId="38" fontId="5" fillId="33" borderId="12" xfId="49" applyNumberFormat="1" applyFont="1" applyFill="1" applyBorder="1" applyAlignment="1">
      <alignment horizontal="right" vertical="center" indent="4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>
      <alignment vertical="center"/>
    </xf>
    <xf numFmtId="38" fontId="5" fillId="33" borderId="12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left"/>
      <protection/>
    </xf>
    <xf numFmtId="194" fontId="14" fillId="32" borderId="13" xfId="0" applyNumberFormat="1" applyFont="1" applyFill="1" applyBorder="1" applyAlignment="1">
      <alignment horizontal="right" indent="4" readingOrder="1"/>
    </xf>
    <xf numFmtId="0" fontId="10" fillId="33" borderId="13" xfId="0" applyFont="1" applyFill="1" applyBorder="1" applyAlignment="1">
      <alignment horizontal="center" vertical="center" wrapText="1" readingOrder="1"/>
    </xf>
    <xf numFmtId="164" fontId="11" fillId="33" borderId="14" xfId="0" applyNumberFormat="1" applyFont="1" applyFill="1" applyBorder="1" applyAlignment="1">
      <alignment horizontal="right" vertical="center" indent="3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21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5" xfId="0" applyFont="1" applyFill="1" applyBorder="1" applyAlignment="1">
      <alignment horizontal="left" vertical="center" wrapText="1" readingOrder="1"/>
    </xf>
    <xf numFmtId="1" fontId="5" fillId="33" borderId="13" xfId="0" applyNumberFormat="1" applyFont="1" applyFill="1" applyBorder="1" applyAlignment="1">
      <alignment horizontal="right" vertical="center" indent="4" readingOrder="1"/>
    </xf>
    <xf numFmtId="194" fontId="5" fillId="33" borderId="13" xfId="0" applyNumberFormat="1" applyFont="1" applyFill="1" applyBorder="1" applyAlignment="1">
      <alignment horizontal="right" vertical="center" indent="4" readingOrder="1"/>
    </xf>
    <xf numFmtId="164" fontId="10" fillId="33" borderId="13" xfId="0" applyNumberFormat="1" applyFont="1" applyFill="1" applyBorder="1" applyAlignment="1">
      <alignment horizontal="right" vertical="center" indent="4" readingOrder="1"/>
    </xf>
    <xf numFmtId="43" fontId="21" fillId="33" borderId="0" xfId="0" applyNumberFormat="1" applyFont="1" applyFill="1" applyAlignment="1">
      <alignment/>
    </xf>
    <xf numFmtId="178" fontId="21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180" fontId="14" fillId="32" borderId="0" xfId="0" applyNumberFormat="1" applyFont="1" applyFill="1" applyBorder="1" applyAlignment="1">
      <alignment horizontal="right" indent="3" readingOrder="1"/>
    </xf>
    <xf numFmtId="180" fontId="21" fillId="33" borderId="0" xfId="0" applyNumberFormat="1" applyFont="1" applyFill="1" applyAlignment="1">
      <alignment/>
    </xf>
    <xf numFmtId="178" fontId="13" fillId="32" borderId="0" xfId="0" applyNumberFormat="1" applyFont="1" applyFill="1" applyBorder="1" applyAlignment="1">
      <alignment vertical="center"/>
    </xf>
    <xf numFmtId="166" fontId="13" fillId="32" borderId="0" xfId="49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indent="1"/>
    </xf>
    <xf numFmtId="166" fontId="2" fillId="33" borderId="0" xfId="49" applyNumberFormat="1" applyFont="1" applyFill="1" applyBorder="1" applyAlignment="1">
      <alignment vertical="center"/>
    </xf>
    <xf numFmtId="167" fontId="2" fillId="33" borderId="20" xfId="59" applyNumberFormat="1" applyFont="1" applyFill="1" applyBorder="1" applyAlignment="1">
      <alignment horizontal="center" vertical="center"/>
    </xf>
    <xf numFmtId="167" fontId="2" fillId="33" borderId="0" xfId="59" applyNumberFormat="1" applyFont="1" applyFill="1" applyBorder="1" applyAlignment="1">
      <alignment horizontal="left" vertical="center" indent="4"/>
    </xf>
    <xf numFmtId="167" fontId="2" fillId="33" borderId="20" xfId="59" applyNumberFormat="1" applyFont="1" applyFill="1" applyBorder="1" applyAlignment="1">
      <alignment horizontal="right" vertical="center" indent="4"/>
    </xf>
    <xf numFmtId="0" fontId="6" fillId="33" borderId="21" xfId="0" applyFont="1" applyFill="1" applyBorder="1" applyAlignment="1">
      <alignment horizontal="center" vertical="center"/>
    </xf>
    <xf numFmtId="166" fontId="6" fillId="33" borderId="22" xfId="49" applyNumberFormat="1" applyFont="1" applyFill="1" applyBorder="1" applyAlignment="1">
      <alignment vertical="center"/>
    </xf>
    <xf numFmtId="167" fontId="6" fillId="33" borderId="23" xfId="59" applyNumberFormat="1" applyFont="1" applyFill="1" applyBorder="1" applyAlignment="1">
      <alignment horizontal="center" vertical="center"/>
    </xf>
    <xf numFmtId="167" fontId="6" fillId="33" borderId="0" xfId="59" applyNumberFormat="1" applyFont="1" applyFill="1" applyBorder="1" applyAlignment="1">
      <alignment horizontal="center" vertical="center"/>
    </xf>
    <xf numFmtId="167" fontId="6" fillId="33" borderId="23" xfId="59" applyNumberFormat="1" applyFont="1" applyFill="1" applyBorder="1" applyAlignment="1">
      <alignment horizontal="right" vertical="center" indent="4"/>
    </xf>
    <xf numFmtId="176" fontId="12" fillId="33" borderId="0" xfId="0" applyNumberFormat="1" applyFont="1" applyFill="1" applyBorder="1" applyAlignment="1">
      <alignment vertical="center"/>
    </xf>
    <xf numFmtId="0" fontId="26" fillId="33" borderId="19" xfId="0" applyFont="1" applyFill="1" applyBorder="1" applyAlignment="1">
      <alignment horizontal="center" vertical="center" wrapText="1"/>
    </xf>
    <xf numFmtId="166" fontId="26" fillId="33" borderId="24" xfId="49" applyNumberFormat="1" applyFont="1" applyFill="1" applyBorder="1" applyAlignment="1">
      <alignment horizontal="right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26" fillId="33" borderId="26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 indent="1"/>
    </xf>
    <xf numFmtId="166" fontId="12" fillId="33" borderId="0" xfId="49" applyNumberFormat="1" applyFont="1" applyFill="1" applyBorder="1" applyAlignment="1">
      <alignment vertical="center"/>
    </xf>
    <xf numFmtId="167" fontId="12" fillId="33" borderId="20" xfId="59" applyNumberFormat="1" applyFont="1" applyFill="1" applyBorder="1" applyAlignment="1">
      <alignment horizontal="center" vertical="center"/>
    </xf>
    <xf numFmtId="167" fontId="12" fillId="33" borderId="0" xfId="59" applyNumberFormat="1" applyFont="1" applyFill="1" applyBorder="1" applyAlignment="1">
      <alignment horizontal="left" vertical="center" indent="4"/>
    </xf>
    <xf numFmtId="0" fontId="12" fillId="33" borderId="19" xfId="0" applyFont="1" applyFill="1" applyBorder="1" applyAlignment="1">
      <alignment vertical="center" wrapText="1"/>
    </xf>
    <xf numFmtId="166" fontId="12" fillId="33" borderId="0" xfId="0" applyNumberFormat="1" applyFont="1" applyFill="1" applyBorder="1" applyAlignment="1">
      <alignment vertical="center"/>
    </xf>
    <xf numFmtId="167" fontId="12" fillId="33" borderId="20" xfId="0" applyNumberFormat="1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166" fontId="26" fillId="33" borderId="22" xfId="49" applyNumberFormat="1" applyFont="1" applyFill="1" applyBorder="1" applyAlignment="1">
      <alignment vertical="center"/>
    </xf>
    <xf numFmtId="167" fontId="26" fillId="33" borderId="23" xfId="59" applyNumberFormat="1" applyFont="1" applyFill="1" applyBorder="1" applyAlignment="1">
      <alignment horizontal="center" vertical="center"/>
    </xf>
    <xf numFmtId="167" fontId="26" fillId="33" borderId="0" xfId="59" applyNumberFormat="1" applyFont="1" applyFill="1" applyBorder="1" applyAlignment="1">
      <alignment horizontal="center" vertical="center"/>
    </xf>
    <xf numFmtId="38" fontId="12" fillId="33" borderId="19" xfId="0" applyNumberFormat="1" applyFont="1" applyFill="1" applyBorder="1" applyAlignment="1">
      <alignment horizontal="left" vertical="center" wrapText="1" indent="1"/>
    </xf>
    <xf numFmtId="0" fontId="12" fillId="33" borderId="19" xfId="0" applyFont="1" applyFill="1" applyBorder="1" applyAlignment="1">
      <alignment vertical="center" wrapText="1"/>
    </xf>
    <xf numFmtId="166" fontId="12" fillId="33" borderId="0" xfId="0" applyNumberFormat="1" applyFont="1" applyFill="1" applyBorder="1" applyAlignment="1">
      <alignment vertical="top"/>
    </xf>
    <xf numFmtId="167" fontId="12" fillId="33" borderId="20" xfId="0" applyNumberFormat="1" applyFont="1" applyFill="1" applyBorder="1" applyAlignment="1">
      <alignment horizontal="center" vertical="top"/>
    </xf>
    <xf numFmtId="174" fontId="12" fillId="33" borderId="0" xfId="49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74" fontId="12" fillId="33" borderId="0" xfId="0" applyNumberFormat="1" applyFont="1" applyFill="1" applyBorder="1" applyAlignment="1">
      <alignment vertical="center"/>
    </xf>
    <xf numFmtId="166" fontId="12" fillId="33" borderId="0" xfId="0" applyNumberFormat="1" applyFont="1" applyFill="1" applyBorder="1" applyAlignment="1">
      <alignment horizontal="right" vertical="center"/>
    </xf>
    <xf numFmtId="166" fontId="26" fillId="33" borderId="22" xfId="0" applyNumberFormat="1" applyFont="1" applyFill="1" applyBorder="1" applyAlignment="1">
      <alignment vertical="center"/>
    </xf>
    <xf numFmtId="167" fontId="26" fillId="33" borderId="23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top"/>
    </xf>
    <xf numFmtId="0" fontId="12" fillId="33" borderId="24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167" fontId="12" fillId="33" borderId="0" xfId="59" applyNumberFormat="1" applyFont="1" applyFill="1" applyBorder="1" applyAlignment="1">
      <alignment horizontal="left" vertical="center" indent="5"/>
    </xf>
    <xf numFmtId="198" fontId="12" fillId="33" borderId="0" xfId="0" applyNumberFormat="1" applyFont="1" applyFill="1" applyBorder="1" applyAlignment="1">
      <alignment vertical="center"/>
    </xf>
    <xf numFmtId="186" fontId="12" fillId="32" borderId="0" xfId="49" applyNumberFormat="1" applyFont="1" applyFill="1" applyBorder="1" applyAlignment="1">
      <alignment vertical="center"/>
    </xf>
    <xf numFmtId="193" fontId="78" fillId="0" borderId="0" xfId="0" applyNumberFormat="1" applyFont="1" applyAlignment="1">
      <alignment/>
    </xf>
    <xf numFmtId="174" fontId="26" fillId="33" borderId="20" xfId="49" applyNumberFormat="1" applyFont="1" applyFill="1" applyBorder="1" applyAlignment="1">
      <alignment horizontal="center" vertical="center"/>
    </xf>
    <xf numFmtId="166" fontId="12" fillId="33" borderId="22" xfId="49" applyNumberFormat="1" applyFont="1" applyFill="1" applyBorder="1" applyAlignment="1">
      <alignment vertical="center"/>
    </xf>
    <xf numFmtId="174" fontId="26" fillId="33" borderId="23" xfId="49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43" fontId="21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5" fillId="33" borderId="15" xfId="0" applyFont="1" applyFill="1" applyBorder="1" applyAlignment="1">
      <alignment horizontal="left" vertical="center" wrapText="1" indent="1" readingOrder="1"/>
    </xf>
    <xf numFmtId="165" fontId="15" fillId="33" borderId="13" xfId="0" applyNumberFormat="1" applyFont="1" applyFill="1" applyBorder="1" applyAlignment="1">
      <alignment horizontal="right" indent="3" readingOrder="1"/>
    </xf>
    <xf numFmtId="0" fontId="14" fillId="33" borderId="15" xfId="0" applyFont="1" applyFill="1" applyBorder="1" applyAlignment="1">
      <alignment horizontal="left" vertical="center" wrapText="1" indent="3" readingOrder="1"/>
    </xf>
    <xf numFmtId="165" fontId="14" fillId="33" borderId="13" xfId="0" applyNumberFormat="1" applyFont="1" applyFill="1" applyBorder="1" applyAlignment="1">
      <alignment horizontal="right" indent="3" readingOrder="1"/>
    </xf>
    <xf numFmtId="0" fontId="5" fillId="33" borderId="0" xfId="56" applyFont="1" applyFill="1" applyAlignment="1">
      <alignment horizontal="center" vertical="center" wrapText="1"/>
      <protection/>
    </xf>
    <xf numFmtId="0" fontId="2" fillId="33" borderId="0" xfId="56" applyFont="1" applyFill="1" applyAlignment="1">
      <alignment vertical="center"/>
      <protection/>
    </xf>
    <xf numFmtId="164" fontId="14" fillId="33" borderId="0" xfId="0" applyNumberFormat="1" applyFont="1" applyFill="1" applyAlignment="1">
      <alignment/>
    </xf>
    <xf numFmtId="0" fontId="31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164" fontId="14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4" fontId="14" fillId="33" borderId="0" xfId="0" applyNumberFormat="1" applyFont="1" applyFill="1" applyAlignment="1">
      <alignment horizontal="right" indent="4"/>
    </xf>
    <xf numFmtId="0" fontId="80" fillId="33" borderId="0" xfId="46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4" fontId="11" fillId="33" borderId="0" xfId="0" applyNumberFormat="1" applyFont="1" applyFill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164" fontId="11" fillId="33" borderId="0" xfId="0" applyNumberFormat="1" applyFont="1" applyFill="1" applyAlignment="1">
      <alignment horizontal="center"/>
    </xf>
    <xf numFmtId="164" fontId="11" fillId="33" borderId="0" xfId="0" applyNumberFormat="1" applyFont="1" applyFill="1" applyAlignment="1">
      <alignment horizontal="right" indent="4"/>
    </xf>
    <xf numFmtId="164" fontId="14" fillId="33" borderId="0" xfId="0" applyNumberFormat="1" applyFont="1" applyFill="1" applyAlignment="1">
      <alignment vertical="center"/>
    </xf>
    <xf numFmtId="164" fontId="15" fillId="33" borderId="16" xfId="49" applyNumberFormat="1" applyFont="1" applyFill="1" applyBorder="1" applyAlignment="1">
      <alignment horizontal="right"/>
    </xf>
    <xf numFmtId="164" fontId="15" fillId="33" borderId="27" xfId="49" applyNumberFormat="1" applyFont="1" applyFill="1" applyBorder="1" applyAlignment="1">
      <alignment horizontal="right" indent="1"/>
    </xf>
    <xf numFmtId="164" fontId="15" fillId="33" borderId="17" xfId="49" applyNumberFormat="1" applyFont="1" applyFill="1" applyBorder="1" applyAlignment="1">
      <alignment horizontal="right" indent="1"/>
    </xf>
    <xf numFmtId="164" fontId="15" fillId="33" borderId="16" xfId="49" applyNumberFormat="1" applyFont="1" applyFill="1" applyBorder="1" applyAlignment="1">
      <alignment horizontal="right" indent="1"/>
    </xf>
    <xf numFmtId="0" fontId="15" fillId="33" borderId="18" xfId="0" applyFont="1" applyFill="1" applyBorder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right" indent="4"/>
      <protection/>
    </xf>
    <xf numFmtId="1" fontId="15" fillId="33" borderId="11" xfId="0" applyNumberFormat="1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center"/>
      <protection/>
    </xf>
    <xf numFmtId="164" fontId="5" fillId="33" borderId="15" xfId="49" applyNumberFormat="1" applyFont="1" applyFill="1" applyBorder="1" applyAlignment="1">
      <alignment horizontal="center"/>
    </xf>
    <xf numFmtId="164" fontId="5" fillId="33" borderId="12" xfId="49" applyNumberFormat="1" applyFont="1" applyFill="1" applyBorder="1" applyAlignment="1">
      <alignment horizontal="center"/>
    </xf>
    <xf numFmtId="194" fontId="14" fillId="33" borderId="15" xfId="49" applyNumberFormat="1" applyFont="1" applyFill="1" applyBorder="1" applyAlignment="1">
      <alignment/>
    </xf>
    <xf numFmtId="194" fontId="14" fillId="33" borderId="0" xfId="49" applyNumberFormat="1" applyFont="1" applyFill="1" applyBorder="1" applyAlignment="1">
      <alignment horizontal="right" indent="1"/>
    </xf>
    <xf numFmtId="194" fontId="14" fillId="33" borderId="12" xfId="49" applyNumberFormat="1" applyFont="1" applyFill="1" applyBorder="1" applyAlignment="1">
      <alignment horizontal="right" indent="1"/>
    </xf>
    <xf numFmtId="164" fontId="14" fillId="33" borderId="15" xfId="49" applyNumberFormat="1" applyFont="1" applyFill="1" applyBorder="1" applyAlignment="1">
      <alignment horizontal="right" indent="1"/>
    </xf>
    <xf numFmtId="164" fontId="14" fillId="33" borderId="0" xfId="49" applyNumberFormat="1" applyFont="1" applyFill="1" applyBorder="1" applyAlignment="1">
      <alignment horizontal="right" indent="1"/>
    </xf>
    <xf numFmtId="164" fontId="14" fillId="33" borderId="12" xfId="49" applyNumberFormat="1" applyFont="1" applyFill="1" applyBorder="1" applyAlignment="1">
      <alignment horizontal="right" indent="1"/>
    </xf>
    <xf numFmtId="173" fontId="14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164" fontId="14" fillId="33" borderId="15" xfId="49" applyNumberFormat="1" applyFont="1" applyFill="1" applyBorder="1" applyAlignment="1">
      <alignment/>
    </xf>
    <xf numFmtId="164" fontId="14" fillId="33" borderId="16" xfId="0" applyNumberFormat="1" applyFont="1" applyFill="1" applyBorder="1" applyAlignment="1">
      <alignment/>
    </xf>
    <xf numFmtId="164" fontId="14" fillId="33" borderId="17" xfId="0" applyNumberFormat="1" applyFont="1" applyFill="1" applyBorder="1" applyAlignment="1">
      <alignment/>
    </xf>
    <xf numFmtId="164" fontId="14" fillId="33" borderId="16" xfId="0" applyNumberFormat="1" applyFont="1" applyFill="1" applyBorder="1" applyAlignment="1">
      <alignment/>
    </xf>
    <xf numFmtId="164" fontId="14" fillId="33" borderId="27" xfId="0" applyNumberFormat="1" applyFont="1" applyFill="1" applyBorder="1" applyAlignment="1">
      <alignment horizontal="right" indent="4"/>
    </xf>
    <xf numFmtId="164" fontId="14" fillId="33" borderId="17" xfId="0" applyNumberFormat="1" applyFont="1" applyFill="1" applyBorder="1" applyAlignment="1">
      <alignment horizontal="center"/>
    </xf>
    <xf numFmtId="164" fontId="14" fillId="33" borderId="16" xfId="0" applyNumberFormat="1" applyFont="1" applyFill="1" applyBorder="1" applyAlignment="1">
      <alignment horizontal="right"/>
    </xf>
    <xf numFmtId="164" fontId="14" fillId="33" borderId="16" xfId="0" applyNumberFormat="1" applyFont="1" applyFill="1" applyBorder="1" applyAlignment="1">
      <alignment horizontal="center"/>
    </xf>
    <xf numFmtId="164" fontId="14" fillId="33" borderId="27" xfId="0" applyNumberFormat="1" applyFont="1" applyFill="1" applyBorder="1" applyAlignment="1">
      <alignment horizontal="center"/>
    </xf>
    <xf numFmtId="0" fontId="14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0" fontId="11" fillId="33" borderId="0" xfId="0" applyNumberFormat="1" applyFont="1" applyFill="1" applyAlignment="1">
      <alignment horizontal="center"/>
    </xf>
    <xf numFmtId="180" fontId="11" fillId="33" borderId="0" xfId="0" applyNumberFormat="1" applyFont="1" applyFill="1" applyAlignment="1">
      <alignment horizontal="right" indent="4"/>
    </xf>
    <xf numFmtId="0" fontId="6" fillId="33" borderId="0" xfId="0" applyFont="1" applyFill="1" applyAlignment="1">
      <alignment vertical="center"/>
    </xf>
    <xf numFmtId="189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80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right" indent="4"/>
    </xf>
    <xf numFmtId="178" fontId="14" fillId="33" borderId="0" xfId="0" applyNumberFormat="1" applyFont="1" applyFill="1" applyAlignment="1">
      <alignment horizontal="center"/>
    </xf>
    <xf numFmtId="185" fontId="14" fillId="33" borderId="0" xfId="0" applyNumberFormat="1" applyFont="1" applyFill="1" applyAlignment="1">
      <alignment/>
    </xf>
    <xf numFmtId="0" fontId="15" fillId="33" borderId="18" xfId="0" applyFont="1" applyFill="1" applyBorder="1" applyAlignment="1" applyProtection="1">
      <alignment/>
      <protection/>
    </xf>
    <xf numFmtId="185" fontId="14" fillId="33" borderId="0" xfId="0" applyNumberFormat="1" applyFont="1" applyFill="1" applyAlignment="1">
      <alignment horizontal="center"/>
    </xf>
    <xf numFmtId="172" fontId="14" fillId="33" borderId="0" xfId="0" applyNumberFormat="1" applyFont="1" applyFill="1" applyAlignment="1">
      <alignment horizontal="center"/>
    </xf>
    <xf numFmtId="187" fontId="21" fillId="33" borderId="0" xfId="0" applyNumberFormat="1" applyFont="1" applyFill="1" applyAlignment="1">
      <alignment/>
    </xf>
    <xf numFmtId="164" fontId="15" fillId="33" borderId="28" xfId="0" applyNumberFormat="1" applyFont="1" applyFill="1" applyBorder="1" applyAlignment="1">
      <alignment horizontal="center" vertical="center"/>
    </xf>
    <xf numFmtId="164" fontId="15" fillId="33" borderId="27" xfId="0" applyNumberFormat="1" applyFont="1" applyFill="1" applyBorder="1" applyAlignment="1">
      <alignment horizontal="center" vertical="center"/>
    </xf>
    <xf numFmtId="164" fontId="14" fillId="33" borderId="15" xfId="0" applyNumberFormat="1" applyFont="1" applyFill="1" applyBorder="1" applyAlignment="1">
      <alignment horizontal="right" vertical="center" indent="3" readingOrder="1"/>
    </xf>
    <xf numFmtId="164" fontId="14" fillId="33" borderId="13" xfId="0" applyNumberFormat="1" applyFont="1" applyFill="1" applyBorder="1" applyAlignment="1">
      <alignment horizontal="right" vertical="center" indent="3" readingOrder="1"/>
    </xf>
    <xf numFmtId="194" fontId="11" fillId="33" borderId="15" xfId="0" applyNumberFormat="1" applyFont="1" applyFill="1" applyBorder="1" applyAlignment="1">
      <alignment horizontal="right" vertical="center" indent="3" readingOrder="1"/>
    </xf>
    <xf numFmtId="194" fontId="11" fillId="33" borderId="13" xfId="0" applyNumberFormat="1" applyFont="1" applyFill="1" applyBorder="1" applyAlignment="1">
      <alignment horizontal="right" vertical="center" indent="3" readingOrder="1"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164" fontId="5" fillId="33" borderId="0" xfId="49" applyNumberFormat="1" applyFont="1" applyFill="1" applyBorder="1" applyAlignment="1">
      <alignment horizontal="center"/>
    </xf>
    <xf numFmtId="164" fontId="6" fillId="33" borderId="0" xfId="49" applyNumberFormat="1" applyFont="1" applyFill="1" applyBorder="1" applyAlignment="1">
      <alignment horizontal="center"/>
    </xf>
    <xf numFmtId="164" fontId="14" fillId="33" borderId="27" xfId="0" applyNumberFormat="1" applyFont="1" applyFill="1" applyBorder="1" applyAlignment="1">
      <alignment/>
    </xf>
    <xf numFmtId="202" fontId="11" fillId="33" borderId="0" xfId="0" applyNumberFormat="1" applyFont="1" applyFill="1" applyAlignment="1">
      <alignment horizontal="center"/>
    </xf>
    <xf numFmtId="188" fontId="2" fillId="33" borderId="0" xfId="0" applyNumberFormat="1" applyFont="1" applyFill="1" applyAlignment="1">
      <alignment horizontal="right" vertical="center" wrapText="1"/>
    </xf>
    <xf numFmtId="0" fontId="19" fillId="33" borderId="19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197" fontId="14" fillId="33" borderId="0" xfId="0" applyNumberFormat="1" applyFont="1" applyFill="1" applyAlignment="1">
      <alignment/>
    </xf>
    <xf numFmtId="164" fontId="14" fillId="32" borderId="13" xfId="0" applyNumberFormat="1" applyFont="1" applyFill="1" applyBorder="1" applyAlignment="1">
      <alignment horizontal="right" vertical="center" indent="4" readingOrder="1"/>
    </xf>
    <xf numFmtId="0" fontId="12" fillId="33" borderId="0" xfId="0" applyFont="1" applyFill="1" applyBorder="1" applyAlignment="1">
      <alignment horizontal="left" vertical="center" indent="1"/>
    </xf>
    <xf numFmtId="0" fontId="2" fillId="33" borderId="24" xfId="0" applyFont="1" applyFill="1" applyBorder="1" applyAlignment="1">
      <alignment horizontal="left" vertical="center" indent="1"/>
    </xf>
    <xf numFmtId="0" fontId="2" fillId="33" borderId="0" xfId="0" applyFont="1" applyFill="1" applyAlignment="1">
      <alignment horizontal="left" vertical="center" wrapText="1"/>
    </xf>
    <xf numFmtId="177" fontId="12" fillId="32" borderId="0" xfId="0" applyNumberFormat="1" applyFont="1" applyFill="1" applyBorder="1" applyAlignment="1">
      <alignment vertical="center"/>
    </xf>
    <xf numFmtId="185" fontId="2" fillId="33" borderId="0" xfId="0" applyNumberFormat="1" applyFont="1" applyFill="1" applyAlignment="1">
      <alignment horizontal="center"/>
    </xf>
    <xf numFmtId="187" fontId="14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 horizontal="left"/>
    </xf>
    <xf numFmtId="0" fontId="29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21" fillId="33" borderId="0" xfId="0" applyNumberFormat="1" applyFont="1" applyFill="1" applyBorder="1" applyAlignment="1">
      <alignment horizontal="left"/>
    </xf>
    <xf numFmtId="1" fontId="21" fillId="33" borderId="0" xfId="0" applyNumberFormat="1" applyFont="1" applyFill="1" applyBorder="1" applyAlignment="1">
      <alignment horizontal="left"/>
    </xf>
    <xf numFmtId="176" fontId="21" fillId="32" borderId="0" xfId="0" applyNumberFormat="1" applyFont="1" applyFill="1" applyAlignment="1">
      <alignment/>
    </xf>
    <xf numFmtId="0" fontId="4" fillId="33" borderId="0" xfId="0" applyFont="1" applyFill="1" applyAlignment="1" applyProtection="1">
      <alignment wrapText="1"/>
      <protection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43" fontId="81" fillId="33" borderId="0" xfId="49" applyFont="1" applyFill="1" applyAlignment="1">
      <alignment horizontal="center"/>
    </xf>
    <xf numFmtId="38" fontId="12" fillId="33" borderId="19" xfId="0" applyNumberFormat="1" applyFont="1" applyFill="1" applyBorder="1" applyAlignment="1">
      <alignment horizontal="left" vertical="center" wrapText="1" indent="1"/>
    </xf>
    <xf numFmtId="43" fontId="8" fillId="0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38" fontId="14" fillId="33" borderId="0" xfId="49" applyNumberFormat="1" applyFont="1" applyFill="1" applyBorder="1" applyAlignment="1">
      <alignment horizontal="right" vertical="center" indent="4"/>
    </xf>
    <xf numFmtId="177" fontId="14" fillId="33" borderId="0" xfId="0" applyNumberFormat="1" applyFont="1" applyFill="1" applyAlignment="1">
      <alignment/>
    </xf>
    <xf numFmtId="204" fontId="14" fillId="33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33" borderId="21" xfId="0" applyFont="1" applyFill="1" applyBorder="1" applyAlignment="1">
      <alignment horizontal="center" vertical="center"/>
    </xf>
    <xf numFmtId="185" fontId="21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65" fontId="21" fillId="32" borderId="0" xfId="0" applyNumberFormat="1" applyFont="1" applyFill="1" applyAlignment="1">
      <alignment/>
    </xf>
    <xf numFmtId="180" fontId="21" fillId="33" borderId="0" xfId="0" applyNumberFormat="1" applyFont="1" applyFill="1" applyAlignment="1">
      <alignment/>
    </xf>
    <xf numFmtId="179" fontId="21" fillId="33" borderId="0" xfId="0" applyNumberFormat="1" applyFont="1" applyFill="1" applyAlignment="1">
      <alignment/>
    </xf>
    <xf numFmtId="176" fontId="14" fillId="33" borderId="0" xfId="0" applyNumberFormat="1" applyFont="1" applyFill="1" applyAlignment="1">
      <alignment/>
    </xf>
    <xf numFmtId="0" fontId="21" fillId="33" borderId="0" xfId="0" applyFont="1" applyFill="1" applyAlignment="1">
      <alignment horizontal="left"/>
    </xf>
    <xf numFmtId="0" fontId="14" fillId="33" borderId="0" xfId="0" applyNumberFormat="1" applyFont="1" applyFill="1" applyAlignment="1">
      <alignment horizontal="center"/>
    </xf>
    <xf numFmtId="186" fontId="14" fillId="33" borderId="0" xfId="0" applyNumberFormat="1" applyFont="1" applyFill="1" applyAlignment="1">
      <alignment horizontal="center"/>
    </xf>
    <xf numFmtId="176" fontId="6" fillId="33" borderId="0" xfId="49" applyNumberFormat="1" applyFont="1" applyFill="1" applyBorder="1" applyAlignment="1">
      <alignment vertical="center"/>
    </xf>
    <xf numFmtId="0" fontId="21" fillId="33" borderId="0" xfId="0" applyFont="1" applyFill="1" applyAlignment="1">
      <alignment/>
    </xf>
    <xf numFmtId="181" fontId="21" fillId="33" borderId="0" xfId="0" applyNumberFormat="1" applyFont="1" applyFill="1" applyAlignment="1">
      <alignment/>
    </xf>
    <xf numFmtId="164" fontId="11" fillId="33" borderId="0" xfId="0" applyNumberFormat="1" applyFont="1" applyFill="1" applyBorder="1" applyAlignment="1">
      <alignment horizontal="right" vertical="center" indent="3" readingOrder="1"/>
    </xf>
    <xf numFmtId="189" fontId="21" fillId="33" borderId="0" xfId="0" applyNumberFormat="1" applyFont="1" applyFill="1" applyAlignment="1">
      <alignment/>
    </xf>
    <xf numFmtId="176" fontId="21" fillId="33" borderId="0" xfId="0" applyNumberFormat="1" applyFont="1" applyFill="1" applyAlignment="1">
      <alignment/>
    </xf>
    <xf numFmtId="201" fontId="21" fillId="33" borderId="0" xfId="0" applyNumberFormat="1" applyFont="1" applyFill="1" applyAlignment="1">
      <alignment/>
    </xf>
    <xf numFmtId="197" fontId="21" fillId="33" borderId="0" xfId="0" applyNumberFormat="1" applyFont="1" applyFill="1" applyAlignment="1">
      <alignment/>
    </xf>
    <xf numFmtId="1" fontId="21" fillId="33" borderId="0" xfId="0" applyNumberFormat="1" applyFont="1" applyFill="1" applyAlignment="1">
      <alignment/>
    </xf>
    <xf numFmtId="187" fontId="2" fillId="33" borderId="0" xfId="49" applyNumberFormat="1" applyFont="1" applyFill="1" applyAlignment="1">
      <alignment vertical="center"/>
    </xf>
    <xf numFmtId="186" fontId="10" fillId="33" borderId="0" xfId="0" applyNumberFormat="1" applyFont="1" applyFill="1" applyBorder="1" applyAlignment="1">
      <alignment horizontal="right" vertical="center" indent="1" readingOrder="1"/>
    </xf>
    <xf numFmtId="209" fontId="14" fillId="33" borderId="0" xfId="0" applyNumberFormat="1" applyFont="1" applyFill="1" applyAlignment="1">
      <alignment/>
    </xf>
    <xf numFmtId="43" fontId="13" fillId="33" borderId="0" xfId="49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179" fontId="26" fillId="33" borderId="0" xfId="49" applyNumberFormat="1" applyFont="1" applyFill="1" applyBorder="1" applyAlignment="1">
      <alignment vertical="center"/>
    </xf>
    <xf numFmtId="199" fontId="21" fillId="33" borderId="0" xfId="0" applyNumberFormat="1" applyFont="1" applyFill="1" applyAlignment="1">
      <alignment/>
    </xf>
    <xf numFmtId="194" fontId="21" fillId="33" borderId="0" xfId="0" applyNumberFormat="1" applyFont="1" applyFill="1" applyAlignment="1">
      <alignment/>
    </xf>
    <xf numFmtId="176" fontId="11" fillId="33" borderId="0" xfId="0" applyNumberFormat="1" applyFont="1" applyFill="1" applyAlignment="1">
      <alignment horizontal="center"/>
    </xf>
    <xf numFmtId="186" fontId="11" fillId="33" borderId="0" xfId="0" applyNumberFormat="1" applyFont="1" applyFill="1" applyAlignment="1">
      <alignment horizontal="center"/>
    </xf>
    <xf numFmtId="178" fontId="26" fillId="33" borderId="0" xfId="49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178" fontId="27" fillId="33" borderId="0" xfId="0" applyNumberFormat="1" applyFont="1" applyFill="1" applyBorder="1" applyAlignment="1">
      <alignment vertical="center" wrapText="1"/>
    </xf>
    <xf numFmtId="178" fontId="12" fillId="33" borderId="0" xfId="0" applyNumberFormat="1" applyFont="1" applyFill="1" applyBorder="1" applyAlignment="1">
      <alignment vertical="center"/>
    </xf>
    <xf numFmtId="166" fontId="12" fillId="33" borderId="22" xfId="0" applyNumberFormat="1" applyFont="1" applyFill="1" applyBorder="1" applyAlignment="1">
      <alignment vertical="center"/>
    </xf>
    <xf numFmtId="167" fontId="12" fillId="33" borderId="22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vertical="center" wrapText="1"/>
    </xf>
    <xf numFmtId="185" fontId="6" fillId="33" borderId="0" xfId="49" applyNumberFormat="1" applyFont="1" applyFill="1" applyBorder="1" applyAlignment="1">
      <alignment vertical="center"/>
    </xf>
    <xf numFmtId="190" fontId="21" fillId="32" borderId="0" xfId="0" applyNumberFormat="1" applyFont="1" applyFill="1" applyAlignment="1">
      <alignment/>
    </xf>
    <xf numFmtId="177" fontId="21" fillId="32" borderId="0" xfId="0" applyNumberFormat="1" applyFont="1" applyFill="1" applyAlignment="1">
      <alignment/>
    </xf>
    <xf numFmtId="176" fontId="2" fillId="32" borderId="0" xfId="0" applyNumberFormat="1" applyFont="1" applyFill="1" applyBorder="1" applyAlignment="1">
      <alignment horizontal="left" vertical="center" wrapText="1" readingOrder="1"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43" fontId="14" fillId="33" borderId="0" xfId="49" applyFont="1" applyFill="1" applyAlignment="1">
      <alignment/>
    </xf>
    <xf numFmtId="0" fontId="14" fillId="33" borderId="0" xfId="0" applyFont="1" applyFill="1" applyBorder="1" applyAlignment="1">
      <alignment horizontal="left"/>
    </xf>
    <xf numFmtId="186" fontId="26" fillId="33" borderId="0" xfId="49" applyNumberFormat="1" applyFont="1" applyFill="1" applyBorder="1" applyAlignment="1">
      <alignment vertical="center"/>
    </xf>
    <xf numFmtId="183" fontId="21" fillId="32" borderId="0" xfId="0" applyNumberFormat="1" applyFont="1" applyFill="1" applyAlignment="1">
      <alignment/>
    </xf>
    <xf numFmtId="196" fontId="11" fillId="33" borderId="0" xfId="0" applyNumberFormat="1" applyFont="1" applyFill="1" applyAlignment="1">
      <alignment horizontal="left" vertical="center"/>
    </xf>
    <xf numFmtId="192" fontId="11" fillId="33" borderId="0" xfId="0" applyNumberFormat="1" applyFont="1" applyFill="1" applyAlignment="1">
      <alignment horizontal="left" vertical="center"/>
    </xf>
    <xf numFmtId="1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207" fontId="14" fillId="33" borderId="0" xfId="0" applyNumberFormat="1" applyFont="1" applyFill="1" applyAlignment="1">
      <alignment/>
    </xf>
    <xf numFmtId="186" fontId="21" fillId="32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208" fontId="11" fillId="33" borderId="0" xfId="0" applyNumberFormat="1" applyFont="1" applyFill="1" applyAlignment="1">
      <alignment horizontal="right" vertical="center"/>
    </xf>
    <xf numFmtId="190" fontId="14" fillId="33" borderId="0" xfId="0" applyNumberFormat="1" applyFont="1" applyFill="1" applyAlignment="1">
      <alignment/>
    </xf>
    <xf numFmtId="185" fontId="12" fillId="32" borderId="0" xfId="0" applyNumberFormat="1" applyFont="1" applyFill="1" applyBorder="1" applyAlignment="1">
      <alignment vertical="center"/>
    </xf>
    <xf numFmtId="0" fontId="21" fillId="32" borderId="0" xfId="0" applyFont="1" applyFill="1" applyBorder="1" applyAlignment="1">
      <alignment/>
    </xf>
    <xf numFmtId="200" fontId="21" fillId="32" borderId="0" xfId="0" applyNumberFormat="1" applyFont="1" applyFill="1" applyBorder="1" applyAlignment="1">
      <alignment/>
    </xf>
    <xf numFmtId="165" fontId="21" fillId="32" borderId="0" xfId="0" applyNumberFormat="1" applyFont="1" applyFill="1" applyBorder="1" applyAlignment="1">
      <alignment/>
    </xf>
    <xf numFmtId="174" fontId="21" fillId="32" borderId="0" xfId="0" applyNumberFormat="1" applyFont="1" applyFill="1" applyBorder="1" applyAlignment="1">
      <alignment/>
    </xf>
    <xf numFmtId="165" fontId="14" fillId="32" borderId="0" xfId="0" applyNumberFormat="1" applyFont="1" applyFill="1" applyBorder="1" applyAlignment="1">
      <alignment horizontal="right" indent="3" readingOrder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5" fontId="21" fillId="33" borderId="0" xfId="0" applyNumberFormat="1" applyFont="1" applyFill="1" applyAlignment="1">
      <alignment/>
    </xf>
    <xf numFmtId="176" fontId="21" fillId="33" borderId="0" xfId="0" applyNumberFormat="1" applyFont="1" applyFill="1" applyAlignment="1">
      <alignment/>
    </xf>
    <xf numFmtId="186" fontId="13" fillId="32" borderId="0" xfId="0" applyNumberFormat="1" applyFont="1" applyFill="1" applyBorder="1" applyAlignment="1">
      <alignment vertical="center"/>
    </xf>
    <xf numFmtId="186" fontId="12" fillId="33" borderId="22" xfId="0" applyNumberFormat="1" applyFont="1" applyFill="1" applyBorder="1" applyAlignment="1">
      <alignment vertical="center"/>
    </xf>
    <xf numFmtId="178" fontId="2" fillId="33" borderId="0" xfId="0" applyNumberFormat="1" applyFont="1" applyFill="1" applyAlignment="1">
      <alignment horizontal="center"/>
    </xf>
    <xf numFmtId="176" fontId="14" fillId="33" borderId="0" xfId="0" applyNumberFormat="1" applyFont="1" applyFill="1" applyAlignment="1">
      <alignment horizontal="center"/>
    </xf>
    <xf numFmtId="0" fontId="15" fillId="33" borderId="13" xfId="0" applyFont="1" applyFill="1" applyBorder="1" applyAlignment="1">
      <alignment horizontal="left" vertical="center" wrapText="1" readingOrder="1"/>
    </xf>
    <xf numFmtId="194" fontId="15" fillId="33" borderId="13" xfId="0" applyNumberFormat="1" applyFont="1" applyFill="1" applyBorder="1" applyAlignment="1">
      <alignment horizontal="right" vertical="center" indent="3" readingOrder="1"/>
    </xf>
    <xf numFmtId="0" fontId="15" fillId="33" borderId="13" xfId="0" applyNumberFormat="1" applyFont="1" applyFill="1" applyBorder="1" applyAlignment="1">
      <alignment horizontal="right" vertical="center" indent="3" readingOrder="1"/>
    </xf>
    <xf numFmtId="0" fontId="14" fillId="33" borderId="13" xfId="0" applyFont="1" applyFill="1" applyBorder="1" applyAlignment="1">
      <alignment horizontal="left" vertical="center" wrapText="1" readingOrder="1"/>
    </xf>
    <xf numFmtId="0" fontId="14" fillId="33" borderId="13" xfId="0" applyNumberFormat="1" applyFont="1" applyFill="1" applyBorder="1" applyAlignment="1">
      <alignment horizontal="right" indent="3" readingOrder="1"/>
    </xf>
    <xf numFmtId="164" fontId="14" fillId="33" borderId="13" xfId="0" applyNumberFormat="1" applyFont="1" applyFill="1" applyBorder="1" applyAlignment="1">
      <alignment horizontal="right" indent="3" readingOrder="1"/>
    </xf>
    <xf numFmtId="164" fontId="15" fillId="33" borderId="13" xfId="0" applyNumberFormat="1" applyFont="1" applyFill="1" applyBorder="1" applyAlignment="1">
      <alignment horizontal="right" vertical="center" indent="3" readingOrder="1"/>
    </xf>
    <xf numFmtId="177" fontId="21" fillId="33" borderId="0" xfId="0" applyNumberFormat="1" applyFont="1" applyFill="1" applyAlignment="1">
      <alignment/>
    </xf>
    <xf numFmtId="186" fontId="12" fillId="32" borderId="0" xfId="0" applyNumberFormat="1" applyFont="1" applyFill="1" applyBorder="1" applyAlignment="1">
      <alignment vertical="center"/>
    </xf>
    <xf numFmtId="0" fontId="5" fillId="33" borderId="0" xfId="56" applyFont="1" applyFill="1" applyAlignment="1">
      <alignment horizontal="center" vertical="center" wrapText="1"/>
      <protection/>
    </xf>
    <xf numFmtId="205" fontId="21" fillId="33" borderId="0" xfId="0" applyNumberFormat="1" applyFont="1" applyFill="1" applyAlignment="1">
      <alignment/>
    </xf>
    <xf numFmtId="194" fontId="11" fillId="33" borderId="15" xfId="0" applyNumberFormat="1" applyFont="1" applyFill="1" applyBorder="1" applyAlignment="1">
      <alignment horizontal="right" vertical="center" indent="4" readingOrder="1"/>
    </xf>
    <xf numFmtId="194" fontId="11" fillId="33" borderId="13" xfId="0" applyNumberFormat="1" applyFont="1" applyFill="1" applyBorder="1" applyAlignment="1">
      <alignment horizontal="right" vertical="center" indent="4" readingOrder="1"/>
    </xf>
    <xf numFmtId="38" fontId="21" fillId="32" borderId="0" xfId="0" applyNumberFormat="1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vertical="center"/>
    </xf>
    <xf numFmtId="38" fontId="15" fillId="33" borderId="12" xfId="49" applyNumberFormat="1" applyFont="1" applyFill="1" applyBorder="1" applyAlignment="1">
      <alignment horizontal="right" vertical="center" indent="3"/>
    </xf>
    <xf numFmtId="0" fontId="10" fillId="33" borderId="12" xfId="0" applyFont="1" applyFill="1" applyBorder="1" applyAlignment="1">
      <alignment horizontal="center" vertical="center" wrapText="1" readingOrder="1"/>
    </xf>
    <xf numFmtId="186" fontId="2" fillId="33" borderId="0" xfId="0" applyNumberFormat="1" applyFont="1" applyFill="1" applyAlignment="1">
      <alignment vertical="center"/>
    </xf>
    <xf numFmtId="177" fontId="14" fillId="33" borderId="0" xfId="0" applyNumberFormat="1" applyFont="1" applyFill="1" applyAlignment="1">
      <alignment horizontal="center"/>
    </xf>
    <xf numFmtId="173" fontId="11" fillId="33" borderId="0" xfId="0" applyNumberFormat="1" applyFont="1" applyFill="1" applyAlignment="1">
      <alignment horizontal="right"/>
    </xf>
    <xf numFmtId="177" fontId="6" fillId="33" borderId="0" xfId="49" applyNumberFormat="1" applyFont="1" applyFill="1" applyBorder="1" applyAlignment="1">
      <alignment vertical="center"/>
    </xf>
    <xf numFmtId="38" fontId="12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Alignment="1" applyProtection="1">
      <alignment horizontal="left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176" fontId="14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46" applyFont="1" applyFill="1" applyAlignment="1" applyProtection="1">
      <alignment vertical="center"/>
      <protection/>
    </xf>
    <xf numFmtId="0" fontId="24" fillId="33" borderId="0" xfId="46" applyFont="1" applyFill="1" applyAlignment="1" applyProtection="1">
      <alignment/>
      <protection/>
    </xf>
    <xf numFmtId="0" fontId="21" fillId="32" borderId="0" xfId="0" applyNumberFormat="1" applyFont="1" applyFill="1" applyAlignment="1">
      <alignment/>
    </xf>
    <xf numFmtId="176" fontId="61" fillId="32" borderId="0" xfId="0" applyNumberFormat="1" applyFont="1" applyFill="1" applyAlignment="1">
      <alignment/>
    </xf>
    <xf numFmtId="183" fontId="61" fillId="32" borderId="0" xfId="0" applyNumberFormat="1" applyFont="1" applyFill="1" applyAlignment="1">
      <alignment/>
    </xf>
    <xf numFmtId="191" fontId="61" fillId="32" borderId="0" xfId="0" applyNumberFormat="1" applyFont="1" applyFill="1" applyAlignment="1">
      <alignment/>
    </xf>
    <xf numFmtId="164" fontId="61" fillId="33" borderId="0" xfId="0" applyNumberFormat="1" applyFont="1" applyFill="1" applyAlignment="1">
      <alignment/>
    </xf>
    <xf numFmtId="193" fontId="61" fillId="33" borderId="0" xfId="0" applyNumberFormat="1" applyFont="1" applyFill="1" applyAlignment="1">
      <alignment/>
    </xf>
    <xf numFmtId="203" fontId="61" fillId="33" borderId="0" xfId="0" applyNumberFormat="1" applyFont="1" applyFill="1" applyAlignment="1">
      <alignment/>
    </xf>
    <xf numFmtId="191" fontId="82" fillId="33" borderId="0" xfId="49" applyNumberFormat="1" applyFont="1" applyFill="1" applyBorder="1" applyAlignment="1">
      <alignment horizontal="right" vertical="center" indent="4"/>
    </xf>
    <xf numFmtId="196" fontId="82" fillId="33" borderId="0" xfId="49" applyNumberFormat="1" applyFont="1" applyFill="1" applyBorder="1" applyAlignment="1">
      <alignment horizontal="right" vertical="center" indent="4"/>
    </xf>
    <xf numFmtId="0" fontId="83" fillId="33" borderId="0" xfId="0" applyFont="1" applyFill="1" applyAlignment="1">
      <alignment/>
    </xf>
    <xf numFmtId="192" fontId="82" fillId="33" borderId="0" xfId="0" applyNumberFormat="1" applyFont="1" applyFill="1" applyAlignment="1">
      <alignment/>
    </xf>
    <xf numFmtId="191" fontId="82" fillId="33" borderId="0" xfId="0" applyNumberFormat="1" applyFont="1" applyFill="1" applyAlignment="1">
      <alignment/>
    </xf>
    <xf numFmtId="178" fontId="82" fillId="33" borderId="0" xfId="49" applyNumberFormat="1" applyFont="1" applyFill="1" applyAlignment="1">
      <alignment horizontal="center"/>
    </xf>
    <xf numFmtId="0" fontId="5" fillId="33" borderId="0" xfId="0" applyFont="1" applyFill="1" applyAlignment="1" applyProtection="1">
      <alignment horizontal="left" wrapText="1"/>
      <protection/>
    </xf>
    <xf numFmtId="0" fontId="11" fillId="33" borderId="0" xfId="0" applyFont="1" applyFill="1" applyAlignment="1">
      <alignment horizontal="left" vertical="center" wrapText="1"/>
    </xf>
    <xf numFmtId="164" fontId="15" fillId="33" borderId="28" xfId="0" applyNumberFormat="1" applyFont="1" applyFill="1" applyBorder="1" applyAlignment="1">
      <alignment horizontal="center" vertical="center"/>
    </xf>
    <xf numFmtId="164" fontId="15" fillId="33" borderId="27" xfId="0" applyNumberFormat="1" applyFont="1" applyFill="1" applyBorder="1" applyAlignment="1">
      <alignment horizontal="center" vertical="center"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203" fontId="21" fillId="33" borderId="0" xfId="0" applyNumberFormat="1" applyFont="1" applyFill="1" applyAlignment="1">
      <alignment/>
    </xf>
    <xf numFmtId="193" fontId="21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76" fontId="82" fillId="33" borderId="0" xfId="0" applyNumberFormat="1" applyFont="1" applyFill="1" applyAlignment="1">
      <alignment/>
    </xf>
    <xf numFmtId="0" fontId="61" fillId="33" borderId="0" xfId="0" applyFont="1" applyFill="1" applyBorder="1" applyAlignment="1">
      <alignment horizontal="left"/>
    </xf>
    <xf numFmtId="173" fontId="84" fillId="33" borderId="0" xfId="0" applyNumberFormat="1" applyFont="1" applyFill="1" applyAlignment="1">
      <alignment horizontal="right"/>
    </xf>
    <xf numFmtId="175" fontId="61" fillId="33" borderId="0" xfId="0" applyNumberFormat="1" applyFont="1" applyFill="1" applyBorder="1" applyAlignment="1">
      <alignment horizontal="left"/>
    </xf>
    <xf numFmtId="207" fontId="61" fillId="33" borderId="0" xfId="0" applyNumberFormat="1" applyFont="1" applyFill="1" applyBorder="1" applyAlignment="1">
      <alignment horizontal="left"/>
    </xf>
    <xf numFmtId="38" fontId="82" fillId="33" borderId="0" xfId="49" applyNumberFormat="1" applyFont="1" applyFill="1" applyBorder="1" applyAlignment="1">
      <alignment vertical="center"/>
    </xf>
    <xf numFmtId="182" fontId="61" fillId="33" borderId="0" xfId="0" applyNumberFormat="1" applyFont="1" applyFill="1" applyBorder="1" applyAlignment="1">
      <alignment horizontal="left"/>
    </xf>
    <xf numFmtId="177" fontId="82" fillId="33" borderId="0" xfId="0" applyNumberFormat="1" applyFont="1" applyFill="1" applyBorder="1" applyAlignment="1">
      <alignment horizontal="left"/>
    </xf>
    <xf numFmtId="177" fontId="61" fillId="33" borderId="0" xfId="0" applyNumberFormat="1" applyFont="1" applyFill="1" applyBorder="1" applyAlignment="1">
      <alignment horizontal="left"/>
    </xf>
    <xf numFmtId="38" fontId="61" fillId="33" borderId="0" xfId="0" applyNumberFormat="1" applyFont="1" applyFill="1" applyBorder="1" applyAlignment="1">
      <alignment horizontal="center"/>
    </xf>
    <xf numFmtId="196" fontId="61" fillId="33" borderId="0" xfId="0" applyNumberFormat="1" applyFont="1" applyFill="1" applyBorder="1" applyAlignment="1">
      <alignment horizontal="left"/>
    </xf>
    <xf numFmtId="0" fontId="61" fillId="33" borderId="0" xfId="0" applyFont="1" applyFill="1" applyAlignment="1">
      <alignment/>
    </xf>
    <xf numFmtId="0" fontId="61" fillId="32" borderId="0" xfId="0" applyFont="1" applyFill="1" applyAlignment="1">
      <alignment/>
    </xf>
    <xf numFmtId="164" fontId="61" fillId="32" borderId="0" xfId="49" applyNumberFormat="1" applyFont="1" applyFill="1" applyAlignment="1">
      <alignment/>
    </xf>
    <xf numFmtId="179" fontId="61" fillId="33" borderId="0" xfId="0" applyNumberFormat="1" applyFont="1" applyFill="1" applyAlignment="1">
      <alignment/>
    </xf>
    <xf numFmtId="172" fontId="61" fillId="33" borderId="0" xfId="0" applyNumberFormat="1" applyFont="1" applyFill="1" applyAlignment="1">
      <alignment/>
    </xf>
    <xf numFmtId="178" fontId="61" fillId="33" borderId="0" xfId="0" applyNumberFormat="1" applyFont="1" applyFill="1" applyAlignment="1">
      <alignment/>
    </xf>
    <xf numFmtId="185" fontId="61" fillId="33" borderId="0" xfId="0" applyNumberFormat="1" applyFont="1" applyFill="1" applyAlignment="1">
      <alignment/>
    </xf>
    <xf numFmtId="0" fontId="61" fillId="32" borderId="0" xfId="0" applyNumberFormat="1" applyFont="1" applyFill="1" applyAlignment="1">
      <alignment/>
    </xf>
    <xf numFmtId="186" fontId="61" fillId="32" borderId="0" xfId="0" applyNumberFormat="1" applyFont="1" applyFill="1" applyAlignment="1">
      <alignment/>
    </xf>
    <xf numFmtId="43" fontId="61" fillId="32" borderId="0" xfId="49" applyFont="1" applyFill="1" applyAlignment="1">
      <alignment/>
    </xf>
    <xf numFmtId="0" fontId="85" fillId="33" borderId="0" xfId="0" applyFont="1" applyFill="1" applyAlignment="1">
      <alignment/>
    </xf>
    <xf numFmtId="188" fontId="61" fillId="33" borderId="0" xfId="0" applyNumberFormat="1" applyFont="1" applyFill="1" applyAlignment="1">
      <alignment/>
    </xf>
    <xf numFmtId="186" fontId="61" fillId="33" borderId="0" xfId="0" applyNumberFormat="1" applyFont="1" applyFill="1" applyAlignment="1">
      <alignment/>
    </xf>
    <xf numFmtId="0" fontId="61" fillId="33" borderId="0" xfId="0" applyNumberFormat="1" applyFont="1" applyFill="1" applyAlignment="1">
      <alignment/>
    </xf>
    <xf numFmtId="176" fontId="61" fillId="33" borderId="0" xfId="0" applyNumberFormat="1" applyFont="1" applyFill="1" applyAlignment="1">
      <alignment/>
    </xf>
    <xf numFmtId="199" fontId="61" fillId="33" borderId="0" xfId="0" applyNumberFormat="1" applyFont="1" applyFill="1" applyAlignment="1">
      <alignment/>
    </xf>
    <xf numFmtId="180" fontId="61" fillId="33" borderId="0" xfId="0" applyNumberFormat="1" applyFont="1" applyFill="1" applyAlignment="1">
      <alignment/>
    </xf>
    <xf numFmtId="195" fontId="61" fillId="33" borderId="0" xfId="0" applyNumberFormat="1" applyFont="1" applyFill="1" applyAlignment="1">
      <alignment/>
    </xf>
    <xf numFmtId="174" fontId="61" fillId="33" borderId="0" xfId="0" applyNumberFormat="1" applyFont="1" applyFill="1" applyAlignment="1">
      <alignment/>
    </xf>
    <xf numFmtId="0" fontId="82" fillId="33" borderId="0" xfId="0" applyFont="1" applyFill="1" applyAlignment="1">
      <alignment/>
    </xf>
    <xf numFmtId="187" fontId="82" fillId="33" borderId="0" xfId="0" applyNumberFormat="1" applyFont="1" applyFill="1" applyAlignment="1">
      <alignment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2" fillId="32" borderId="0" xfId="0" applyFont="1" applyFill="1" applyAlignment="1">
      <alignment horizontal="justify" vertical="top" wrapText="1"/>
    </xf>
    <xf numFmtId="0" fontId="2" fillId="32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Alignment="1">
      <alignment horizontal="left" vertical="center" wrapText="1"/>
      <protection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19" fillId="33" borderId="2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left" vertical="center" wrapText="1"/>
    </xf>
    <xf numFmtId="0" fontId="26" fillId="33" borderId="22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 wrapText="1"/>
    </xf>
    <xf numFmtId="171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center" vertical="center"/>
    </xf>
    <xf numFmtId="15" fontId="15" fillId="33" borderId="10" xfId="0" applyNumberFormat="1" applyFont="1" applyFill="1" applyBorder="1" applyAlignment="1" applyProtection="1">
      <alignment horizontal="center" vertical="center" wrapText="1"/>
      <protection/>
    </xf>
    <xf numFmtId="15" fontId="15" fillId="33" borderId="13" xfId="0" applyNumberFormat="1" applyFont="1" applyFill="1" applyBorder="1" applyAlignment="1" applyProtection="1">
      <alignment horizontal="center" vertical="center" wrapText="1"/>
      <protection/>
    </xf>
    <xf numFmtId="15" fontId="15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 horizontal="left" wrapText="1"/>
      <protection/>
    </xf>
    <xf numFmtId="38" fontId="15" fillId="32" borderId="11" xfId="49" applyNumberFormat="1" applyFont="1" applyFill="1" applyBorder="1" applyAlignment="1">
      <alignment horizontal="right" vertical="center" indent="3"/>
    </xf>
    <xf numFmtId="38" fontId="15" fillId="32" borderId="17" xfId="49" applyNumberFormat="1" applyFont="1" applyFill="1" applyBorder="1" applyAlignment="1">
      <alignment horizontal="right" vertical="center" indent="3"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 wrapText="1"/>
      <protection/>
    </xf>
    <xf numFmtId="0" fontId="15" fillId="32" borderId="10" xfId="0" applyFont="1" applyFill="1" applyBorder="1" applyAlignment="1">
      <alignment horizontal="left" vertical="center" indent="1"/>
    </xf>
    <xf numFmtId="0" fontId="15" fillId="32" borderId="14" xfId="0" applyFont="1" applyFill="1" applyBorder="1" applyAlignment="1">
      <alignment horizontal="left" vertical="center" indent="1"/>
    </xf>
    <xf numFmtId="38" fontId="15" fillId="32" borderId="11" xfId="49" applyNumberFormat="1" applyFont="1" applyFill="1" applyBorder="1" applyAlignment="1">
      <alignment horizontal="right" vertical="center" indent="4"/>
    </xf>
    <xf numFmtId="38" fontId="15" fillId="32" borderId="17" xfId="49" applyNumberFormat="1" applyFont="1" applyFill="1" applyBorder="1" applyAlignment="1">
      <alignment horizontal="right" vertical="center" indent="4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5" fillId="33" borderId="14" xfId="0" applyNumberFormat="1" applyFont="1" applyFill="1" applyBorder="1" applyAlignment="1" applyProtection="1">
      <alignment horizontal="center" vertical="center" wrapText="1"/>
      <protection/>
    </xf>
    <xf numFmtId="164" fontId="15" fillId="32" borderId="10" xfId="0" applyNumberFormat="1" applyFont="1" applyFill="1" applyBorder="1" applyAlignment="1">
      <alignment horizontal="right" vertical="center" indent="3" readingOrder="1"/>
    </xf>
    <xf numFmtId="164" fontId="15" fillId="32" borderId="14" xfId="0" applyNumberFormat="1" applyFont="1" applyFill="1" applyBorder="1" applyAlignment="1">
      <alignment horizontal="right" vertical="center" indent="3" readingOrder="1"/>
    </xf>
    <xf numFmtId="15" fontId="15" fillId="33" borderId="10" xfId="0" applyNumberFormat="1" applyFont="1" applyFill="1" applyBorder="1" applyAlignment="1" applyProtection="1">
      <alignment horizontal="center" vertical="center"/>
      <protection/>
    </xf>
    <xf numFmtId="15" fontId="15" fillId="33" borderId="13" xfId="0" applyNumberFormat="1" applyFont="1" applyFill="1" applyBorder="1" applyAlignment="1" applyProtection="1">
      <alignment horizontal="center" vertical="center"/>
      <protection/>
    </xf>
    <xf numFmtId="15" fontId="15" fillId="33" borderId="14" xfId="0" applyNumberFormat="1" applyFont="1" applyFill="1" applyBorder="1" applyAlignment="1" applyProtection="1">
      <alignment horizontal="center" vertical="center"/>
      <protection/>
    </xf>
    <xf numFmtId="0" fontId="15" fillId="32" borderId="10" xfId="0" applyFont="1" applyFill="1" applyBorder="1" applyAlignment="1">
      <alignment horizontal="left" vertical="center" wrapText="1" indent="1" readingOrder="1"/>
    </xf>
    <xf numFmtId="0" fontId="15" fillId="32" borderId="14" xfId="0" applyFont="1" applyFill="1" applyBorder="1" applyAlignment="1">
      <alignment horizontal="left" vertical="center" wrapText="1" indent="1" readingOrder="1"/>
    </xf>
    <xf numFmtId="0" fontId="3" fillId="32" borderId="0" xfId="0" applyFont="1" applyFill="1" applyBorder="1" applyAlignment="1">
      <alignment horizontal="center" wrapText="1" readingOrder="1"/>
    </xf>
    <xf numFmtId="164" fontId="15" fillId="33" borderId="10" xfId="0" applyNumberFormat="1" applyFont="1" applyFill="1" applyBorder="1" applyAlignment="1">
      <alignment horizontal="right" vertical="center" indent="4" readingOrder="1"/>
    </xf>
    <xf numFmtId="164" fontId="15" fillId="33" borderId="14" xfId="0" applyNumberFormat="1" applyFont="1" applyFill="1" applyBorder="1" applyAlignment="1">
      <alignment horizontal="right" vertical="center" indent="4" readingOrder="1"/>
    </xf>
    <xf numFmtId="0" fontId="5" fillId="33" borderId="0" xfId="0" applyFont="1" applyFill="1" applyAlignment="1" applyProtection="1">
      <alignment horizontal="left" vertical="center" wrapText="1"/>
      <protection/>
    </xf>
    <xf numFmtId="165" fontId="15" fillId="32" borderId="10" xfId="0" applyNumberFormat="1" applyFont="1" applyFill="1" applyBorder="1" applyAlignment="1">
      <alignment horizontal="right" vertical="center" indent="3" readingOrder="1"/>
    </xf>
    <xf numFmtId="165" fontId="15" fillId="32" borderId="14" xfId="0" applyNumberFormat="1" applyFont="1" applyFill="1" applyBorder="1" applyAlignment="1">
      <alignment horizontal="right" vertical="center" indent="3" readingOrder="1"/>
    </xf>
    <xf numFmtId="0" fontId="2" fillId="32" borderId="0" xfId="0" applyFont="1" applyFill="1" applyBorder="1" applyAlignment="1">
      <alignment horizontal="left" vertical="center" wrapText="1" readingOrder="1"/>
    </xf>
    <xf numFmtId="165" fontId="15" fillId="32" borderId="10" xfId="0" applyNumberFormat="1" applyFont="1" applyFill="1" applyBorder="1" applyAlignment="1">
      <alignment horizontal="right" vertical="center" indent="4" readingOrder="1"/>
    </xf>
    <xf numFmtId="165" fontId="15" fillId="32" borderId="14" xfId="0" applyNumberFormat="1" applyFont="1" applyFill="1" applyBorder="1" applyAlignment="1">
      <alignment horizontal="right" vertical="center" indent="4" readingOrder="1"/>
    </xf>
    <xf numFmtId="0" fontId="15" fillId="33" borderId="10" xfId="0" applyFont="1" applyFill="1" applyBorder="1" applyAlignment="1">
      <alignment horizontal="left" vertical="center" readingOrder="1"/>
    </xf>
    <xf numFmtId="0" fontId="15" fillId="33" borderId="14" xfId="0" applyFont="1" applyFill="1" applyBorder="1" applyAlignment="1">
      <alignment horizontal="left" vertical="center" readingOrder="1"/>
    </xf>
    <xf numFmtId="0" fontId="15" fillId="33" borderId="18" xfId="0" applyFont="1" applyFill="1" applyBorder="1" applyAlignment="1">
      <alignment horizontal="left" vertical="center" readingOrder="1"/>
    </xf>
    <xf numFmtId="0" fontId="15" fillId="33" borderId="16" xfId="0" applyFont="1" applyFill="1" applyBorder="1" applyAlignment="1">
      <alignment horizontal="left" vertical="center" readingOrder="1"/>
    </xf>
    <xf numFmtId="164" fontId="15" fillId="33" borderId="10" xfId="0" applyNumberFormat="1" applyFont="1" applyFill="1" applyBorder="1" applyAlignment="1">
      <alignment horizontal="center" vertical="center" readingOrder="1"/>
    </xf>
    <xf numFmtId="164" fontId="15" fillId="33" borderId="14" xfId="0" applyNumberFormat="1" applyFont="1" applyFill="1" applyBorder="1" applyAlignment="1">
      <alignment horizontal="center" vertical="center" readingOrder="1"/>
    </xf>
    <xf numFmtId="38" fontId="15" fillId="33" borderId="10" xfId="49" applyNumberFormat="1" applyFont="1" applyFill="1" applyBorder="1" applyAlignment="1">
      <alignment horizontal="right" vertical="center" indent="4"/>
    </xf>
    <xf numFmtId="38" fontId="15" fillId="33" borderId="14" xfId="49" applyNumberFormat="1" applyFont="1" applyFill="1" applyBorder="1" applyAlignment="1">
      <alignment horizontal="right" vertical="center" indent="4"/>
    </xf>
    <xf numFmtId="0" fontId="5" fillId="33" borderId="10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5"/>
    </xf>
    <xf numFmtId="38" fontId="5" fillId="33" borderId="14" xfId="49" applyNumberFormat="1" applyFont="1" applyFill="1" applyBorder="1" applyAlignment="1">
      <alignment horizontal="right" vertical="center" indent="5"/>
    </xf>
    <xf numFmtId="38" fontId="5" fillId="33" borderId="10" xfId="49" applyNumberFormat="1" applyFont="1" applyFill="1" applyBorder="1" applyAlignment="1">
      <alignment horizontal="right" vertical="center" indent="4"/>
    </xf>
    <xf numFmtId="38" fontId="5" fillId="33" borderId="14" xfId="49" applyNumberFormat="1" applyFont="1" applyFill="1" applyBorder="1" applyAlignment="1">
      <alignment horizontal="right" vertical="center" indent="4"/>
    </xf>
    <xf numFmtId="0" fontId="11" fillId="33" borderId="0" xfId="0" applyFont="1" applyFill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5" fillId="33" borderId="18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horizontal="center" vertical="center"/>
    </xf>
    <xf numFmtId="164" fontId="15" fillId="33" borderId="16" xfId="0" applyNumberFormat="1" applyFont="1" applyFill="1" applyBorder="1" applyAlignment="1">
      <alignment horizontal="center" vertical="center"/>
    </xf>
    <xf numFmtId="164" fontId="15" fillId="33" borderId="28" xfId="0" applyNumberFormat="1" applyFont="1" applyFill="1" applyBorder="1" applyAlignment="1">
      <alignment horizontal="right" vertical="center" indent="1"/>
    </xf>
    <xf numFmtId="164" fontId="15" fillId="33" borderId="27" xfId="0" applyNumberFormat="1" applyFont="1" applyFill="1" applyBorder="1" applyAlignment="1">
      <alignment horizontal="right" vertical="center" indent="1"/>
    </xf>
    <xf numFmtId="164" fontId="15" fillId="33" borderId="11" xfId="0" applyNumberFormat="1" applyFont="1" applyFill="1" applyBorder="1" applyAlignment="1">
      <alignment horizontal="right" vertical="center" indent="1"/>
    </xf>
    <xf numFmtId="164" fontId="15" fillId="33" borderId="17" xfId="0" applyNumberFormat="1" applyFont="1" applyFill="1" applyBorder="1" applyAlignment="1">
      <alignment horizontal="right" vertical="center" indent="1"/>
    </xf>
    <xf numFmtId="164" fontId="15" fillId="33" borderId="11" xfId="0" applyNumberFormat="1" applyFont="1" applyFill="1" applyBorder="1" applyAlignment="1">
      <alignment horizontal="center" vertical="center"/>
    </xf>
    <xf numFmtId="164" fontId="15" fillId="33" borderId="17" xfId="0" applyNumberFormat="1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vertical="center"/>
    </xf>
    <xf numFmtId="164" fontId="15" fillId="33" borderId="16" xfId="0" applyNumberFormat="1" applyFont="1" applyFill="1" applyBorder="1" applyAlignment="1">
      <alignment vertical="center"/>
    </xf>
    <xf numFmtId="164" fontId="15" fillId="33" borderId="28" xfId="0" applyNumberFormat="1" applyFont="1" applyFill="1" applyBorder="1" applyAlignment="1">
      <alignment horizontal="right" vertical="center"/>
    </xf>
    <xf numFmtId="164" fontId="15" fillId="33" borderId="27" xfId="0" applyNumberFormat="1" applyFont="1" applyFill="1" applyBorder="1" applyAlignment="1">
      <alignment horizontal="right" vertical="center"/>
    </xf>
    <xf numFmtId="164" fontId="15" fillId="33" borderId="32" xfId="0" applyNumberFormat="1" applyFont="1" applyFill="1" applyBorder="1" applyAlignment="1">
      <alignment horizontal="center" vertical="center"/>
    </xf>
    <xf numFmtId="164" fontId="15" fillId="33" borderId="33" xfId="0" applyNumberFormat="1" applyFont="1" applyFill="1" applyBorder="1" applyAlignment="1">
      <alignment horizontal="center" vertical="center"/>
    </xf>
    <xf numFmtId="164" fontId="15" fillId="33" borderId="34" xfId="0" applyNumberFormat="1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horizontal="right" vertical="center"/>
    </xf>
    <xf numFmtId="164" fontId="15" fillId="33" borderId="16" xfId="0" applyNumberFormat="1" applyFont="1" applyFill="1" applyBorder="1" applyAlignment="1">
      <alignment horizontal="right" vertical="center"/>
    </xf>
    <xf numFmtId="164" fontId="15" fillId="33" borderId="18" xfId="0" applyNumberFormat="1" applyFont="1" applyFill="1" applyBorder="1" applyAlignment="1">
      <alignment horizontal="right" vertical="center" indent="1"/>
    </xf>
    <xf numFmtId="164" fontId="15" fillId="33" borderId="16" xfId="0" applyNumberFormat="1" applyFont="1" applyFill="1" applyBorder="1" applyAlignment="1">
      <alignment horizontal="right" vertical="center" indent="1"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164" fontId="15" fillId="33" borderId="28" xfId="0" applyNumberFormat="1" applyFont="1" applyFill="1" applyBorder="1" applyAlignment="1">
      <alignment horizontal="center" vertical="center"/>
    </xf>
    <xf numFmtId="164" fontId="15" fillId="33" borderId="27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'Resumen Cuadros'!$B$12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Cuadros'!$B$14:$B$15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'Resumen Cuadros'!$E$14:$E$15</c:f>
              <c:numCache>
                <c:ptCount val="2"/>
                <c:pt idx="0">
                  <c:v>0.9535621655210453</c:v>
                </c:pt>
                <c:pt idx="1">
                  <c:v>0.046437834478954686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7"/>
          <c:w val="0.6225"/>
          <c:h val="0.84925"/>
        </c:manualLayout>
      </c:layout>
      <c:pieChart>
        <c:varyColors val="1"/>
        <c:ser>
          <c:idx val="0"/>
          <c:order val="0"/>
          <c:tx>
            <c:strRef>
              <c:f>'Resumen Graficos'!$E$10:$G$10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Cuadros'!$H$14:$H$15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Cuadros'!$K$14:$K$15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4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Cuadros'!$H$19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'Resumen Cuadros'!$H$21:$H$34</c:f>
              <c:strCache>
                <c:ptCount val="14"/>
                <c:pt idx="0">
                  <c:v>  MEF  1/</c:v>
                </c:pt>
                <c:pt idx="1">
                  <c:v>BBVA Continental-Scotiabank-Sindic.</c:v>
                </c:pt>
                <c:pt idx="2">
                  <c:v>Bco. Interameric. Desarrollo (BID)</c:v>
                </c:pt>
                <c:pt idx="3">
                  <c:v>Bco. Internacional de  Reconstrucción y Fomento (BIRF)</c:v>
                </c:pt>
                <c:pt idx="4">
                  <c:v>  Bco. Scotiabank</c:v>
                </c:pt>
                <c:pt idx="5">
                  <c:v>  Bco. Agropecuario</c:v>
                </c:pt>
                <c:pt idx="6">
                  <c:v>  Bco. de Comercio</c:v>
                </c:pt>
                <c:pt idx="7">
                  <c:v>  BBVA B. Continental</c:v>
                </c:pt>
                <c:pt idx="8">
                  <c:v>  Bco. Internacional del Perú</c:v>
                </c:pt>
                <c:pt idx="9">
                  <c:v>  Caja Metropolitano de Lima</c:v>
                </c:pt>
                <c:pt idx="10">
                  <c:v>  Bco. Financiero</c:v>
                </c:pt>
                <c:pt idx="11">
                  <c:v>  Bco. de Crédito</c:v>
                </c:pt>
                <c:pt idx="12">
                  <c:v>  Bco. de la Nación</c:v>
                </c:pt>
                <c:pt idx="13">
                  <c:v>  Bonistas</c:v>
                </c:pt>
              </c:strCache>
            </c:strRef>
          </c:cat>
          <c:val>
            <c:numRef>
              <c:f>'Resumen Cuadros'!$K$21:$K$34</c:f>
              <c:numCache>
                <c:ptCount val="14"/>
                <c:pt idx="0">
                  <c:v>0.8259790420124763</c:v>
                </c:pt>
                <c:pt idx="1">
                  <c:v>0.07942523013797001</c:v>
                </c:pt>
                <c:pt idx="2">
                  <c:v>0.03183723418004283</c:v>
                </c:pt>
                <c:pt idx="3">
                  <c:v>0.014600600298911845</c:v>
                </c:pt>
                <c:pt idx="4">
                  <c:v>0.00548004845094001</c:v>
                </c:pt>
                <c:pt idx="5">
                  <c:v>0.005014927029471739</c:v>
                </c:pt>
                <c:pt idx="6">
                  <c:v>0.004299358963300915</c:v>
                </c:pt>
                <c:pt idx="7">
                  <c:v>0.003901838385149358</c:v>
                </c:pt>
                <c:pt idx="8">
                  <c:v>0.0002502909315494414</c:v>
                </c:pt>
                <c:pt idx="9">
                  <c:v>0.0005113225880602312</c:v>
                </c:pt>
                <c:pt idx="10">
                  <c:v>0.00018811877647435904</c:v>
                </c:pt>
                <c:pt idx="11">
                  <c:v>0</c:v>
                </c:pt>
                <c:pt idx="12">
                  <c:v>0.02851198824565265</c:v>
                </c:pt>
                <c:pt idx="13">
                  <c:v>0</c:v>
                </c:pt>
              </c:numCache>
            </c:numRef>
          </c:val>
        </c:ser>
        <c:gapWidth val="100"/>
        <c:axId val="61031771"/>
        <c:axId val="56258884"/>
      </c:barChart>
      <c:catAx>
        <c:axId val="610317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58884"/>
        <c:crosses val="autoZero"/>
        <c:auto val="1"/>
        <c:lblOffset val="100"/>
        <c:tickLblSkip val="1"/>
        <c:noMultiLvlLbl val="0"/>
      </c:catAx>
      <c:valAx>
        <c:axId val="5625888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1031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'Resumen Cuadros'!$B$19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Cuadros'!$B$21:$B$22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'Resumen Cuadros'!$E$21:$E$22</c:f>
              <c:numCache>
                <c:ptCount val="2"/>
                <c:pt idx="0">
                  <c:v>0.6335782055646357</c:v>
                </c:pt>
                <c:pt idx="1">
                  <c:v>0.3664217944353643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135"/>
          <c:w val="0.645"/>
          <c:h val="0.7625"/>
        </c:manualLayout>
      </c:layout>
      <c:pieChart>
        <c:varyColors val="1"/>
        <c:ser>
          <c:idx val="0"/>
          <c:order val="0"/>
          <c:tx>
            <c:strRef>
              <c:f>'Resumen Cuadros'!$B$34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Cuadros'!$B$36:$B$39</c:f>
              <c:strCache>
                <c:ptCount val="4"/>
                <c:pt idx="0">
                  <c:v>Nuevos soles</c:v>
                </c:pt>
                <c:pt idx="1">
                  <c:v>Yenes</c:v>
                </c:pt>
                <c:pt idx="2">
                  <c:v>US Dólares</c:v>
                </c:pt>
                <c:pt idx="3">
                  <c:v>Euros</c:v>
                </c:pt>
              </c:strCache>
            </c:strRef>
          </c:cat>
          <c:val>
            <c:numRef>
              <c:f>'Resumen Cuadros'!$E$36:$E$39</c:f>
              <c:numCache>
                <c:ptCount val="4"/>
                <c:pt idx="0">
                  <c:v>0.6977981111112708</c:v>
                </c:pt>
                <c:pt idx="1">
                  <c:v>0.11018695295244216</c:v>
                </c:pt>
                <c:pt idx="2">
                  <c:v>0.17976310133479637</c:v>
                </c:pt>
                <c:pt idx="3">
                  <c:v>0.012251834601490732</c:v>
                </c:pt>
              </c:numCache>
            </c:numRef>
          </c:val>
        </c:ser>
        <c:firstSliceAng val="9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093"/>
          <c:w val="0.50475"/>
          <c:h val="0.803"/>
        </c:manualLayout>
      </c:layout>
      <c:pieChart>
        <c:varyColors val="1"/>
        <c:ser>
          <c:idx val="0"/>
          <c:order val="0"/>
          <c:tx>
            <c:strRef>
              <c:f>'Resumen Cuadros'!$B$45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Cuadros'!$E$47:$E$48</c:f>
              <c:numCache>
                <c:ptCount val="2"/>
                <c:pt idx="0">
                  <c:v>0.9660879883495529</c:v>
                </c:pt>
                <c:pt idx="1">
                  <c:v>0.03391201165044711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'Resumen Cuadros'!$E$27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Internac.
4,6%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Cuadros'!$B$28:$B$30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'Resumen Cuadros'!$E$28:$E$30</c:f>
              <c:numCache>
                <c:ptCount val="3"/>
                <c:pt idx="0">
                  <c:v>0.8259790420124766</c:v>
                </c:pt>
                <c:pt idx="1">
                  <c:v>0.12758312350856876</c:v>
                </c:pt>
                <c:pt idx="2">
                  <c:v>0.04643783447895469</c:v>
                </c:pt>
              </c:numCache>
            </c:numRef>
          </c:val>
        </c:ser>
        <c:firstSliceAng val="12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25"/>
          <c:w val="0.7652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Cuadros'!$I$42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'Resumen Cuadros'!$H$43:$H$49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'Resumen Cuadros'!$I$43:$I$49</c:f>
              <c:numCache>
                <c:ptCount val="7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</c:numCache>
            </c:numRef>
          </c:val>
        </c:ser>
        <c:ser>
          <c:idx val="1"/>
          <c:order val="1"/>
          <c:tx>
            <c:strRef>
              <c:f>'Resumen Cuadros'!$J$42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numRef>
              <c:f>'Resumen Cuadros'!$H$43:$H$49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'Resumen Cuadros'!$J$43:$J$49</c:f>
              <c:numCache>
                <c:ptCount val="7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</c:numCache>
            </c:numRef>
          </c:val>
        </c:ser>
        <c:overlap val="-25"/>
        <c:axId val="52639781"/>
        <c:axId val="47677502"/>
      </c:barChart>
      <c:catAx>
        <c:axId val="52639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77502"/>
        <c:crosses val="autoZero"/>
        <c:auto val="1"/>
        <c:lblOffset val="100"/>
        <c:tickLblSkip val="1"/>
        <c:noMultiLvlLbl val="0"/>
      </c:catAx>
      <c:valAx>
        <c:axId val="47677502"/>
        <c:scaling>
          <c:orientation val="minMax"/>
        </c:scaling>
        <c:axPos val="l"/>
        <c:delete val="1"/>
        <c:majorTickMark val="out"/>
        <c:minorTickMark val="none"/>
        <c:tickLblPos val="nextTo"/>
        <c:crossAx val="52639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389"/>
          <c:w val="0.1925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5"/>
          <c:y val="0.0275"/>
          <c:w val="0.8007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'Total de Proy Serv'!$H$12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'Total de Proy Serv'!$B$15:$C$42</c:f>
              <c:multiLvlStrCache/>
            </c:multiLvlStrRef>
          </c:cat>
          <c:val>
            <c:numRef>
              <c:f>'Total de Proy Serv'!$J$15:$J$39</c:f>
              <c:numCache/>
            </c:numRef>
          </c:val>
          <c:smooth val="0"/>
        </c:ser>
        <c:ser>
          <c:idx val="1"/>
          <c:order val="1"/>
          <c:tx>
            <c:strRef>
              <c:f>'Total de Proy Serv'!$K$12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Serv'!$B$15:$B$39</c:f>
              <c:numCache/>
            </c:numRef>
          </c:cat>
          <c:val>
            <c:numRef>
              <c:f>'Total de Proy Serv'!$M$15:$M$39</c:f>
              <c:numCache/>
            </c:numRef>
          </c:val>
          <c:smooth val="0"/>
        </c:ser>
        <c:ser>
          <c:idx val="2"/>
          <c:order val="2"/>
          <c:tx>
            <c:strRef>
              <c:f>'Total de Proy Serv'!$E$12:$G$12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Serv'!$B$15:$B$39</c:f>
              <c:numCache/>
            </c:numRef>
          </c:cat>
          <c:val>
            <c:numRef>
              <c:f>'Total de Proy Serv'!$G$15:$G$39</c:f>
              <c:numCache/>
            </c:numRef>
          </c:val>
          <c:smooth val="0"/>
        </c:ser>
        <c:marker val="1"/>
        <c:axId val="33263055"/>
        <c:axId val="16945944"/>
      </c:lineChart>
      <c:catAx>
        <c:axId val="33263055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945944"/>
        <c:crosses val="autoZero"/>
        <c:auto val="1"/>
        <c:lblOffset val="100"/>
        <c:tickLblSkip val="2"/>
        <c:tickMarkSkip val="2"/>
        <c:noMultiLvlLbl val="0"/>
      </c:catAx>
      <c:valAx>
        <c:axId val="1694594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63055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575"/>
          <c:w val="0.20325"/>
          <c:h val="0.241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4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chart" Target="/xl/charts/chart9.xml" /><Relationship Id="rId6" Type="http://schemas.openxmlformats.org/officeDocument/2006/relationships/hyperlink" Target="#Indice!A1" /><Relationship Id="rId7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2.jpeg" /><Relationship Id="rId8" Type="http://schemas.openxmlformats.org/officeDocument/2006/relationships/hyperlink" Target="#Indice!A1" /><Relationship Id="rId9" Type="http://schemas.openxmlformats.org/officeDocument/2006/relationships/hyperlink" Target="#Indice!A1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9</xdr:col>
      <xdr:colOff>752475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6675"/>
          <a:ext cx="6257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2</xdr:col>
      <xdr:colOff>561975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542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95250</xdr:rowOff>
    </xdr:from>
    <xdr:to>
      <xdr:col>2</xdr:col>
      <xdr:colOff>1114425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95250"/>
          <a:ext cx="4191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66675</xdr:rowOff>
    </xdr:from>
    <xdr:to>
      <xdr:col>9</xdr:col>
      <xdr:colOff>914400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4953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9</xdr:col>
      <xdr:colOff>361950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0"/>
          <a:ext cx="651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11</xdr:row>
      <xdr:rowOff>19050</xdr:rowOff>
    </xdr:from>
    <xdr:to>
      <xdr:col>21</xdr:col>
      <xdr:colOff>714375</xdr:colOff>
      <xdr:row>26</xdr:row>
      <xdr:rowOff>76200</xdr:rowOff>
    </xdr:to>
    <xdr:graphicFrame>
      <xdr:nvGraphicFramePr>
        <xdr:cNvPr id="3" name="4 Gráfico"/>
        <xdr:cNvGraphicFramePr/>
      </xdr:nvGraphicFramePr>
      <xdr:xfrm>
        <a:off x="10601325" y="2257425"/>
        <a:ext cx="6600825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9</xdr:col>
      <xdr:colOff>419100</xdr:colOff>
      <xdr:row>0</xdr:row>
      <xdr:rowOff>66675</xdr:rowOff>
    </xdr:from>
    <xdr:to>
      <xdr:col>9</xdr:col>
      <xdr:colOff>914400</xdr:colOff>
      <xdr:row>2</xdr:row>
      <xdr:rowOff>133350</xdr:rowOff>
    </xdr:to>
    <xdr:pic>
      <xdr:nvPicPr>
        <xdr:cNvPr id="4" name="Picture 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4953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7</xdr:col>
      <xdr:colOff>28575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6457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95250</xdr:rowOff>
    </xdr:from>
    <xdr:to>
      <xdr:col>7</xdr:col>
      <xdr:colOff>657225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95250"/>
          <a:ext cx="4381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6</xdr:col>
      <xdr:colOff>219075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286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57150</xdr:rowOff>
    </xdr:from>
    <xdr:to>
      <xdr:col>7</xdr:col>
      <xdr:colOff>371475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57150"/>
          <a:ext cx="3905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619125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191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219325"/>
        <a:ext cx="34671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66950"/>
        <a:ext cx="3276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23</xdr:row>
      <xdr:rowOff>238125</xdr:rowOff>
    </xdr:from>
    <xdr:to>
      <xdr:col>15</xdr:col>
      <xdr:colOff>114300</xdr:colOff>
      <xdr:row>35</xdr:row>
      <xdr:rowOff>190500</xdr:rowOff>
    </xdr:to>
    <xdr:graphicFrame>
      <xdr:nvGraphicFramePr>
        <xdr:cNvPr id="4" name="8 Gráfico"/>
        <xdr:cNvGraphicFramePr/>
      </xdr:nvGraphicFramePr>
      <xdr:xfrm>
        <a:off x="7143750" y="5667375"/>
        <a:ext cx="75438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52675"/>
        <a:ext cx="34385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00725"/>
        <a:ext cx="32480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28575</xdr:colOff>
      <xdr:row>2</xdr:row>
      <xdr:rowOff>28575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0"/>
          <a:ext cx="4572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657225</xdr:colOff>
      <xdr:row>38</xdr:row>
      <xdr:rowOff>200025</xdr:rowOff>
    </xdr:from>
    <xdr:to>
      <xdr:col>12</xdr:col>
      <xdr:colOff>657225</xdr:colOff>
      <xdr:row>50</xdr:row>
      <xdr:rowOff>161925</xdr:rowOff>
    </xdr:to>
    <xdr:graphicFrame>
      <xdr:nvGraphicFramePr>
        <xdr:cNvPr id="8" name="10 Gráfico"/>
        <xdr:cNvGraphicFramePr/>
      </xdr:nvGraphicFramePr>
      <xdr:xfrm>
        <a:off x="7467600" y="9344025"/>
        <a:ext cx="4619625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9" name="11 Gráfico"/>
        <xdr:cNvGraphicFramePr/>
      </xdr:nvGraphicFramePr>
      <xdr:xfrm>
        <a:off x="3552825" y="5791200"/>
        <a:ext cx="325755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5</xdr:col>
      <xdr:colOff>971550</xdr:colOff>
      <xdr:row>52</xdr:row>
      <xdr:rowOff>133350</xdr:rowOff>
    </xdr:to>
    <xdr:graphicFrame>
      <xdr:nvGraphicFramePr>
        <xdr:cNvPr id="10" name="11 Gráfico"/>
        <xdr:cNvGraphicFramePr/>
      </xdr:nvGraphicFramePr>
      <xdr:xfrm>
        <a:off x="371475" y="9744075"/>
        <a:ext cx="5181600" cy="3000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942975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381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10275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1019175</xdr:colOff>
      <xdr:row>0</xdr:row>
      <xdr:rowOff>47625</xdr:rowOff>
    </xdr:from>
    <xdr:to>
      <xdr:col>4</xdr:col>
      <xdr:colOff>161925</xdr:colOff>
      <xdr:row>1</xdr:row>
      <xdr:rowOff>180975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4762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600075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42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28575</xdr:rowOff>
    </xdr:from>
    <xdr:to>
      <xdr:col>3</xdr:col>
      <xdr:colOff>1028700</xdr:colOff>
      <xdr:row>2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8575"/>
          <a:ext cx="4000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752475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74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57150</xdr:rowOff>
    </xdr:from>
    <xdr:to>
      <xdr:col>3</xdr:col>
      <xdr:colOff>1285875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7150"/>
          <a:ext cx="4381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990600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481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0</xdr:row>
      <xdr:rowOff>76200</xdr:rowOff>
    </xdr:from>
    <xdr:to>
      <xdr:col>4</xdr:col>
      <xdr:colOff>152400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76200"/>
          <a:ext cx="4000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419100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556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3</xdr:col>
      <xdr:colOff>904875</xdr:colOff>
      <xdr:row>2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525"/>
          <a:ext cx="3905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1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10.5742187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0" ht="24.75" customHeight="1">
      <c r="B6" s="550" t="s">
        <v>12</v>
      </c>
      <c r="C6" s="550"/>
      <c r="D6" s="550"/>
      <c r="E6" s="550"/>
      <c r="F6" s="550"/>
      <c r="G6" s="550"/>
      <c r="H6" s="550"/>
      <c r="I6" s="550"/>
      <c r="J6" s="550"/>
    </row>
    <row r="7" spans="2:10" ht="24.75" customHeight="1">
      <c r="B7" s="551" t="s">
        <v>327</v>
      </c>
      <c r="C7" s="551"/>
      <c r="D7" s="551"/>
      <c r="E7" s="551"/>
      <c r="F7" s="551"/>
      <c r="G7" s="551"/>
      <c r="H7" s="551"/>
      <c r="I7" s="551"/>
      <c r="J7" s="551"/>
    </row>
    <row r="8" spans="2:10" ht="19.5" customHeight="1">
      <c r="B8" s="490"/>
      <c r="C8" s="490"/>
      <c r="D8" s="119"/>
      <c r="E8" s="491"/>
      <c r="F8" s="491"/>
      <c r="G8" s="492"/>
      <c r="H8" s="492"/>
      <c r="I8" s="207"/>
      <c r="J8" s="207"/>
    </row>
    <row r="9" spans="2:10" ht="19.5" customHeight="1">
      <c r="B9" s="143"/>
      <c r="C9" s="143"/>
      <c r="D9" s="493" t="s">
        <v>67</v>
      </c>
      <c r="E9" s="491"/>
      <c r="F9" s="491"/>
      <c r="G9" s="492"/>
      <c r="H9" s="492"/>
      <c r="I9" s="207"/>
      <c r="J9" s="207"/>
    </row>
    <row r="10" spans="2:10" ht="19.5" customHeight="1">
      <c r="B10" s="207"/>
      <c r="C10" s="143"/>
      <c r="D10" s="494" t="s">
        <v>60</v>
      </c>
      <c r="E10" s="491"/>
      <c r="F10" s="491"/>
      <c r="G10" s="492"/>
      <c r="H10" s="492"/>
      <c r="I10" s="207"/>
      <c r="J10" s="207"/>
    </row>
    <row r="11" spans="2:10" ht="19.5" customHeight="1">
      <c r="B11" s="207"/>
      <c r="C11" s="143"/>
      <c r="D11" s="493" t="s">
        <v>61</v>
      </c>
      <c r="E11" s="491"/>
      <c r="F11" s="491"/>
      <c r="G11" s="492"/>
      <c r="H11" s="492"/>
      <c r="I11" s="207"/>
      <c r="J11" s="207"/>
    </row>
    <row r="12" spans="3:8" ht="9.75" customHeight="1">
      <c r="C12" s="5"/>
      <c r="D12" s="6"/>
      <c r="E12" s="3"/>
      <c r="F12" s="3"/>
      <c r="G12" s="4"/>
      <c r="H12" s="4"/>
    </row>
    <row r="13" spans="2:8" ht="19.5" customHeight="1">
      <c r="B13" s="7" t="s">
        <v>23</v>
      </c>
      <c r="C13" s="7" t="s">
        <v>1</v>
      </c>
      <c r="D13" s="128" t="s">
        <v>268</v>
      </c>
      <c r="E13" s="3"/>
      <c r="F13" s="3"/>
      <c r="G13" s="4"/>
      <c r="H13" s="4"/>
    </row>
    <row r="14" spans="2:8" ht="19.5" customHeight="1">
      <c r="B14" s="7" t="s">
        <v>24</v>
      </c>
      <c r="C14" s="7" t="s">
        <v>1</v>
      </c>
      <c r="D14" s="6" t="s">
        <v>110</v>
      </c>
      <c r="E14" s="3"/>
      <c r="F14" s="3"/>
      <c r="G14" s="4"/>
      <c r="H14" s="4"/>
    </row>
    <row r="15" spans="2:8" ht="19.5" customHeight="1">
      <c r="B15" s="7" t="s">
        <v>25</v>
      </c>
      <c r="C15" s="7" t="s">
        <v>1</v>
      </c>
      <c r="D15" s="8" t="s">
        <v>70</v>
      </c>
      <c r="E15" s="3"/>
      <c r="F15" s="3"/>
      <c r="G15" s="4"/>
      <c r="H15" s="4"/>
    </row>
    <row r="16" spans="2:8" ht="19.5" customHeight="1">
      <c r="B16" s="7" t="s">
        <v>26</v>
      </c>
      <c r="C16" s="7" t="s">
        <v>1</v>
      </c>
      <c r="D16" s="6" t="s">
        <v>170</v>
      </c>
      <c r="E16" s="3"/>
      <c r="F16" s="3"/>
      <c r="G16" s="4"/>
      <c r="H16" s="4"/>
    </row>
    <row r="17" spans="2:8" ht="19.5" customHeight="1">
      <c r="B17" s="7" t="s">
        <v>27</v>
      </c>
      <c r="C17" s="7" t="s">
        <v>1</v>
      </c>
      <c r="D17" s="6" t="s">
        <v>129</v>
      </c>
      <c r="E17" s="3"/>
      <c r="F17" s="3"/>
      <c r="G17" s="4"/>
      <c r="H17" s="4"/>
    </row>
    <row r="18" spans="2:8" ht="19.5" customHeight="1">
      <c r="B18" s="7" t="s">
        <v>28</v>
      </c>
      <c r="C18" s="7" t="s">
        <v>1</v>
      </c>
      <c r="D18" s="9" t="s">
        <v>169</v>
      </c>
      <c r="E18" s="3"/>
      <c r="F18" s="3"/>
      <c r="G18" s="4"/>
      <c r="H18" s="4"/>
    </row>
    <row r="19" spans="2:4" ht="19.5" customHeight="1">
      <c r="B19" s="7" t="s">
        <v>168</v>
      </c>
      <c r="C19" s="7" t="s">
        <v>1</v>
      </c>
      <c r="D19" s="6" t="s">
        <v>269</v>
      </c>
    </row>
  </sheetData>
  <sheetProtection/>
  <mergeCells count="2">
    <mergeCell ref="B6:J6"/>
    <mergeCell ref="B7:J7"/>
  </mergeCells>
  <hyperlinks>
    <hyperlink ref="D13" location="'Residencia Acreedor'!A1" display="POR RESIDENCIA DEL ACREEDOR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9" location="Portada!A1" display="PORTADA"/>
    <hyperlink ref="D10" location="'Resumen Cuadros'!A1" display="RESUMEN DE CUADROS"/>
    <hyperlink ref="D14" location="Plazo!A1" display="DEUDA POR PLAZO"/>
    <hyperlink ref="D19" location="'Total de Proy Serv'!A1" display="SERVICIO PROYECTADO POR TIPO DE DEUDA"/>
    <hyperlink ref="D18" location="Deudor!A1" display="POR SECTOR INSTITUCIONAL Y DEUDOR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C18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4.140625" style="118" customWidth="1"/>
    <col min="2" max="2" width="73.00390625" style="118" customWidth="1"/>
    <col min="3" max="4" width="22.7109375" style="118" customWidth="1"/>
    <col min="5" max="5" width="11.421875" style="118" customWidth="1"/>
    <col min="6" max="6" width="13.8515625" style="118" bestFit="1" customWidth="1"/>
    <col min="7" max="7" width="9.8515625" style="118" customWidth="1"/>
    <col min="8" max="8" width="19.7109375" style="118" customWidth="1"/>
    <col min="9" max="9" width="17.28125" style="118" customWidth="1"/>
    <col min="10" max="16384" width="11.421875" style="118" customWidth="1"/>
  </cols>
  <sheetData>
    <row r="1" ht="15"/>
    <row r="2" ht="15"/>
    <row r="3" ht="15"/>
    <row r="5" spans="2:4" ht="15.75" customHeight="1">
      <c r="B5" s="155" t="s">
        <v>28</v>
      </c>
      <c r="C5" s="155"/>
      <c r="D5" s="155"/>
    </row>
    <row r="6" spans="2:9" ht="15.75" customHeight="1">
      <c r="B6" s="585" t="s">
        <v>167</v>
      </c>
      <c r="C6" s="585"/>
      <c r="D6" s="585"/>
      <c r="H6" s="548"/>
      <c r="I6" s="548"/>
    </row>
    <row r="7" spans="2:9" ht="15.75" customHeight="1">
      <c r="B7" s="581" t="s">
        <v>88</v>
      </c>
      <c r="C7" s="581"/>
      <c r="D7" s="581"/>
      <c r="H7" s="548"/>
      <c r="I7" s="548"/>
    </row>
    <row r="8" spans="2:9" ht="15.75" customHeight="1">
      <c r="B8" s="581" t="s">
        <v>169</v>
      </c>
      <c r="C8" s="581"/>
      <c r="D8" s="581"/>
      <c r="H8" s="520">
        <f>+Acreedor!G6</f>
        <v>3.413</v>
      </c>
      <c r="I8" s="548"/>
    </row>
    <row r="9" spans="2:9" ht="15" customHeight="1">
      <c r="B9" s="577" t="str">
        <f>+Acreedor!B80</f>
        <v>Al 31 de diciembre de 2015</v>
      </c>
      <c r="C9" s="577"/>
      <c r="D9" s="516"/>
      <c r="G9" s="385"/>
      <c r="H9" s="548"/>
      <c r="I9" s="548"/>
    </row>
    <row r="10" spans="2:9" ht="7.5" customHeight="1">
      <c r="B10" s="517"/>
      <c r="C10" s="517"/>
      <c r="D10" s="517"/>
      <c r="H10" s="548"/>
      <c r="I10" s="548"/>
    </row>
    <row r="11" spans="2:9" ht="12" customHeight="1">
      <c r="B11" s="633" t="s">
        <v>149</v>
      </c>
      <c r="C11" s="627" t="s">
        <v>68</v>
      </c>
      <c r="D11" s="630" t="s">
        <v>69</v>
      </c>
      <c r="H11" s="548"/>
      <c r="I11" s="548"/>
    </row>
    <row r="12" spans="2:9" ht="12" customHeight="1">
      <c r="B12" s="634"/>
      <c r="C12" s="628"/>
      <c r="D12" s="631"/>
      <c r="H12" s="548"/>
      <c r="I12" s="548"/>
    </row>
    <row r="13" spans="2:4" ht="12" customHeight="1">
      <c r="B13" s="635"/>
      <c r="C13" s="629"/>
      <c r="D13" s="632"/>
    </row>
    <row r="14" spans="2:4" ht="11.25" customHeight="1">
      <c r="B14" s="177"/>
      <c r="C14" s="165"/>
      <c r="D14" s="178"/>
    </row>
    <row r="15" spans="2:6" ht="20.25" customHeight="1">
      <c r="B15" s="179" t="s">
        <v>190</v>
      </c>
      <c r="C15" s="152">
        <f>SUM(C17:C30)</f>
        <v>604333.98208</v>
      </c>
      <c r="D15" s="180">
        <f>SUM(D17:D30)</f>
        <v>2062591.8808390398</v>
      </c>
      <c r="E15" s="440"/>
      <c r="F15" s="394"/>
    </row>
    <row r="16" spans="2:4" ht="7.5" customHeight="1">
      <c r="B16" s="181"/>
      <c r="C16" s="152"/>
      <c r="D16" s="180"/>
    </row>
    <row r="17" spans="2:4" ht="16.5" customHeight="1">
      <c r="B17" s="122" t="s">
        <v>279</v>
      </c>
      <c r="C17" s="123">
        <f>97276.79279+3893.16735</f>
        <v>101169.96014000001</v>
      </c>
      <c r="D17" s="124">
        <f aca="true" t="shared" si="0" ref="D17:D30">+C17*$H$8</f>
        <v>345293.07395782</v>
      </c>
    </row>
    <row r="18" spans="2:4" ht="16.5" customHeight="1">
      <c r="B18" s="122" t="s">
        <v>198</v>
      </c>
      <c r="C18" s="123">
        <f>62071.16228+30415.96401</f>
        <v>92487.12629</v>
      </c>
      <c r="D18" s="124">
        <f t="shared" si="0"/>
        <v>315658.56202777</v>
      </c>
    </row>
    <row r="19" spans="2:9" ht="16.5" customHeight="1">
      <c r="B19" s="122" t="s">
        <v>153</v>
      </c>
      <c r="C19" s="123">
        <v>76451.97505000001</v>
      </c>
      <c r="D19" s="124">
        <f t="shared" si="0"/>
        <v>260930.59084565</v>
      </c>
      <c r="I19" s="383"/>
    </row>
    <row r="20" spans="2:9" ht="16.5" customHeight="1">
      <c r="B20" s="122" t="s">
        <v>152</v>
      </c>
      <c r="C20" s="123">
        <v>68365.48098</v>
      </c>
      <c r="D20" s="124">
        <f t="shared" si="0"/>
        <v>233331.38658473996</v>
      </c>
      <c r="H20" s="383"/>
      <c r="I20" s="384"/>
    </row>
    <row r="21" spans="2:9" ht="16.5" customHeight="1">
      <c r="B21" s="122" t="s">
        <v>227</v>
      </c>
      <c r="C21" s="123">
        <v>64105.19199</v>
      </c>
      <c r="D21" s="124">
        <f t="shared" si="0"/>
        <v>218791.02026187</v>
      </c>
      <c r="H21" s="384"/>
      <c r="I21" s="384"/>
    </row>
    <row r="22" spans="2:9" ht="16.5" customHeight="1">
      <c r="B22" s="122" t="s">
        <v>150</v>
      </c>
      <c r="C22" s="123">
        <f>58715.77849+623.87251</f>
        <v>59339.651</v>
      </c>
      <c r="D22" s="124">
        <f t="shared" si="0"/>
        <v>202526.22886299997</v>
      </c>
      <c r="H22" s="384"/>
      <c r="I22" s="384"/>
    </row>
    <row r="23" spans="2:8" ht="16.5" customHeight="1">
      <c r="B23" s="122" t="s">
        <v>151</v>
      </c>
      <c r="C23" s="123">
        <v>46642.92177</v>
      </c>
      <c r="D23" s="124">
        <f t="shared" si="0"/>
        <v>159192.29200101</v>
      </c>
      <c r="H23" s="384"/>
    </row>
    <row r="24" spans="2:8" ht="16.5" customHeight="1">
      <c r="B24" s="122" t="s">
        <v>199</v>
      </c>
      <c r="C24" s="123">
        <v>43769.434270000005</v>
      </c>
      <c r="D24" s="124">
        <f t="shared" si="0"/>
        <v>149385.07916351</v>
      </c>
      <c r="H24" s="384"/>
    </row>
    <row r="25" spans="2:8" ht="16.5" customHeight="1">
      <c r="B25" s="122" t="s">
        <v>175</v>
      </c>
      <c r="C25" s="123">
        <v>35092.96428</v>
      </c>
      <c r="D25" s="124">
        <f t="shared" si="0"/>
        <v>119772.28708764</v>
      </c>
      <c r="H25" s="384"/>
    </row>
    <row r="26" spans="2:9" ht="16.5" customHeight="1">
      <c r="B26" s="122" t="s">
        <v>258</v>
      </c>
      <c r="C26" s="123">
        <v>9262.65597</v>
      </c>
      <c r="D26" s="124">
        <f t="shared" si="0"/>
        <v>31613.444825609997</v>
      </c>
      <c r="I26" s="383"/>
    </row>
    <row r="27" spans="2:4" ht="16.5" customHeight="1">
      <c r="B27" s="122" t="s">
        <v>200</v>
      </c>
      <c r="C27" s="123">
        <v>3979.55217</v>
      </c>
      <c r="D27" s="124">
        <f t="shared" si="0"/>
        <v>13582.211556209999</v>
      </c>
    </row>
    <row r="28" spans="2:8" ht="16.5" customHeight="1">
      <c r="B28" s="122" t="s">
        <v>225</v>
      </c>
      <c r="C28" s="123">
        <v>1918.20942</v>
      </c>
      <c r="D28" s="124">
        <f t="shared" si="0"/>
        <v>6546.848750459999</v>
      </c>
      <c r="H28" s="383"/>
    </row>
    <row r="29" spans="2:9" ht="16.5" customHeight="1">
      <c r="B29" s="122" t="s">
        <v>250</v>
      </c>
      <c r="C29" s="123">
        <v>1273.52683</v>
      </c>
      <c r="D29" s="124">
        <f t="shared" si="0"/>
        <v>4346.547070789999</v>
      </c>
      <c r="I29" s="384"/>
    </row>
    <row r="30" spans="2:9" ht="16.5" customHeight="1">
      <c r="B30" s="122" t="s">
        <v>226</v>
      </c>
      <c r="C30" s="123">
        <v>475.33191999999997</v>
      </c>
      <c r="D30" s="124">
        <f t="shared" si="0"/>
        <v>1622.3078429599998</v>
      </c>
      <c r="I30" s="121"/>
    </row>
    <row r="31" spans="2:4" ht="13.5" customHeight="1">
      <c r="B31" s="122"/>
      <c r="C31" s="123"/>
      <c r="D31" s="124"/>
    </row>
    <row r="32" spans="2:9" s="387" customFormat="1" ht="15" customHeight="1">
      <c r="B32" s="182" t="s">
        <v>191</v>
      </c>
      <c r="C32" s="152">
        <f>SUM(C34:C110)</f>
        <v>319421.25447000004</v>
      </c>
      <c r="D32" s="152">
        <f>SUM(D34:D110)</f>
        <v>1090184.74150611</v>
      </c>
      <c r="E32" s="118"/>
      <c r="F32" s="118"/>
      <c r="G32" s="118"/>
      <c r="H32" s="118"/>
      <c r="I32" s="118"/>
    </row>
    <row r="33" spans="2:9" s="387" customFormat="1" ht="7.5" customHeight="1">
      <c r="B33" s="183"/>
      <c r="C33" s="152"/>
      <c r="D33" s="180"/>
      <c r="E33" s="118"/>
      <c r="F33" s="118"/>
      <c r="G33" s="118"/>
      <c r="H33" s="432"/>
      <c r="I33" s="118"/>
    </row>
    <row r="34" spans="2:9" s="387" customFormat="1" ht="16.5" customHeight="1">
      <c r="B34" s="122" t="s">
        <v>154</v>
      </c>
      <c r="C34" s="123">
        <v>120347.90457</v>
      </c>
      <c r="D34" s="124">
        <f aca="true" t="shared" si="1" ref="D34:D65">+C34*$H$8</f>
        <v>410747.39829741</v>
      </c>
      <c r="E34" s="118"/>
      <c r="F34" s="386"/>
      <c r="G34" s="118"/>
      <c r="H34" s="118"/>
      <c r="I34" s="118"/>
    </row>
    <row r="35" spans="2:9" s="387" customFormat="1" ht="16.5" customHeight="1">
      <c r="B35" s="122" t="s">
        <v>218</v>
      </c>
      <c r="C35" s="123">
        <v>23192.502780000003</v>
      </c>
      <c r="D35" s="124">
        <f t="shared" si="1"/>
        <v>79156.01198814</v>
      </c>
      <c r="E35" s="118"/>
      <c r="F35" s="386"/>
      <c r="G35" s="118"/>
      <c r="H35" s="118"/>
      <c r="I35" s="118"/>
    </row>
    <row r="36" spans="2:9" s="387" customFormat="1" ht="17.25" customHeight="1">
      <c r="B36" s="122" t="s">
        <v>252</v>
      </c>
      <c r="C36" s="123">
        <v>17897.066609999998</v>
      </c>
      <c r="D36" s="124">
        <f t="shared" si="1"/>
        <v>61082.68833992999</v>
      </c>
      <c r="E36" s="118"/>
      <c r="F36" s="386"/>
      <c r="G36" s="118"/>
      <c r="H36" s="118"/>
      <c r="I36" s="118"/>
    </row>
    <row r="37" spans="2:9" s="387" customFormat="1" ht="16.5" customHeight="1">
      <c r="B37" s="122" t="s">
        <v>285</v>
      </c>
      <c r="C37" s="123">
        <v>13498.39036</v>
      </c>
      <c r="D37" s="124">
        <f t="shared" si="1"/>
        <v>46070.00629868</v>
      </c>
      <c r="E37" s="118"/>
      <c r="F37" s="386"/>
      <c r="G37" s="118"/>
      <c r="H37" s="118"/>
      <c r="I37" s="118"/>
    </row>
    <row r="38" spans="2:9" s="387" customFormat="1" ht="16.5" customHeight="1">
      <c r="B38" s="122" t="s">
        <v>288</v>
      </c>
      <c r="C38" s="123">
        <v>12497.02965</v>
      </c>
      <c r="D38" s="124">
        <f t="shared" si="1"/>
        <v>42652.36219545</v>
      </c>
      <c r="E38" s="118"/>
      <c r="F38" s="386"/>
      <c r="G38" s="118"/>
      <c r="H38" s="118"/>
      <c r="I38" s="118"/>
    </row>
    <row r="39" spans="2:9" s="387" customFormat="1" ht="16.5" customHeight="1">
      <c r="B39" s="122" t="s">
        <v>267</v>
      </c>
      <c r="C39" s="123">
        <v>10841.57202</v>
      </c>
      <c r="D39" s="124">
        <f t="shared" si="1"/>
        <v>37002.285304259996</v>
      </c>
      <c r="E39" s="118"/>
      <c r="F39" s="386"/>
      <c r="G39" s="118"/>
      <c r="H39" s="118"/>
      <c r="I39" s="118"/>
    </row>
    <row r="40" spans="2:9" s="387" customFormat="1" ht="16.5" customHeight="1">
      <c r="B40" s="122" t="s">
        <v>260</v>
      </c>
      <c r="C40" s="123">
        <v>9375.586500000001</v>
      </c>
      <c r="D40" s="124">
        <f t="shared" si="1"/>
        <v>31998.8767245</v>
      </c>
      <c r="E40" s="118"/>
      <c r="F40" s="121"/>
      <c r="G40" s="118"/>
      <c r="H40" s="118"/>
      <c r="I40" s="118"/>
    </row>
    <row r="41" spans="2:9" s="387" customFormat="1" ht="16.5" customHeight="1">
      <c r="B41" s="122" t="s">
        <v>217</v>
      </c>
      <c r="C41" s="123">
        <v>7828.08065</v>
      </c>
      <c r="D41" s="124">
        <f t="shared" si="1"/>
        <v>26717.239258449998</v>
      </c>
      <c r="E41" s="118"/>
      <c r="F41" s="121"/>
      <c r="G41" s="118"/>
      <c r="H41" s="118"/>
      <c r="I41" s="118"/>
    </row>
    <row r="42" spans="2:9" s="387" customFormat="1" ht="16.5" customHeight="1">
      <c r="B42" s="122" t="s">
        <v>155</v>
      </c>
      <c r="C42" s="123">
        <v>6901.42571</v>
      </c>
      <c r="D42" s="124">
        <f t="shared" si="1"/>
        <v>23554.56594823</v>
      </c>
      <c r="E42" s="118"/>
      <c r="F42" s="121"/>
      <c r="G42" s="383"/>
      <c r="H42" s="433"/>
      <c r="I42" s="118"/>
    </row>
    <row r="43" spans="2:9" s="387" customFormat="1" ht="16.5" customHeight="1">
      <c r="B43" s="122" t="s">
        <v>246</v>
      </c>
      <c r="C43" s="123">
        <v>5573.946099999999</v>
      </c>
      <c r="D43" s="124">
        <f t="shared" si="1"/>
        <v>19023.878039299998</v>
      </c>
      <c r="E43" s="118"/>
      <c r="F43" s="121"/>
      <c r="G43" s="383"/>
      <c r="H43" s="433"/>
      <c r="I43" s="118"/>
    </row>
    <row r="44" spans="2:9" s="387" customFormat="1" ht="16.5" customHeight="1">
      <c r="B44" s="122" t="s">
        <v>222</v>
      </c>
      <c r="C44" s="123">
        <v>4917.99106</v>
      </c>
      <c r="D44" s="124">
        <f t="shared" si="1"/>
        <v>16785.10348778</v>
      </c>
      <c r="E44" s="118"/>
      <c r="F44" s="121"/>
      <c r="G44" s="118"/>
      <c r="H44" s="118"/>
      <c r="I44" s="118"/>
    </row>
    <row r="45" spans="2:9" s="387" customFormat="1" ht="16.5" customHeight="1">
      <c r="B45" s="122" t="s">
        <v>313</v>
      </c>
      <c r="C45" s="123">
        <v>4408.205330000001</v>
      </c>
      <c r="D45" s="124">
        <f t="shared" si="1"/>
        <v>15045.204791290002</v>
      </c>
      <c r="E45" s="118"/>
      <c r="F45" s="121"/>
      <c r="G45" s="118"/>
      <c r="H45" s="118"/>
      <c r="I45" s="118"/>
    </row>
    <row r="46" spans="2:9" s="387" customFormat="1" ht="16.5" customHeight="1">
      <c r="B46" s="122" t="s">
        <v>281</v>
      </c>
      <c r="C46" s="123">
        <v>4365.98555</v>
      </c>
      <c r="D46" s="124">
        <f t="shared" si="1"/>
        <v>14901.108682150001</v>
      </c>
      <c r="E46" s="118"/>
      <c r="F46" s="121"/>
      <c r="G46" s="118"/>
      <c r="H46" s="118"/>
      <c r="I46" s="118"/>
    </row>
    <row r="47" spans="2:9" s="387" customFormat="1" ht="16.5" customHeight="1">
      <c r="B47" s="122" t="s">
        <v>171</v>
      </c>
      <c r="C47" s="123">
        <v>3756.0151699999997</v>
      </c>
      <c r="D47" s="124">
        <f t="shared" si="1"/>
        <v>12819.279775209998</v>
      </c>
      <c r="E47" s="118"/>
      <c r="F47" s="121"/>
      <c r="G47" s="118"/>
      <c r="H47" s="118"/>
      <c r="I47" s="118"/>
    </row>
    <row r="48" spans="2:9" s="387" customFormat="1" ht="16.5" customHeight="1">
      <c r="B48" s="122" t="s">
        <v>161</v>
      </c>
      <c r="C48" s="123">
        <v>2768.7407799999996</v>
      </c>
      <c r="D48" s="124">
        <f t="shared" si="1"/>
        <v>9449.712282139999</v>
      </c>
      <c r="E48" s="118"/>
      <c r="F48" s="121"/>
      <c r="G48" s="118"/>
      <c r="H48" s="118"/>
      <c r="I48" s="118"/>
    </row>
    <row r="49" spans="2:9" s="387" customFormat="1" ht="16.5" customHeight="1">
      <c r="B49" s="122" t="s">
        <v>282</v>
      </c>
      <c r="C49" s="123">
        <v>2584.74221</v>
      </c>
      <c r="D49" s="124">
        <f t="shared" si="1"/>
        <v>8821.72516273</v>
      </c>
      <c r="E49" s="118"/>
      <c r="F49" s="386"/>
      <c r="G49" s="118"/>
      <c r="H49" s="118"/>
      <c r="I49" s="118"/>
    </row>
    <row r="50" spans="2:9" s="387" customFormat="1" ht="16.5" customHeight="1">
      <c r="B50" s="122" t="s">
        <v>262</v>
      </c>
      <c r="C50" s="123">
        <v>2430.24827</v>
      </c>
      <c r="D50" s="124">
        <f t="shared" si="1"/>
        <v>8294.43734551</v>
      </c>
      <c r="E50" s="118"/>
      <c r="F50" s="386"/>
      <c r="G50" s="118"/>
      <c r="H50" s="118"/>
      <c r="I50" s="118"/>
    </row>
    <row r="51" spans="2:9" s="387" customFormat="1" ht="16.5" customHeight="1">
      <c r="B51" s="122" t="s">
        <v>193</v>
      </c>
      <c r="C51" s="123">
        <v>2393.26478</v>
      </c>
      <c r="D51" s="124">
        <f t="shared" si="1"/>
        <v>8168.212694139999</v>
      </c>
      <c r="E51" s="118"/>
      <c r="F51" s="386"/>
      <c r="G51" s="118"/>
      <c r="H51" s="118"/>
      <c r="I51" s="118"/>
    </row>
    <row r="52" spans="2:9" s="387" customFormat="1" ht="16.5" customHeight="1">
      <c r="B52" s="122" t="s">
        <v>320</v>
      </c>
      <c r="C52" s="123">
        <v>2351.47273</v>
      </c>
      <c r="D52" s="124">
        <f t="shared" si="1"/>
        <v>8025.576427489999</v>
      </c>
      <c r="E52" s="118"/>
      <c r="F52" s="386"/>
      <c r="G52" s="118"/>
      <c r="H52" s="118"/>
      <c r="I52" s="118"/>
    </row>
    <row r="53" spans="2:9" s="387" customFormat="1" ht="16.5" customHeight="1">
      <c r="B53" s="122" t="s">
        <v>257</v>
      </c>
      <c r="C53" s="123">
        <v>2241.27464</v>
      </c>
      <c r="D53" s="124">
        <f t="shared" si="1"/>
        <v>7649.47034632</v>
      </c>
      <c r="E53" s="118"/>
      <c r="F53" s="386"/>
      <c r="G53" s="118"/>
      <c r="H53" s="118"/>
      <c r="I53" s="118"/>
    </row>
    <row r="54" spans="2:9" s="387" customFormat="1" ht="16.5" customHeight="1">
      <c r="B54" s="122" t="s">
        <v>263</v>
      </c>
      <c r="C54" s="123">
        <v>2230.76841</v>
      </c>
      <c r="D54" s="124">
        <f t="shared" si="1"/>
        <v>7613.61258333</v>
      </c>
      <c r="E54" s="118"/>
      <c r="F54" s="386"/>
      <c r="G54" s="118"/>
      <c r="H54" s="118"/>
      <c r="I54" s="118"/>
    </row>
    <row r="55" spans="2:9" s="387" customFormat="1" ht="16.5" customHeight="1">
      <c r="B55" s="122" t="s">
        <v>322</v>
      </c>
      <c r="C55" s="123">
        <v>2134.57892</v>
      </c>
      <c r="D55" s="124">
        <f t="shared" si="1"/>
        <v>7285.317853959999</v>
      </c>
      <c r="E55" s="118"/>
      <c r="F55" s="386"/>
      <c r="G55" s="118"/>
      <c r="H55" s="118"/>
      <c r="I55" s="118"/>
    </row>
    <row r="56" spans="2:9" s="387" customFormat="1" ht="16.5" customHeight="1">
      <c r="B56" s="122" t="s">
        <v>158</v>
      </c>
      <c r="C56" s="123">
        <v>1886.92941</v>
      </c>
      <c r="D56" s="124">
        <f t="shared" si="1"/>
        <v>6440.09007633</v>
      </c>
      <c r="E56" s="118"/>
      <c r="F56" s="386"/>
      <c r="G56" s="118"/>
      <c r="H56" s="118"/>
      <c r="I56" s="118"/>
    </row>
    <row r="57" spans="2:9" s="387" customFormat="1" ht="16.5" customHeight="1">
      <c r="B57" s="122" t="s">
        <v>157</v>
      </c>
      <c r="C57" s="123">
        <v>1885.26878</v>
      </c>
      <c r="D57" s="124">
        <f t="shared" si="1"/>
        <v>6434.42234614</v>
      </c>
      <c r="E57" s="118"/>
      <c r="F57" s="386"/>
      <c r="G57" s="118"/>
      <c r="H57" s="118"/>
      <c r="I57" s="118"/>
    </row>
    <row r="58" spans="2:9" s="387" customFormat="1" ht="16.5" customHeight="1">
      <c r="B58" s="122" t="s">
        <v>159</v>
      </c>
      <c r="C58" s="123">
        <v>1830.70197</v>
      </c>
      <c r="D58" s="124">
        <f t="shared" si="1"/>
        <v>6248.18582361</v>
      </c>
      <c r="E58" s="118"/>
      <c r="F58" s="386"/>
      <c r="G58" s="118"/>
      <c r="H58" s="118"/>
      <c r="I58" s="118"/>
    </row>
    <row r="59" spans="2:9" s="387" customFormat="1" ht="16.5" customHeight="1">
      <c r="B59" s="122" t="s">
        <v>321</v>
      </c>
      <c r="C59" s="123">
        <v>1816.2160700000002</v>
      </c>
      <c r="D59" s="124">
        <f t="shared" si="1"/>
        <v>6198.74544691</v>
      </c>
      <c r="E59" s="118"/>
      <c r="F59" s="386"/>
      <c r="G59" s="118"/>
      <c r="H59" s="118"/>
      <c r="I59" s="118"/>
    </row>
    <row r="60" spans="2:9" s="387" customFormat="1" ht="16.5" customHeight="1">
      <c r="B60" s="122" t="s">
        <v>284</v>
      </c>
      <c r="C60" s="123">
        <v>1679.81422</v>
      </c>
      <c r="D60" s="124">
        <f t="shared" si="1"/>
        <v>5733.20593286</v>
      </c>
      <c r="E60" s="118"/>
      <c r="F60" s="386"/>
      <c r="G60" s="118"/>
      <c r="H60" s="118"/>
      <c r="I60" s="118"/>
    </row>
    <row r="61" spans="2:9" s="387" customFormat="1" ht="16.5" customHeight="1">
      <c r="B61" s="122" t="s">
        <v>287</v>
      </c>
      <c r="C61" s="123">
        <v>1640.30414</v>
      </c>
      <c r="D61" s="124">
        <f t="shared" si="1"/>
        <v>5598.3580298199995</v>
      </c>
      <c r="E61" s="118"/>
      <c r="F61" s="386"/>
      <c r="G61" s="118"/>
      <c r="H61" s="118"/>
      <c r="I61" s="118"/>
    </row>
    <row r="62" spans="2:9" s="387" customFormat="1" ht="16.5" customHeight="1">
      <c r="B62" s="122" t="s">
        <v>160</v>
      </c>
      <c r="C62" s="123">
        <v>1552.51749</v>
      </c>
      <c r="D62" s="124">
        <f t="shared" si="1"/>
        <v>5298.74219337</v>
      </c>
      <c r="E62" s="118"/>
      <c r="F62" s="386"/>
      <c r="G62" s="118"/>
      <c r="H62" s="118"/>
      <c r="I62" s="118"/>
    </row>
    <row r="63" spans="2:9" s="387" customFormat="1" ht="16.5" customHeight="1">
      <c r="B63" s="122" t="s">
        <v>286</v>
      </c>
      <c r="C63" s="123">
        <v>1489.25647</v>
      </c>
      <c r="D63" s="124">
        <f t="shared" si="1"/>
        <v>5082.83233211</v>
      </c>
      <c r="E63" s="118"/>
      <c r="F63" s="386"/>
      <c r="G63" s="118"/>
      <c r="H63" s="118"/>
      <c r="I63" s="118"/>
    </row>
    <row r="64" spans="2:9" s="387" customFormat="1" ht="16.5" customHeight="1">
      <c r="B64" s="122" t="s">
        <v>163</v>
      </c>
      <c r="C64" s="123">
        <v>1485.86754</v>
      </c>
      <c r="D64" s="124">
        <f t="shared" si="1"/>
        <v>5071.265914019999</v>
      </c>
      <c r="E64" s="118"/>
      <c r="F64" s="386"/>
      <c r="G64" s="118"/>
      <c r="H64" s="118"/>
      <c r="I64" s="118"/>
    </row>
    <row r="65" spans="2:9" s="387" customFormat="1" ht="16.5" customHeight="1">
      <c r="B65" s="122" t="s">
        <v>333</v>
      </c>
      <c r="C65" s="123">
        <v>1445.14715</v>
      </c>
      <c r="D65" s="124">
        <f t="shared" si="1"/>
        <v>4932.28722295</v>
      </c>
      <c r="E65" s="118"/>
      <c r="F65" s="386"/>
      <c r="G65" s="118"/>
      <c r="H65" s="118"/>
      <c r="I65" s="118"/>
    </row>
    <row r="66" spans="2:9" s="387" customFormat="1" ht="16.5" customHeight="1">
      <c r="B66" s="122" t="s">
        <v>266</v>
      </c>
      <c r="C66" s="123">
        <v>1401.97553</v>
      </c>
      <c r="D66" s="124">
        <f aca="true" t="shared" si="2" ref="D66:D97">+C66*$H$8</f>
        <v>4784.9424838899995</v>
      </c>
      <c r="E66" s="118"/>
      <c r="F66" s="386"/>
      <c r="G66" s="118"/>
      <c r="H66" s="118"/>
      <c r="I66" s="118"/>
    </row>
    <row r="67" spans="2:9" s="387" customFormat="1" ht="16.5" customHeight="1">
      <c r="B67" s="122" t="s">
        <v>314</v>
      </c>
      <c r="C67" s="123">
        <v>1393.98728</v>
      </c>
      <c r="D67" s="124">
        <f t="shared" si="2"/>
        <v>4757.67858664</v>
      </c>
      <c r="E67" s="118"/>
      <c r="F67" s="386"/>
      <c r="G67" s="118"/>
      <c r="H67" s="118"/>
      <c r="I67" s="118"/>
    </row>
    <row r="68" spans="2:9" s="387" customFormat="1" ht="16.5" customHeight="1">
      <c r="B68" s="122" t="s">
        <v>256</v>
      </c>
      <c r="C68" s="123">
        <v>1358.51804</v>
      </c>
      <c r="D68" s="124">
        <f t="shared" si="2"/>
        <v>4636.622070519999</v>
      </c>
      <c r="E68" s="118"/>
      <c r="F68" s="386"/>
      <c r="G68" s="118"/>
      <c r="H68" s="118"/>
      <c r="I68" s="118"/>
    </row>
    <row r="69" spans="2:9" s="387" customFormat="1" ht="16.5" customHeight="1">
      <c r="B69" s="122" t="s">
        <v>334</v>
      </c>
      <c r="C69" s="123">
        <v>1333.42465</v>
      </c>
      <c r="D69" s="124">
        <f t="shared" si="2"/>
        <v>4550.97833045</v>
      </c>
      <c r="E69" s="118"/>
      <c r="F69" s="386"/>
      <c r="G69" s="118"/>
      <c r="H69" s="118"/>
      <c r="I69" s="118"/>
    </row>
    <row r="70" spans="2:9" s="387" customFormat="1" ht="16.5" customHeight="1">
      <c r="B70" s="122" t="s">
        <v>156</v>
      </c>
      <c r="C70" s="123">
        <v>1198.64645</v>
      </c>
      <c r="D70" s="124">
        <f t="shared" si="2"/>
        <v>4090.9803338499996</v>
      </c>
      <c r="E70" s="118"/>
      <c r="F70" s="386"/>
      <c r="G70" s="118"/>
      <c r="H70" s="118"/>
      <c r="I70" s="118"/>
    </row>
    <row r="71" spans="2:9" s="387" customFormat="1" ht="16.5" customHeight="1">
      <c r="B71" s="122" t="s">
        <v>203</v>
      </c>
      <c r="C71" s="123">
        <v>1194.30942</v>
      </c>
      <c r="D71" s="124">
        <f t="shared" si="2"/>
        <v>4076.17805046</v>
      </c>
      <c r="E71" s="118"/>
      <c r="F71" s="386"/>
      <c r="G71" s="118"/>
      <c r="H71" s="118"/>
      <c r="I71" s="118"/>
    </row>
    <row r="72" spans="2:9" s="387" customFormat="1" ht="16.5" customHeight="1">
      <c r="B72" s="122" t="s">
        <v>174</v>
      </c>
      <c r="C72" s="123">
        <v>1130.542</v>
      </c>
      <c r="D72" s="124">
        <f t="shared" si="2"/>
        <v>3858.5398459999997</v>
      </c>
      <c r="E72" s="118"/>
      <c r="F72" s="386"/>
      <c r="G72" s="118"/>
      <c r="H72" s="118"/>
      <c r="I72" s="118"/>
    </row>
    <row r="73" spans="2:9" s="387" customFormat="1" ht="16.5" customHeight="1">
      <c r="B73" s="122" t="s">
        <v>280</v>
      </c>
      <c r="C73" s="123">
        <v>1100.96006</v>
      </c>
      <c r="D73" s="124">
        <f t="shared" si="2"/>
        <v>3757.57668478</v>
      </c>
      <c r="E73" s="118"/>
      <c r="F73" s="386"/>
      <c r="G73" s="118"/>
      <c r="H73" s="118"/>
      <c r="I73" s="118"/>
    </row>
    <row r="74" spans="2:9" s="387" customFormat="1" ht="16.5" customHeight="1">
      <c r="B74" s="122" t="s">
        <v>300</v>
      </c>
      <c r="C74" s="123">
        <v>1071.48648</v>
      </c>
      <c r="D74" s="124">
        <f t="shared" si="2"/>
        <v>3656.98335624</v>
      </c>
      <c r="E74" s="118"/>
      <c r="F74" s="386"/>
      <c r="G74" s="118"/>
      <c r="H74" s="118"/>
      <c r="I74" s="118"/>
    </row>
    <row r="75" spans="2:9" s="387" customFormat="1" ht="16.5" customHeight="1">
      <c r="B75" s="122" t="s">
        <v>164</v>
      </c>
      <c r="C75" s="123">
        <v>975.2934300000001</v>
      </c>
      <c r="D75" s="124">
        <f t="shared" si="2"/>
        <v>3328.67647659</v>
      </c>
      <c r="E75" s="118"/>
      <c r="F75" s="386"/>
      <c r="G75" s="118"/>
      <c r="H75" s="118"/>
      <c r="I75" s="118"/>
    </row>
    <row r="76" spans="2:9" s="387" customFormat="1" ht="16.5" customHeight="1">
      <c r="B76" s="122" t="s">
        <v>261</v>
      </c>
      <c r="C76" s="123">
        <v>909.62229</v>
      </c>
      <c r="D76" s="124">
        <f t="shared" si="2"/>
        <v>3104.5408757699997</v>
      </c>
      <c r="E76" s="118"/>
      <c r="F76" s="386"/>
      <c r="G76" s="118"/>
      <c r="H76" s="118"/>
      <c r="I76" s="118"/>
    </row>
    <row r="77" spans="2:9" s="387" customFormat="1" ht="16.5" customHeight="1">
      <c r="B77" s="122" t="s">
        <v>335</v>
      </c>
      <c r="C77" s="123">
        <v>886.72722</v>
      </c>
      <c r="D77" s="124">
        <f t="shared" si="2"/>
        <v>3026.40000186</v>
      </c>
      <c r="E77" s="118"/>
      <c r="F77" s="386"/>
      <c r="G77" s="118"/>
      <c r="H77" s="118"/>
      <c r="I77" s="118"/>
    </row>
    <row r="78" spans="2:9" s="387" customFormat="1" ht="16.5" customHeight="1">
      <c r="B78" s="122" t="s">
        <v>295</v>
      </c>
      <c r="C78" s="123">
        <v>865.2981100000001</v>
      </c>
      <c r="D78" s="124">
        <f t="shared" si="2"/>
        <v>2953.26244943</v>
      </c>
      <c r="E78" s="118"/>
      <c r="F78" s="386"/>
      <c r="G78" s="118"/>
      <c r="H78" s="118"/>
      <c r="I78" s="118"/>
    </row>
    <row r="79" spans="2:9" s="387" customFormat="1" ht="16.5" customHeight="1">
      <c r="B79" s="122" t="s">
        <v>301</v>
      </c>
      <c r="C79" s="123">
        <v>846.82823</v>
      </c>
      <c r="D79" s="124">
        <f t="shared" si="2"/>
        <v>2890.2247489899996</v>
      </c>
      <c r="E79" s="118"/>
      <c r="F79" s="386"/>
      <c r="G79" s="118"/>
      <c r="H79" s="118"/>
      <c r="I79" s="118"/>
    </row>
    <row r="80" spans="2:9" s="387" customFormat="1" ht="16.5" customHeight="1">
      <c r="B80" s="122" t="s">
        <v>336</v>
      </c>
      <c r="C80" s="123">
        <v>827.16436</v>
      </c>
      <c r="D80" s="124">
        <f t="shared" si="2"/>
        <v>2823.11196068</v>
      </c>
      <c r="E80" s="118"/>
      <c r="F80" s="386"/>
      <c r="G80" s="118"/>
      <c r="H80" s="118"/>
      <c r="I80" s="118"/>
    </row>
    <row r="81" spans="2:9" s="387" customFormat="1" ht="16.5" customHeight="1">
      <c r="B81" s="122" t="s">
        <v>223</v>
      </c>
      <c r="C81" s="123">
        <v>693.9898699999999</v>
      </c>
      <c r="D81" s="124">
        <f t="shared" si="2"/>
        <v>2368.5874263099995</v>
      </c>
      <c r="E81" s="118"/>
      <c r="F81" s="386"/>
      <c r="G81" s="118"/>
      <c r="H81" s="118"/>
      <c r="I81" s="118"/>
    </row>
    <row r="82" spans="2:9" s="387" customFormat="1" ht="16.5" customHeight="1">
      <c r="B82" s="122" t="s">
        <v>302</v>
      </c>
      <c r="C82" s="123">
        <v>643.67943</v>
      </c>
      <c r="D82" s="124">
        <f t="shared" si="2"/>
        <v>2196.87789459</v>
      </c>
      <c r="E82" s="118"/>
      <c r="F82" s="386"/>
      <c r="G82" s="118"/>
      <c r="H82" s="118"/>
      <c r="I82" s="118"/>
    </row>
    <row r="83" spans="2:9" s="387" customFormat="1" ht="16.5" customHeight="1">
      <c r="B83" s="122" t="s">
        <v>264</v>
      </c>
      <c r="C83" s="123">
        <v>615.89334</v>
      </c>
      <c r="D83" s="124">
        <f t="shared" si="2"/>
        <v>2102.04396942</v>
      </c>
      <c r="E83" s="118"/>
      <c r="F83" s="386"/>
      <c r="G83" s="118"/>
      <c r="H83" s="118"/>
      <c r="I83" s="118"/>
    </row>
    <row r="84" spans="2:9" s="387" customFormat="1" ht="16.5" customHeight="1">
      <c r="B84" s="122" t="s">
        <v>221</v>
      </c>
      <c r="C84" s="123">
        <v>582.70011</v>
      </c>
      <c r="D84" s="124">
        <f t="shared" si="2"/>
        <v>1988.75547543</v>
      </c>
      <c r="E84" s="118"/>
      <c r="F84" s="386"/>
      <c r="G84" s="118"/>
      <c r="H84" s="118"/>
      <c r="I84" s="118"/>
    </row>
    <row r="85" spans="2:9" s="387" customFormat="1" ht="16.5" customHeight="1">
      <c r="B85" s="122" t="s">
        <v>162</v>
      </c>
      <c r="C85" s="123">
        <v>576.39737</v>
      </c>
      <c r="D85" s="124">
        <f t="shared" si="2"/>
        <v>1967.24422381</v>
      </c>
      <c r="E85" s="118"/>
      <c r="F85" s="386"/>
      <c r="G85" s="118"/>
      <c r="H85" s="118"/>
      <c r="I85" s="118"/>
    </row>
    <row r="86" spans="2:9" s="387" customFormat="1" ht="16.5" customHeight="1">
      <c r="B86" s="122" t="s">
        <v>315</v>
      </c>
      <c r="C86" s="123">
        <v>569.76125</v>
      </c>
      <c r="D86" s="124">
        <f t="shared" si="2"/>
        <v>1944.59514625</v>
      </c>
      <c r="E86" s="118"/>
      <c r="F86" s="386"/>
      <c r="G86" s="118"/>
      <c r="H86" s="118"/>
      <c r="I86" s="118"/>
    </row>
    <row r="87" spans="2:9" s="387" customFormat="1" ht="16.5" customHeight="1">
      <c r="B87" s="122" t="s">
        <v>283</v>
      </c>
      <c r="C87" s="123">
        <v>559.34577</v>
      </c>
      <c r="D87" s="124">
        <f t="shared" si="2"/>
        <v>1909.04711301</v>
      </c>
      <c r="E87" s="118"/>
      <c r="F87" s="386"/>
      <c r="G87" s="118"/>
      <c r="H87" s="118"/>
      <c r="I87" s="118"/>
    </row>
    <row r="88" spans="2:9" s="387" customFormat="1" ht="16.5" customHeight="1">
      <c r="B88" s="122" t="s">
        <v>165</v>
      </c>
      <c r="C88" s="123">
        <v>553.85209</v>
      </c>
      <c r="D88" s="124">
        <f t="shared" si="2"/>
        <v>1890.29718317</v>
      </c>
      <c r="E88" s="118"/>
      <c r="F88" s="386"/>
      <c r="G88" s="118"/>
      <c r="H88" s="118"/>
      <c r="I88" s="118"/>
    </row>
    <row r="89" spans="2:9" s="387" customFormat="1" ht="16.5" customHeight="1">
      <c r="B89" s="122" t="s">
        <v>242</v>
      </c>
      <c r="C89" s="123">
        <v>551.59361</v>
      </c>
      <c r="D89" s="124">
        <f t="shared" si="2"/>
        <v>1882.58899093</v>
      </c>
      <c r="E89" s="118"/>
      <c r="F89" s="386"/>
      <c r="G89" s="118"/>
      <c r="H89" s="118"/>
      <c r="I89" s="118"/>
    </row>
    <row r="90" spans="2:9" s="387" customFormat="1" ht="16.5" customHeight="1">
      <c r="B90" s="122" t="s">
        <v>201</v>
      </c>
      <c r="C90" s="123">
        <v>547.97794</v>
      </c>
      <c r="D90" s="124">
        <f t="shared" si="2"/>
        <v>1870.24870922</v>
      </c>
      <c r="E90" s="118"/>
      <c r="F90" s="386"/>
      <c r="G90" s="118"/>
      <c r="H90" s="118"/>
      <c r="I90" s="118"/>
    </row>
    <row r="91" spans="2:9" s="387" customFormat="1" ht="16.5" customHeight="1">
      <c r="B91" s="122" t="s">
        <v>276</v>
      </c>
      <c r="C91" s="123">
        <v>538.68265</v>
      </c>
      <c r="D91" s="124">
        <f t="shared" si="2"/>
        <v>1838.5238844499997</v>
      </c>
      <c r="E91" s="118"/>
      <c r="F91" s="386"/>
      <c r="G91" s="118"/>
      <c r="H91" s="118"/>
      <c r="I91" s="118"/>
    </row>
    <row r="92" spans="2:9" s="387" customFormat="1" ht="16.5" customHeight="1">
      <c r="B92" s="122" t="s">
        <v>241</v>
      </c>
      <c r="C92" s="123">
        <v>530.8819599999999</v>
      </c>
      <c r="D92" s="124">
        <f t="shared" si="2"/>
        <v>1811.9001294799996</v>
      </c>
      <c r="E92" s="118"/>
      <c r="F92" s="386"/>
      <c r="G92" s="118"/>
      <c r="H92" s="118"/>
      <c r="I92" s="118"/>
    </row>
    <row r="93" spans="2:9" s="387" customFormat="1" ht="16.5" customHeight="1">
      <c r="B93" s="122" t="s">
        <v>196</v>
      </c>
      <c r="C93" s="123">
        <v>517.45343</v>
      </c>
      <c r="D93" s="124">
        <f t="shared" si="2"/>
        <v>1766.06855659</v>
      </c>
      <c r="E93" s="118"/>
      <c r="F93" s="386"/>
      <c r="G93" s="118"/>
      <c r="H93" s="118"/>
      <c r="I93" s="118"/>
    </row>
    <row r="94" spans="2:9" s="387" customFormat="1" ht="16.5" customHeight="1">
      <c r="B94" s="122" t="s">
        <v>247</v>
      </c>
      <c r="C94" s="123">
        <v>480.68465999999995</v>
      </c>
      <c r="D94" s="124">
        <f t="shared" si="2"/>
        <v>1640.5767445799997</v>
      </c>
      <c r="E94" s="118"/>
      <c r="F94" s="386"/>
      <c r="G94" s="118"/>
      <c r="H94" s="118"/>
      <c r="I94" s="118"/>
    </row>
    <row r="95" spans="2:9" s="387" customFormat="1" ht="16.5" customHeight="1">
      <c r="B95" s="122" t="s">
        <v>238</v>
      </c>
      <c r="C95" s="123">
        <v>459.6079</v>
      </c>
      <c r="D95" s="124">
        <f t="shared" si="2"/>
        <v>1568.6417626999998</v>
      </c>
      <c r="E95" s="118"/>
      <c r="F95" s="386"/>
      <c r="G95" s="118"/>
      <c r="H95" s="118"/>
      <c r="I95" s="118"/>
    </row>
    <row r="96" spans="2:9" s="387" customFormat="1" ht="16.5" customHeight="1">
      <c r="B96" s="122" t="s">
        <v>289</v>
      </c>
      <c r="C96" s="123">
        <v>443.33683</v>
      </c>
      <c r="D96" s="124">
        <f t="shared" si="2"/>
        <v>1513.10860079</v>
      </c>
      <c r="E96" s="118"/>
      <c r="F96" s="386"/>
      <c r="G96" s="118"/>
      <c r="H96" s="118"/>
      <c r="I96" s="118"/>
    </row>
    <row r="97" spans="2:9" s="387" customFormat="1" ht="16.5" customHeight="1">
      <c r="B97" s="122" t="s">
        <v>224</v>
      </c>
      <c r="C97" s="123">
        <v>426.24134999999995</v>
      </c>
      <c r="D97" s="124">
        <f t="shared" si="2"/>
        <v>1454.7617275499997</v>
      </c>
      <c r="E97" s="118"/>
      <c r="F97" s="386"/>
      <c r="G97" s="118"/>
      <c r="H97" s="118"/>
      <c r="I97" s="118"/>
    </row>
    <row r="98" spans="2:9" s="387" customFormat="1" ht="16.5" customHeight="1">
      <c r="B98" s="122" t="s">
        <v>296</v>
      </c>
      <c r="C98" s="123">
        <v>422.21964</v>
      </c>
      <c r="D98" s="124">
        <f aca="true" t="shared" si="3" ref="D98:D110">+C98*$H$8</f>
        <v>1441.03563132</v>
      </c>
      <c r="E98" s="118"/>
      <c r="F98" s="386"/>
      <c r="G98" s="118"/>
      <c r="H98" s="118"/>
      <c r="I98" s="118"/>
    </row>
    <row r="99" spans="2:9" s="387" customFormat="1" ht="16.5" customHeight="1">
      <c r="B99" s="122" t="s">
        <v>303</v>
      </c>
      <c r="C99" s="123">
        <v>371.12426</v>
      </c>
      <c r="D99" s="124">
        <f t="shared" si="3"/>
        <v>1266.6470993799999</v>
      </c>
      <c r="E99" s="118"/>
      <c r="F99" s="386"/>
      <c r="G99" s="118"/>
      <c r="H99" s="118"/>
      <c r="I99" s="118"/>
    </row>
    <row r="100" spans="2:9" s="387" customFormat="1" ht="16.5" customHeight="1">
      <c r="B100" s="122" t="s">
        <v>272</v>
      </c>
      <c r="C100" s="123">
        <v>362.65919</v>
      </c>
      <c r="D100" s="124">
        <f t="shared" si="3"/>
        <v>1237.75581547</v>
      </c>
      <c r="E100" s="118"/>
      <c r="F100" s="386"/>
      <c r="G100" s="118"/>
      <c r="H100" s="118"/>
      <c r="I100" s="118"/>
    </row>
    <row r="101" spans="2:9" s="387" customFormat="1" ht="16.5" customHeight="1">
      <c r="B101" s="122" t="s">
        <v>304</v>
      </c>
      <c r="C101" s="123">
        <v>350.06174</v>
      </c>
      <c r="D101" s="124">
        <f t="shared" si="3"/>
        <v>1194.7607186199998</v>
      </c>
      <c r="E101" s="118"/>
      <c r="F101" s="386"/>
      <c r="G101" s="118"/>
      <c r="H101" s="118"/>
      <c r="I101" s="118"/>
    </row>
    <row r="102" spans="2:9" s="387" customFormat="1" ht="16.5" customHeight="1">
      <c r="B102" s="122" t="s">
        <v>259</v>
      </c>
      <c r="C102" s="123">
        <v>336.90108000000004</v>
      </c>
      <c r="D102" s="124">
        <f t="shared" si="3"/>
        <v>1149.84338604</v>
      </c>
      <c r="E102" s="118"/>
      <c r="F102" s="386"/>
      <c r="G102" s="118"/>
      <c r="H102" s="118"/>
      <c r="I102" s="118"/>
    </row>
    <row r="103" spans="2:9" s="387" customFormat="1" ht="16.5" customHeight="1">
      <c r="B103" s="122" t="s">
        <v>306</v>
      </c>
      <c r="C103" s="123">
        <v>335.38795</v>
      </c>
      <c r="D103" s="124">
        <f t="shared" si="3"/>
        <v>1144.67907335</v>
      </c>
      <c r="E103" s="118"/>
      <c r="F103" s="386"/>
      <c r="G103" s="118"/>
      <c r="H103" s="118"/>
      <c r="I103" s="118"/>
    </row>
    <row r="104" spans="2:9" s="387" customFormat="1" ht="16.5" customHeight="1">
      <c r="B104" s="122" t="s">
        <v>248</v>
      </c>
      <c r="C104" s="123">
        <v>330.19832</v>
      </c>
      <c r="D104" s="124">
        <f t="shared" si="3"/>
        <v>1126.96686616</v>
      </c>
      <c r="E104" s="118"/>
      <c r="F104" s="386"/>
      <c r="G104" s="118"/>
      <c r="H104" s="118"/>
      <c r="I104" s="118"/>
    </row>
    <row r="105" spans="2:9" s="387" customFormat="1" ht="16.5" customHeight="1">
      <c r="B105" s="122" t="s">
        <v>307</v>
      </c>
      <c r="C105" s="123">
        <v>329.10288</v>
      </c>
      <c r="D105" s="124">
        <f t="shared" si="3"/>
        <v>1123.22812944</v>
      </c>
      <c r="E105" s="118"/>
      <c r="F105" s="386"/>
      <c r="G105" s="118"/>
      <c r="H105" s="118"/>
      <c r="I105" s="118"/>
    </row>
    <row r="106" spans="2:9" s="387" customFormat="1" ht="16.5" customHeight="1">
      <c r="B106" s="122" t="s">
        <v>202</v>
      </c>
      <c r="C106" s="123">
        <v>320.63897</v>
      </c>
      <c r="D106" s="124">
        <f t="shared" si="3"/>
        <v>1094.3408046099999</v>
      </c>
      <c r="E106" s="118"/>
      <c r="F106" s="386"/>
      <c r="G106" s="118"/>
      <c r="H106" s="118"/>
      <c r="I106" s="118"/>
    </row>
    <row r="107" spans="2:9" s="387" customFormat="1" ht="16.5" customHeight="1">
      <c r="B107" s="122" t="s">
        <v>305</v>
      </c>
      <c r="C107" s="123">
        <v>312.38057000000003</v>
      </c>
      <c r="D107" s="124">
        <f t="shared" si="3"/>
        <v>1066.1548854100001</v>
      </c>
      <c r="E107" s="118"/>
      <c r="F107" s="386"/>
      <c r="G107" s="118"/>
      <c r="H107" s="118"/>
      <c r="I107" s="118"/>
    </row>
    <row r="108" spans="2:9" s="387" customFormat="1" ht="16.5" customHeight="1">
      <c r="B108" s="122" t="s">
        <v>308</v>
      </c>
      <c r="C108" s="123">
        <v>301.33644</v>
      </c>
      <c r="D108" s="124">
        <f t="shared" si="3"/>
        <v>1028.4612697199998</v>
      </c>
      <c r="E108" s="118"/>
      <c r="F108" s="386"/>
      <c r="G108" s="118"/>
      <c r="H108" s="118"/>
      <c r="I108" s="118"/>
    </row>
    <row r="109" spans="2:9" s="387" customFormat="1" ht="16.5" customHeight="1">
      <c r="B109" s="122" t="s">
        <v>316</v>
      </c>
      <c r="C109" s="123">
        <v>301.25389</v>
      </c>
      <c r="D109" s="124">
        <f t="shared" si="3"/>
        <v>1028.17952657</v>
      </c>
      <c r="E109" s="118"/>
      <c r="F109" s="386"/>
      <c r="G109" s="118"/>
      <c r="H109" s="118"/>
      <c r="I109" s="118"/>
    </row>
    <row r="110" spans="2:6" ht="16.5" customHeight="1">
      <c r="B110" s="122" t="s">
        <v>147</v>
      </c>
      <c r="C110" s="123">
        <v>8312.31039</v>
      </c>
      <c r="D110" s="124">
        <f t="shared" si="3"/>
        <v>28369.91536107</v>
      </c>
      <c r="F110" s="121"/>
    </row>
    <row r="111" spans="2:4" ht="7.5" customHeight="1">
      <c r="B111" s="144"/>
      <c r="C111" s="123"/>
      <c r="D111" s="124"/>
    </row>
    <row r="112" spans="2:4" ht="15" customHeight="1">
      <c r="B112" s="617" t="s">
        <v>16</v>
      </c>
      <c r="C112" s="615">
        <f>+C32+C15</f>
        <v>923755.23655</v>
      </c>
      <c r="D112" s="615">
        <f>+D32+D15</f>
        <v>3152776.6223451495</v>
      </c>
    </row>
    <row r="113" spans="2:6" s="119" customFormat="1" ht="15" customHeight="1">
      <c r="B113" s="618"/>
      <c r="C113" s="616"/>
      <c r="D113" s="616"/>
      <c r="F113" s="489"/>
    </row>
    <row r="114" spans="2:4" ht="7.5" customHeight="1">
      <c r="B114" s="145"/>
      <c r="C114" s="146"/>
      <c r="D114" s="146"/>
    </row>
    <row r="115" spans="2:29" s="117" customFormat="1" ht="15">
      <c r="B115" s="142" t="s">
        <v>208</v>
      </c>
      <c r="C115" s="443"/>
      <c r="D115" s="442"/>
      <c r="E115" s="395"/>
      <c r="F115" s="395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</row>
    <row r="116" spans="2:29" s="117" customFormat="1" ht="15">
      <c r="B116" s="142" t="s">
        <v>216</v>
      </c>
      <c r="C116" s="436"/>
      <c r="D116" s="437"/>
      <c r="E116" s="395"/>
      <c r="F116" s="395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</row>
    <row r="117" spans="2:29" s="117" customFormat="1" ht="15" customHeight="1">
      <c r="B117" s="147" t="s">
        <v>214</v>
      </c>
      <c r="C117" s="378"/>
      <c r="D117" s="201"/>
      <c r="E117" s="201"/>
      <c r="F117" s="201"/>
      <c r="G117" s="201"/>
      <c r="H117" s="201"/>
      <c r="I117" s="201"/>
      <c r="J117" s="201"/>
      <c r="K117" s="201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</row>
    <row r="118" spans="2:29" s="117" customFormat="1" ht="15" customHeight="1">
      <c r="B118" s="623" t="s">
        <v>215</v>
      </c>
      <c r="C118" s="623"/>
      <c r="D118" s="623"/>
      <c r="E118" s="201"/>
      <c r="F118" s="201"/>
      <c r="G118" s="509"/>
      <c r="H118" s="509"/>
      <c r="I118" s="509"/>
      <c r="J118" s="509"/>
      <c r="K118" s="509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</row>
    <row r="119" spans="2:29" s="117" customFormat="1" ht="15">
      <c r="B119" s="623" t="s">
        <v>337</v>
      </c>
      <c r="C119" s="623"/>
      <c r="D119" s="623"/>
      <c r="E119" s="395"/>
      <c r="F119" s="395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</row>
    <row r="120" spans="2:4" ht="15" customHeight="1">
      <c r="B120" s="143"/>
      <c r="C120" s="502"/>
      <c r="D120" s="502"/>
    </row>
    <row r="121" spans="2:4" ht="15" customHeight="1">
      <c r="B121" s="143"/>
      <c r="C121" s="503">
        <f>+C112-Plazo!C14</f>
        <v>0</v>
      </c>
      <c r="D121" s="503">
        <f>+D112-Plazo!D14</f>
        <v>0</v>
      </c>
    </row>
    <row r="122" spans="2:4" ht="15" customHeight="1">
      <c r="B122" s="143"/>
      <c r="C122" s="504"/>
      <c r="D122" s="504"/>
    </row>
    <row r="123" spans="3:4" ht="15" customHeight="1">
      <c r="C123" s="141"/>
      <c r="D123" s="141"/>
    </row>
    <row r="124" spans="2:5" ht="15.75" customHeight="1">
      <c r="B124" s="155" t="s">
        <v>180</v>
      </c>
      <c r="C124" s="166"/>
      <c r="D124" s="166"/>
      <c r="E124" s="121"/>
    </row>
    <row r="125" spans="2:4" ht="15.75" customHeight="1">
      <c r="B125" s="187" t="s">
        <v>167</v>
      </c>
      <c r="C125" s="167"/>
      <c r="D125" s="167"/>
    </row>
    <row r="126" spans="2:4" ht="15.75" customHeight="1">
      <c r="B126" s="428" t="s">
        <v>92</v>
      </c>
      <c r="C126" s="167"/>
      <c r="D126" s="167"/>
    </row>
    <row r="127" spans="2:4" ht="15.75" customHeight="1">
      <c r="B127" s="428" t="s">
        <v>169</v>
      </c>
      <c r="C127" s="167"/>
      <c r="D127" s="167"/>
    </row>
    <row r="128" spans="2:4" ht="15" customHeight="1">
      <c r="B128" s="577" t="str">
        <f>+B9</f>
        <v>Al 31 de diciembre de 2015</v>
      </c>
      <c r="C128" s="577"/>
      <c r="D128" s="166"/>
    </row>
    <row r="129" spans="2:4" ht="9" customHeight="1">
      <c r="B129" s="429"/>
      <c r="C129" s="429"/>
      <c r="D129" s="487"/>
    </row>
    <row r="130" spans="2:4" ht="12" customHeight="1">
      <c r="B130" s="624" t="s">
        <v>166</v>
      </c>
      <c r="C130" s="627" t="s">
        <v>68</v>
      </c>
      <c r="D130" s="630" t="s">
        <v>69</v>
      </c>
    </row>
    <row r="131" spans="2:4" ht="12" customHeight="1">
      <c r="B131" s="625"/>
      <c r="C131" s="628"/>
      <c r="D131" s="631"/>
    </row>
    <row r="132" spans="2:4" ht="12" customHeight="1">
      <c r="B132" s="626"/>
      <c r="C132" s="629"/>
      <c r="D132" s="632"/>
    </row>
    <row r="133" spans="2:4" ht="7.5" customHeight="1">
      <c r="B133" s="431"/>
      <c r="C133" s="430"/>
      <c r="D133" s="488"/>
    </row>
    <row r="134" spans="2:4" ht="7.5" customHeight="1">
      <c r="B134" s="177"/>
      <c r="C134" s="168"/>
      <c r="D134" s="184"/>
    </row>
    <row r="135" spans="2:4" ht="16.5" customHeight="1">
      <c r="B135" s="179" t="s">
        <v>255</v>
      </c>
      <c r="C135" s="171">
        <f>SUM(C137:C137)</f>
        <v>1481.62914</v>
      </c>
      <c r="D135" s="180">
        <f>SUM(D137:D137)</f>
        <v>5056.80025482</v>
      </c>
    </row>
    <row r="136" spans="2:4" ht="7.5" customHeight="1">
      <c r="B136" s="181"/>
      <c r="C136" s="171"/>
      <c r="D136" s="180"/>
    </row>
    <row r="137" spans="2:4" ht="16.5" customHeight="1">
      <c r="B137" s="122" t="s">
        <v>151</v>
      </c>
      <c r="C137" s="172">
        <v>1481.62914</v>
      </c>
      <c r="D137" s="124">
        <f>+C137*$H$8</f>
        <v>5056.80025482</v>
      </c>
    </row>
    <row r="138" spans="2:4" ht="16.5" customHeight="1">
      <c r="B138" s="122"/>
      <c r="C138" s="172"/>
      <c r="D138" s="124"/>
    </row>
    <row r="139" spans="2:4" ht="16.5" customHeight="1">
      <c r="B139" s="182" t="s">
        <v>207</v>
      </c>
      <c r="C139" s="171">
        <f>SUM(C141:C169)</f>
        <v>30944.401119999995</v>
      </c>
      <c r="D139" s="180">
        <f>SUM(D141:D169)</f>
        <v>105613.24102255996</v>
      </c>
    </row>
    <row r="140" spans="2:4" ht="6" customHeight="1">
      <c r="B140" s="183"/>
      <c r="C140" s="171"/>
      <c r="D140" s="124"/>
    </row>
    <row r="141" spans="2:7" ht="16.5" customHeight="1">
      <c r="B141" s="122" t="s">
        <v>253</v>
      </c>
      <c r="C141" s="172">
        <v>3315.21464</v>
      </c>
      <c r="D141" s="124">
        <f aca="true" t="shared" si="4" ref="D141:D169">+C141*$H$8</f>
        <v>11314.82756632</v>
      </c>
      <c r="G141" s="386"/>
    </row>
    <row r="142" spans="2:7" ht="16.5" customHeight="1">
      <c r="B142" s="122" t="s">
        <v>156</v>
      </c>
      <c r="C142" s="172">
        <v>1960.7578800000001</v>
      </c>
      <c r="D142" s="124">
        <f t="shared" si="4"/>
        <v>6692.06664444</v>
      </c>
      <c r="G142" s="386"/>
    </row>
    <row r="143" spans="2:7" ht="16.5" customHeight="1">
      <c r="B143" s="122" t="s">
        <v>338</v>
      </c>
      <c r="C143" s="172">
        <v>1757.98418</v>
      </c>
      <c r="D143" s="124">
        <f t="shared" si="4"/>
        <v>6000.000006339999</v>
      </c>
      <c r="G143" s="386"/>
    </row>
    <row r="144" spans="2:7" ht="16.5" customHeight="1">
      <c r="B144" s="122" t="s">
        <v>339</v>
      </c>
      <c r="C144" s="172">
        <v>1171.98945</v>
      </c>
      <c r="D144" s="124">
        <f t="shared" si="4"/>
        <v>3999.9999928499997</v>
      </c>
      <c r="G144" s="386"/>
    </row>
    <row r="145" spans="2:7" ht="16.5" customHeight="1">
      <c r="B145" s="122" t="s">
        <v>290</v>
      </c>
      <c r="C145" s="172">
        <v>1153.5510900000002</v>
      </c>
      <c r="D145" s="124">
        <f t="shared" si="4"/>
        <v>3937.0698701700003</v>
      </c>
      <c r="G145" s="386"/>
    </row>
    <row r="146" spans="2:7" ht="16.5" customHeight="1">
      <c r="B146" s="122" t="s">
        <v>340</v>
      </c>
      <c r="C146" s="172">
        <v>1005.5669499999999</v>
      </c>
      <c r="D146" s="124">
        <f t="shared" si="4"/>
        <v>3432.0000003499995</v>
      </c>
      <c r="G146" s="386"/>
    </row>
    <row r="147" spans="2:7" ht="16.5" customHeight="1">
      <c r="B147" s="122" t="s">
        <v>291</v>
      </c>
      <c r="C147" s="172">
        <v>906.52409</v>
      </c>
      <c r="D147" s="124">
        <f t="shared" si="4"/>
        <v>3093.96671917</v>
      </c>
      <c r="G147" s="386"/>
    </row>
    <row r="148" spans="2:7" ht="16.5" customHeight="1">
      <c r="B148" s="122" t="s">
        <v>341</v>
      </c>
      <c r="C148" s="172">
        <v>668.6975500000001</v>
      </c>
      <c r="D148" s="124">
        <f t="shared" si="4"/>
        <v>2282.26473815</v>
      </c>
      <c r="G148" s="386"/>
    </row>
    <row r="149" spans="2:7" ht="16.5" customHeight="1">
      <c r="B149" s="122" t="s">
        <v>280</v>
      </c>
      <c r="C149" s="172">
        <v>666.0161400000001</v>
      </c>
      <c r="D149" s="124">
        <f t="shared" si="4"/>
        <v>2273.11308582</v>
      </c>
      <c r="G149" s="386"/>
    </row>
    <row r="150" spans="2:7" ht="16.5" customHeight="1">
      <c r="B150" s="122" t="s">
        <v>342</v>
      </c>
      <c r="C150" s="172">
        <v>637.95216</v>
      </c>
      <c r="D150" s="124">
        <f t="shared" si="4"/>
        <v>2177.33072208</v>
      </c>
      <c r="G150" s="386"/>
    </row>
    <row r="151" spans="2:7" ht="16.5" customHeight="1">
      <c r="B151" s="122" t="s">
        <v>317</v>
      </c>
      <c r="C151" s="172">
        <v>589.4958</v>
      </c>
      <c r="D151" s="124">
        <f t="shared" si="4"/>
        <v>2011.9491654</v>
      </c>
      <c r="G151" s="386"/>
    </row>
    <row r="152" spans="2:7" ht="16.5" customHeight="1">
      <c r="B152" s="122" t="s">
        <v>309</v>
      </c>
      <c r="C152" s="172">
        <v>586.90763</v>
      </c>
      <c r="D152" s="124">
        <f t="shared" si="4"/>
        <v>2003.11574119</v>
      </c>
      <c r="G152" s="386"/>
    </row>
    <row r="153" spans="2:7" ht="16.5" customHeight="1">
      <c r="B153" s="122" t="s">
        <v>343</v>
      </c>
      <c r="C153" s="172">
        <v>580.46499</v>
      </c>
      <c r="D153" s="124">
        <f t="shared" si="4"/>
        <v>1981.1270108699996</v>
      </c>
      <c r="G153" s="386"/>
    </row>
    <row r="154" spans="2:7" ht="16.5" customHeight="1">
      <c r="B154" s="122" t="s">
        <v>310</v>
      </c>
      <c r="C154" s="172">
        <v>532.77792</v>
      </c>
      <c r="D154" s="124">
        <f t="shared" si="4"/>
        <v>1818.3710409599998</v>
      </c>
      <c r="G154" s="386"/>
    </row>
    <row r="155" spans="2:7" ht="16.5" customHeight="1">
      <c r="B155" s="122" t="s">
        <v>297</v>
      </c>
      <c r="C155" s="172">
        <v>513.72032</v>
      </c>
      <c r="D155" s="124">
        <f t="shared" si="4"/>
        <v>1753.32745216</v>
      </c>
      <c r="G155" s="386"/>
    </row>
    <row r="156" spans="2:7" ht="16.5" customHeight="1">
      <c r="B156" s="122" t="s">
        <v>344</v>
      </c>
      <c r="C156" s="172">
        <v>503.62656999999996</v>
      </c>
      <c r="D156" s="124">
        <f t="shared" si="4"/>
        <v>1718.8774834099997</v>
      </c>
      <c r="G156" s="386"/>
    </row>
    <row r="157" spans="2:7" ht="16.5" customHeight="1">
      <c r="B157" s="122" t="s">
        <v>298</v>
      </c>
      <c r="C157" s="172">
        <v>473.23169</v>
      </c>
      <c r="D157" s="124">
        <f t="shared" si="4"/>
        <v>1615.13975797</v>
      </c>
      <c r="G157" s="386"/>
    </row>
    <row r="158" spans="2:7" ht="16.5" customHeight="1">
      <c r="B158" s="122" t="s">
        <v>292</v>
      </c>
      <c r="C158" s="172">
        <v>408.0558</v>
      </c>
      <c r="D158" s="124">
        <f t="shared" si="4"/>
        <v>1392.6944454</v>
      </c>
      <c r="G158" s="386"/>
    </row>
    <row r="159" spans="2:7" ht="16.5" customHeight="1">
      <c r="B159" s="122" t="s">
        <v>345</v>
      </c>
      <c r="C159" s="172">
        <v>407.31112</v>
      </c>
      <c r="D159" s="124">
        <f t="shared" si="4"/>
        <v>1390.15285256</v>
      </c>
      <c r="G159" s="386"/>
    </row>
    <row r="160" spans="2:7" ht="16.5" customHeight="1">
      <c r="B160" s="122" t="s">
        <v>318</v>
      </c>
      <c r="C160" s="172">
        <v>406.37576</v>
      </c>
      <c r="D160" s="124">
        <f t="shared" si="4"/>
        <v>1386.96046888</v>
      </c>
      <c r="G160" s="386"/>
    </row>
    <row r="161" spans="2:7" ht="16.5" customHeight="1">
      <c r="B161" s="122" t="s">
        <v>299</v>
      </c>
      <c r="C161" s="172">
        <v>395.49421</v>
      </c>
      <c r="D161" s="124">
        <f t="shared" si="4"/>
        <v>1349.8217387299999</v>
      </c>
      <c r="G161" s="386"/>
    </row>
    <row r="162" spans="2:7" ht="16.5" customHeight="1">
      <c r="B162" s="122" t="s">
        <v>346</v>
      </c>
      <c r="C162" s="172">
        <v>392.61647</v>
      </c>
      <c r="D162" s="124">
        <f t="shared" si="4"/>
        <v>1340.00001211</v>
      </c>
      <c r="G162" s="386"/>
    </row>
    <row r="163" spans="2:7" ht="16.5" customHeight="1">
      <c r="B163" s="122" t="s">
        <v>347</v>
      </c>
      <c r="C163" s="172">
        <v>380.89657</v>
      </c>
      <c r="D163" s="124">
        <f t="shared" si="4"/>
        <v>1299.99999341</v>
      </c>
      <c r="G163" s="386"/>
    </row>
    <row r="164" spans="2:7" ht="16.5" customHeight="1">
      <c r="B164" s="122" t="s">
        <v>311</v>
      </c>
      <c r="C164" s="172">
        <v>355.01729</v>
      </c>
      <c r="D164" s="124">
        <f t="shared" si="4"/>
        <v>1211.67401077</v>
      </c>
      <c r="G164" s="386"/>
    </row>
    <row r="165" spans="2:7" ht="16.5" customHeight="1">
      <c r="B165" s="122" t="s">
        <v>319</v>
      </c>
      <c r="C165" s="172">
        <v>348.04212</v>
      </c>
      <c r="D165" s="124">
        <f t="shared" si="4"/>
        <v>1187.86775556</v>
      </c>
      <c r="G165" s="386"/>
    </row>
    <row r="166" spans="2:7" ht="16.5" customHeight="1">
      <c r="B166" s="122" t="s">
        <v>293</v>
      </c>
      <c r="C166" s="172">
        <v>347.0205</v>
      </c>
      <c r="D166" s="124">
        <f t="shared" si="4"/>
        <v>1184.3809665</v>
      </c>
      <c r="G166" s="386"/>
    </row>
    <row r="167" spans="2:7" ht="16.5" customHeight="1">
      <c r="B167" s="122" t="s">
        <v>323</v>
      </c>
      <c r="C167" s="172">
        <v>323.34256</v>
      </c>
      <c r="D167" s="124">
        <f t="shared" si="4"/>
        <v>1103.56815728</v>
      </c>
      <c r="G167" s="386"/>
    </row>
    <row r="168" spans="2:7" ht="16.5" customHeight="1">
      <c r="B168" s="122" t="s">
        <v>239</v>
      </c>
      <c r="C168" s="172">
        <v>315.79555000000005</v>
      </c>
      <c r="D168" s="124">
        <f t="shared" si="4"/>
        <v>1077.81021215</v>
      </c>
      <c r="G168" s="386"/>
    </row>
    <row r="169" spans="2:4" ht="16.5" customHeight="1">
      <c r="B169" s="122" t="s">
        <v>147</v>
      </c>
      <c r="C169" s="172">
        <v>9839.954119999993</v>
      </c>
      <c r="D169" s="124">
        <f t="shared" si="4"/>
        <v>33583.76341155997</v>
      </c>
    </row>
    <row r="170" spans="2:4" ht="9" customHeight="1">
      <c r="B170" s="144"/>
      <c r="C170" s="172"/>
      <c r="D170" s="124"/>
    </row>
    <row r="171" spans="2:4" ht="15" customHeight="1">
      <c r="B171" s="617" t="s">
        <v>16</v>
      </c>
      <c r="C171" s="619">
        <f>+C135+C139</f>
        <v>32426.030259999996</v>
      </c>
      <c r="D171" s="621">
        <f>+D135+D139</f>
        <v>110670.04127737996</v>
      </c>
    </row>
    <row r="172" spans="2:6" s="120" customFormat="1" ht="15" customHeight="1">
      <c r="B172" s="618"/>
      <c r="C172" s="620"/>
      <c r="D172" s="622"/>
      <c r="F172" s="339"/>
    </row>
    <row r="173" spans="2:4" ht="5.25" customHeight="1">
      <c r="B173" s="185"/>
      <c r="C173" s="146"/>
      <c r="D173" s="146"/>
    </row>
    <row r="174" spans="2:29" s="117" customFormat="1" ht="15">
      <c r="B174" s="147" t="s">
        <v>348</v>
      </c>
      <c r="C174" s="160"/>
      <c r="D174" s="160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</row>
    <row r="175" spans="2:4" ht="7.5" customHeight="1">
      <c r="B175" s="186"/>
      <c r="C175" s="444"/>
      <c r="D175" s="444"/>
    </row>
    <row r="176" spans="2:3" ht="12.75" customHeight="1">
      <c r="B176" s="142" t="s">
        <v>209</v>
      </c>
      <c r="C176" s="121"/>
    </row>
    <row r="177" spans="2:4" ht="12.75" customHeight="1">
      <c r="B177" s="142"/>
      <c r="C177" s="409"/>
      <c r="D177" s="169"/>
    </row>
    <row r="178" spans="3:5" ht="15">
      <c r="C178" s="549">
        <f>+C171-Plazo!C19</f>
        <v>0</v>
      </c>
      <c r="D178" s="518">
        <f>+D171-Plazo!D19</f>
        <v>0</v>
      </c>
      <c r="E178" s="548"/>
    </row>
    <row r="179" spans="3:5" ht="15">
      <c r="C179" s="505"/>
      <c r="D179" s="505"/>
      <c r="E179" s="548"/>
    </row>
    <row r="180" spans="3:5" ht="15">
      <c r="C180" s="506"/>
      <c r="D180" s="506"/>
      <c r="E180" s="548"/>
    </row>
    <row r="181" spans="3:4" ht="15">
      <c r="C181" s="121"/>
      <c r="D181" s="121"/>
    </row>
    <row r="183" ht="15">
      <c r="D183" s="121"/>
    </row>
    <row r="184" ht="15">
      <c r="C184" s="170"/>
    </row>
    <row r="185" ht="15">
      <c r="D185" s="141"/>
    </row>
  </sheetData>
  <sheetProtection/>
  <mergeCells count="19">
    <mergeCell ref="B7:D7"/>
    <mergeCell ref="B9:C9"/>
    <mergeCell ref="B118:D118"/>
    <mergeCell ref="B6:D6"/>
    <mergeCell ref="B8:D8"/>
    <mergeCell ref="B11:B13"/>
    <mergeCell ref="C11:C13"/>
    <mergeCell ref="D11:D13"/>
    <mergeCell ref="D112:D113"/>
    <mergeCell ref="B112:B113"/>
    <mergeCell ref="C112:C113"/>
    <mergeCell ref="B171:B172"/>
    <mergeCell ref="C171:C172"/>
    <mergeCell ref="D171:D172"/>
    <mergeCell ref="B119:D119"/>
    <mergeCell ref="B128:C128"/>
    <mergeCell ref="B130:B132"/>
    <mergeCell ref="C130:C132"/>
    <mergeCell ref="D130:D132"/>
  </mergeCells>
  <printOptions/>
  <pageMargins left="1.62" right="0.1968503937007874" top="0.74" bottom="0.4724409448818898" header="0.31496062992125984" footer="0.31496062992125984"/>
  <pageSetup fitToHeight="1" fitToWidth="1" horizontalDpi="600" verticalDpi="600" orientation="portrait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X98"/>
  <sheetViews>
    <sheetView zoomScale="70" zoomScaleNormal="70" zoomScalePageLayoutView="0" workbookViewId="0" topLeftCell="A1">
      <selection activeCell="A1" sqref="A1"/>
    </sheetView>
  </sheetViews>
  <sheetFormatPr defaultColWidth="10.8515625" defaultRowHeight="15"/>
  <cols>
    <col min="1" max="1" width="2.140625" style="280" customWidth="1"/>
    <col min="2" max="2" width="14.28125" style="280" customWidth="1"/>
    <col min="3" max="3" width="2.7109375" style="280" hidden="1" customWidth="1"/>
    <col min="4" max="4" width="3.28125" style="280" customWidth="1"/>
    <col min="5" max="5" width="13.7109375" style="283" customWidth="1"/>
    <col min="6" max="6" width="15.57421875" style="280" customWidth="1"/>
    <col min="7" max="7" width="15.57421875" style="283" customWidth="1"/>
    <col min="8" max="8" width="14.421875" style="283" customWidth="1"/>
    <col min="9" max="9" width="15.421875" style="287" customWidth="1"/>
    <col min="10" max="10" width="15.57421875" style="283" customWidth="1"/>
    <col min="11" max="11" width="14.421875" style="283" customWidth="1"/>
    <col min="12" max="12" width="14.57421875" style="283" customWidth="1"/>
    <col min="13" max="13" width="16.00390625" style="283" customWidth="1"/>
    <col min="14" max="14" width="10.8515625" style="280" customWidth="1"/>
    <col min="15" max="15" width="15.57421875" style="280" customWidth="1"/>
    <col min="16" max="16" width="11.7109375" style="280" bestFit="1" customWidth="1"/>
    <col min="17" max="17" width="10.7109375" style="280" customWidth="1"/>
    <col min="18" max="23" width="10.8515625" style="280" customWidth="1"/>
    <col min="24" max="24" width="19.28125" style="280" customWidth="1"/>
    <col min="25" max="16384" width="10.8515625" style="280" customWidth="1"/>
  </cols>
  <sheetData>
    <row r="1" ht="15"/>
    <row r="2" ht="15"/>
    <row r="3" ht="15"/>
    <row r="5" spans="2:9" ht="18.75">
      <c r="B5" s="281" t="s">
        <v>168</v>
      </c>
      <c r="C5" s="282"/>
      <c r="D5" s="282"/>
      <c r="I5" s="284"/>
    </row>
    <row r="6" spans="2:12" ht="19.5">
      <c r="B6" s="285" t="s">
        <v>90</v>
      </c>
      <c r="C6" s="286"/>
      <c r="D6" s="286"/>
      <c r="L6" s="288" t="s">
        <v>104</v>
      </c>
    </row>
    <row r="7" spans="2:4" ht="16.5">
      <c r="B7" s="289" t="s">
        <v>108</v>
      </c>
      <c r="C7" s="284"/>
      <c r="D7" s="284"/>
    </row>
    <row r="8" spans="2:4" ht="16.5">
      <c r="B8" s="289" t="s">
        <v>269</v>
      </c>
      <c r="C8" s="284"/>
      <c r="D8" s="284"/>
    </row>
    <row r="9" spans="2:12" ht="16.5">
      <c r="B9" s="289" t="s">
        <v>330</v>
      </c>
      <c r="C9" s="284"/>
      <c r="D9" s="284"/>
      <c r="L9" s="290"/>
    </row>
    <row r="10" spans="2:13" s="291" customFormat="1" ht="16.5">
      <c r="B10" s="292" t="s">
        <v>105</v>
      </c>
      <c r="C10" s="293"/>
      <c r="D10" s="293"/>
      <c r="E10" s="294"/>
      <c r="G10" s="294"/>
      <c r="H10" s="294"/>
      <c r="I10" s="295"/>
      <c r="J10" s="294"/>
      <c r="K10" s="294"/>
      <c r="L10" s="294"/>
      <c r="M10" s="294"/>
    </row>
    <row r="11" ht="12" customHeight="1"/>
    <row r="12" spans="2:13" s="296" customFormat="1" ht="19.5" customHeight="1">
      <c r="B12" s="655" t="s">
        <v>144</v>
      </c>
      <c r="C12" s="656"/>
      <c r="D12" s="348"/>
      <c r="E12" s="648" t="s">
        <v>142</v>
      </c>
      <c r="F12" s="649"/>
      <c r="G12" s="650"/>
      <c r="H12" s="648" t="s">
        <v>143</v>
      </c>
      <c r="I12" s="649"/>
      <c r="J12" s="650"/>
      <c r="K12" s="648" t="s">
        <v>38</v>
      </c>
      <c r="L12" s="649"/>
      <c r="M12" s="650"/>
    </row>
    <row r="13" spans="2:13" ht="19.5" customHeight="1">
      <c r="B13" s="657"/>
      <c r="C13" s="658"/>
      <c r="D13" s="349"/>
      <c r="E13" s="297" t="s">
        <v>106</v>
      </c>
      <c r="F13" s="298" t="s">
        <v>107</v>
      </c>
      <c r="G13" s="299" t="s">
        <v>38</v>
      </c>
      <c r="H13" s="300" t="s">
        <v>106</v>
      </c>
      <c r="I13" s="298" t="s">
        <v>107</v>
      </c>
      <c r="J13" s="299" t="s">
        <v>38</v>
      </c>
      <c r="K13" s="300" t="s">
        <v>106</v>
      </c>
      <c r="L13" s="298" t="s">
        <v>107</v>
      </c>
      <c r="M13" s="299" t="s">
        <v>38</v>
      </c>
    </row>
    <row r="14" spans="2:13" ht="9.75" customHeight="1">
      <c r="B14" s="301"/>
      <c r="C14" s="302"/>
      <c r="D14" s="305"/>
      <c r="E14" s="301"/>
      <c r="F14" s="303"/>
      <c r="G14" s="304"/>
      <c r="H14" s="301"/>
      <c r="I14" s="303"/>
      <c r="J14" s="304"/>
      <c r="K14" s="301"/>
      <c r="L14" s="305"/>
      <c r="M14" s="304"/>
    </row>
    <row r="15" spans="2:24" ht="15" customHeight="1">
      <c r="B15" s="306">
        <v>2016</v>
      </c>
      <c r="C15" s="307"/>
      <c r="D15" s="351" t="s">
        <v>249</v>
      </c>
      <c r="E15" s="316">
        <v>5437.27436</v>
      </c>
      <c r="F15" s="312">
        <v>717.12473</v>
      </c>
      <c r="G15" s="313">
        <f aca="true" t="shared" si="0" ref="G15:G39">+F15+E15</f>
        <v>6154.399090000001</v>
      </c>
      <c r="H15" s="311">
        <v>145839.85229000007</v>
      </c>
      <c r="I15" s="312">
        <v>16535.836400000007</v>
      </c>
      <c r="J15" s="313">
        <f aca="true" t="shared" si="1" ref="J15:J39">+H15+I15</f>
        <v>162375.68869000007</v>
      </c>
      <c r="K15" s="311">
        <f aca="true" t="shared" si="2" ref="K15:L39">+E15+H15</f>
        <v>151277.12665000008</v>
      </c>
      <c r="L15" s="312">
        <f t="shared" si="2"/>
        <v>17252.961130000007</v>
      </c>
      <c r="M15" s="313">
        <f aca="true" t="shared" si="3" ref="M15:M39">+K15+L15</f>
        <v>168530.0877800001</v>
      </c>
      <c r="P15" s="314"/>
      <c r="X15" s="315"/>
    </row>
    <row r="16" spans="2:24" ht="15" customHeight="1">
      <c r="B16" s="306">
        <v>2017</v>
      </c>
      <c r="C16" s="307"/>
      <c r="D16" s="350"/>
      <c r="E16" s="316">
        <v>5026.60552</v>
      </c>
      <c r="F16" s="312">
        <v>830.80281</v>
      </c>
      <c r="G16" s="313">
        <f t="shared" si="0"/>
        <v>5857.40833</v>
      </c>
      <c r="H16" s="311">
        <v>91296.59326000007</v>
      </c>
      <c r="I16" s="312">
        <v>13216.30584999999</v>
      </c>
      <c r="J16" s="313">
        <f t="shared" si="1"/>
        <v>104512.89911000006</v>
      </c>
      <c r="K16" s="311">
        <f t="shared" si="2"/>
        <v>96323.19878000006</v>
      </c>
      <c r="L16" s="312">
        <f t="shared" si="2"/>
        <v>14047.108659999989</v>
      </c>
      <c r="M16" s="313">
        <f t="shared" si="3"/>
        <v>110370.30744000005</v>
      </c>
      <c r="P16" s="314"/>
      <c r="X16" s="315"/>
    </row>
    <row r="17" spans="2:24" ht="15" customHeight="1">
      <c r="B17" s="306">
        <v>2018</v>
      </c>
      <c r="C17" s="307"/>
      <c r="D17" s="350"/>
      <c r="E17" s="316">
        <v>4614.5552099999995</v>
      </c>
      <c r="F17" s="312">
        <v>897.9822499999998</v>
      </c>
      <c r="G17" s="313">
        <f t="shared" si="0"/>
        <v>5512.53746</v>
      </c>
      <c r="H17" s="311">
        <v>80914.18179999992</v>
      </c>
      <c r="I17" s="312">
        <v>10212.470509999996</v>
      </c>
      <c r="J17" s="313">
        <f t="shared" si="1"/>
        <v>91126.65230999992</v>
      </c>
      <c r="K17" s="311">
        <f t="shared" si="2"/>
        <v>85528.73700999992</v>
      </c>
      <c r="L17" s="312">
        <f t="shared" si="2"/>
        <v>11110.452759999995</v>
      </c>
      <c r="M17" s="313">
        <f t="shared" si="3"/>
        <v>96639.18976999992</v>
      </c>
      <c r="P17" s="314"/>
      <c r="X17" s="315"/>
    </row>
    <row r="18" spans="2:24" ht="15" customHeight="1">
      <c r="B18" s="306">
        <v>2019</v>
      </c>
      <c r="C18" s="307"/>
      <c r="D18" s="350"/>
      <c r="E18" s="316">
        <v>4208.66845</v>
      </c>
      <c r="F18" s="312">
        <v>877.89295</v>
      </c>
      <c r="G18" s="313">
        <f t="shared" si="0"/>
        <v>5086.5614000000005</v>
      </c>
      <c r="H18" s="311">
        <v>51275.38012999993</v>
      </c>
      <c r="I18" s="312">
        <v>8248.174279999997</v>
      </c>
      <c r="J18" s="313">
        <f t="shared" si="1"/>
        <v>59523.55440999993</v>
      </c>
      <c r="K18" s="311">
        <f t="shared" si="2"/>
        <v>55484.04857999993</v>
      </c>
      <c r="L18" s="312">
        <f t="shared" si="2"/>
        <v>9126.067229999997</v>
      </c>
      <c r="M18" s="313">
        <f t="shared" si="3"/>
        <v>64610.11580999993</v>
      </c>
      <c r="P18" s="314"/>
      <c r="X18" s="315"/>
    </row>
    <row r="19" spans="2:24" ht="15" customHeight="1">
      <c r="B19" s="306">
        <v>2020</v>
      </c>
      <c r="C19" s="307"/>
      <c r="D19" s="350"/>
      <c r="E19" s="316">
        <v>3793.49961</v>
      </c>
      <c r="F19" s="312">
        <v>769.81317</v>
      </c>
      <c r="G19" s="313">
        <f t="shared" si="0"/>
        <v>4563.31278</v>
      </c>
      <c r="H19" s="311">
        <v>51837.74904999996</v>
      </c>
      <c r="I19" s="312">
        <v>7240.95552</v>
      </c>
      <c r="J19" s="313">
        <f t="shared" si="1"/>
        <v>59078.704569999965</v>
      </c>
      <c r="K19" s="311">
        <f t="shared" si="2"/>
        <v>55631.24865999996</v>
      </c>
      <c r="L19" s="312">
        <f t="shared" si="2"/>
        <v>8010.768690000001</v>
      </c>
      <c r="M19" s="313">
        <f t="shared" si="3"/>
        <v>63642.017349999966</v>
      </c>
      <c r="P19" s="314"/>
      <c r="X19" s="315"/>
    </row>
    <row r="20" spans="2:24" ht="15" customHeight="1">
      <c r="B20" s="306">
        <v>2021</v>
      </c>
      <c r="C20" s="307"/>
      <c r="D20" s="350"/>
      <c r="E20" s="316">
        <v>3383.1128100000005</v>
      </c>
      <c r="F20" s="312">
        <v>655.4307100000001</v>
      </c>
      <c r="G20" s="313">
        <f t="shared" si="0"/>
        <v>4038.5435200000006</v>
      </c>
      <c r="H20" s="311">
        <v>50751.05482999995</v>
      </c>
      <c r="I20" s="312">
        <v>6107.153099999998</v>
      </c>
      <c r="J20" s="313">
        <f t="shared" si="1"/>
        <v>56858.207929999946</v>
      </c>
      <c r="K20" s="311">
        <f t="shared" si="2"/>
        <v>54134.16763999995</v>
      </c>
      <c r="L20" s="312">
        <f t="shared" si="2"/>
        <v>6762.583809999998</v>
      </c>
      <c r="M20" s="313">
        <f t="shared" si="3"/>
        <v>60896.751449999945</v>
      </c>
      <c r="P20" s="314"/>
      <c r="X20" s="315"/>
    </row>
    <row r="21" spans="2:24" ht="15" customHeight="1">
      <c r="B21" s="306">
        <v>2022</v>
      </c>
      <c r="C21" s="307"/>
      <c r="D21" s="350"/>
      <c r="E21" s="316">
        <v>2976.2532</v>
      </c>
      <c r="F21" s="312">
        <v>554.44325</v>
      </c>
      <c r="G21" s="313">
        <f t="shared" si="0"/>
        <v>3530.6964500000004</v>
      </c>
      <c r="H21" s="311">
        <v>48649.673699999956</v>
      </c>
      <c r="I21" s="312">
        <v>4979.2684800000025</v>
      </c>
      <c r="J21" s="313">
        <f t="shared" si="1"/>
        <v>53628.942179999955</v>
      </c>
      <c r="K21" s="311">
        <f t="shared" si="2"/>
        <v>51625.926899999955</v>
      </c>
      <c r="L21" s="312">
        <f t="shared" si="2"/>
        <v>5533.711730000003</v>
      </c>
      <c r="M21" s="313">
        <f t="shared" si="3"/>
        <v>57159.63862999996</v>
      </c>
      <c r="P21" s="314"/>
      <c r="X21" s="315"/>
    </row>
    <row r="22" spans="2:24" ht="15" customHeight="1">
      <c r="B22" s="306">
        <v>2023</v>
      </c>
      <c r="C22" s="307"/>
      <c r="D22" s="350"/>
      <c r="E22" s="316">
        <v>2560.6538899999996</v>
      </c>
      <c r="F22" s="312">
        <v>464.23771</v>
      </c>
      <c r="G22" s="313">
        <f t="shared" si="0"/>
        <v>3024.8915999999995</v>
      </c>
      <c r="H22" s="311">
        <v>45363.443499999965</v>
      </c>
      <c r="I22" s="312">
        <v>3830.5432200000005</v>
      </c>
      <c r="J22" s="313">
        <f t="shared" si="1"/>
        <v>49193.986719999964</v>
      </c>
      <c r="K22" s="311">
        <f t="shared" si="2"/>
        <v>47924.097389999966</v>
      </c>
      <c r="L22" s="312">
        <f t="shared" si="2"/>
        <v>4294.780930000001</v>
      </c>
      <c r="M22" s="313">
        <f t="shared" si="3"/>
        <v>52218.87831999997</v>
      </c>
      <c r="P22" s="314"/>
      <c r="X22" s="315"/>
    </row>
    <row r="23" spans="2:24" ht="15" customHeight="1">
      <c r="B23" s="306">
        <v>2024</v>
      </c>
      <c r="C23" s="307"/>
      <c r="D23" s="350"/>
      <c r="E23" s="316">
        <v>2254.97532</v>
      </c>
      <c r="F23" s="312">
        <v>385.60011999999995</v>
      </c>
      <c r="G23" s="313">
        <f t="shared" si="0"/>
        <v>2640.57544</v>
      </c>
      <c r="H23" s="311">
        <v>31725.532399999986</v>
      </c>
      <c r="I23" s="312">
        <v>2676.722579999999</v>
      </c>
      <c r="J23" s="313">
        <f t="shared" si="1"/>
        <v>34402.25497999998</v>
      </c>
      <c r="K23" s="311">
        <f t="shared" si="2"/>
        <v>33980.50771999999</v>
      </c>
      <c r="L23" s="312">
        <f t="shared" si="2"/>
        <v>3062.3226999999993</v>
      </c>
      <c r="M23" s="313">
        <f t="shared" si="3"/>
        <v>37042.830419999984</v>
      </c>
      <c r="P23" s="314"/>
      <c r="X23" s="315"/>
    </row>
    <row r="24" spans="2:24" ht="15" customHeight="1">
      <c r="B24" s="306">
        <v>2025</v>
      </c>
      <c r="C24" s="307"/>
      <c r="D24" s="350"/>
      <c r="E24" s="316">
        <v>2254.97532</v>
      </c>
      <c r="F24" s="312">
        <v>311.58796</v>
      </c>
      <c r="G24" s="313">
        <f t="shared" si="0"/>
        <v>2566.56328</v>
      </c>
      <c r="H24" s="311">
        <v>19493.87378000001</v>
      </c>
      <c r="I24" s="312">
        <v>1655.7493100000004</v>
      </c>
      <c r="J24" s="313">
        <f t="shared" si="1"/>
        <v>21149.62309000001</v>
      </c>
      <c r="K24" s="311">
        <f t="shared" si="2"/>
        <v>21748.84910000001</v>
      </c>
      <c r="L24" s="312">
        <f t="shared" si="2"/>
        <v>1967.3372700000004</v>
      </c>
      <c r="M24" s="313">
        <f t="shared" si="3"/>
        <v>23716.18637000001</v>
      </c>
      <c r="P24" s="314"/>
      <c r="X24" s="315"/>
    </row>
    <row r="25" spans="2:24" ht="15" customHeight="1">
      <c r="B25" s="306">
        <v>2026</v>
      </c>
      <c r="C25" s="307"/>
      <c r="D25" s="350"/>
      <c r="E25" s="316">
        <v>2254.97532</v>
      </c>
      <c r="F25" s="312">
        <v>238.55235</v>
      </c>
      <c r="G25" s="313">
        <f t="shared" si="0"/>
        <v>2493.52767</v>
      </c>
      <c r="H25" s="311">
        <v>8138.167959999991</v>
      </c>
      <c r="I25" s="312">
        <v>1198.1094099999998</v>
      </c>
      <c r="J25" s="313">
        <f t="shared" si="1"/>
        <v>9336.27736999999</v>
      </c>
      <c r="K25" s="311">
        <f t="shared" si="2"/>
        <v>10393.143279999991</v>
      </c>
      <c r="L25" s="312">
        <f t="shared" si="2"/>
        <v>1436.6617599999997</v>
      </c>
      <c r="M25" s="313">
        <f t="shared" si="3"/>
        <v>11829.80503999999</v>
      </c>
      <c r="P25" s="314"/>
      <c r="X25" s="315"/>
    </row>
    <row r="26" spans="2:24" ht="15" customHeight="1">
      <c r="B26" s="306">
        <v>2027</v>
      </c>
      <c r="C26" s="307"/>
      <c r="D26" s="350"/>
      <c r="E26" s="316">
        <v>2254.97532</v>
      </c>
      <c r="F26" s="312">
        <v>165.19801999999999</v>
      </c>
      <c r="G26" s="313">
        <f t="shared" si="0"/>
        <v>2420.17334</v>
      </c>
      <c r="H26" s="311">
        <v>5799.662309999994</v>
      </c>
      <c r="I26" s="312">
        <v>955.0351300000001</v>
      </c>
      <c r="J26" s="313">
        <f t="shared" si="1"/>
        <v>6754.6974399999945</v>
      </c>
      <c r="K26" s="311">
        <f t="shared" si="2"/>
        <v>8054.637629999994</v>
      </c>
      <c r="L26" s="312">
        <f t="shared" si="2"/>
        <v>1120.23315</v>
      </c>
      <c r="M26" s="313">
        <f t="shared" si="3"/>
        <v>9174.870779999994</v>
      </c>
      <c r="P26" s="314"/>
      <c r="X26" s="315"/>
    </row>
    <row r="27" spans="2:24" ht="15" customHeight="1">
      <c r="B27" s="306">
        <v>2028</v>
      </c>
      <c r="C27" s="307"/>
      <c r="D27" s="350"/>
      <c r="E27" s="316">
        <v>2254.97532</v>
      </c>
      <c r="F27" s="312">
        <v>91.89939000000001</v>
      </c>
      <c r="G27" s="313">
        <f t="shared" si="0"/>
        <v>2346.87471</v>
      </c>
      <c r="H27" s="311">
        <v>5630.324949999997</v>
      </c>
      <c r="I27" s="312">
        <v>753.7461199999999</v>
      </c>
      <c r="J27" s="313">
        <f t="shared" si="1"/>
        <v>6384.071069999997</v>
      </c>
      <c r="K27" s="311">
        <f t="shared" si="2"/>
        <v>7885.300269999998</v>
      </c>
      <c r="L27" s="312">
        <f t="shared" si="2"/>
        <v>845.64551</v>
      </c>
      <c r="M27" s="313">
        <f t="shared" si="3"/>
        <v>8730.945779999998</v>
      </c>
      <c r="P27" s="314"/>
      <c r="X27" s="315"/>
    </row>
    <row r="28" spans="2:24" ht="15" customHeight="1">
      <c r="B28" s="306">
        <v>2029</v>
      </c>
      <c r="C28" s="307"/>
      <c r="D28" s="350"/>
      <c r="E28" s="316">
        <v>1127.48775</v>
      </c>
      <c r="F28" s="312">
        <v>18.4539</v>
      </c>
      <c r="G28" s="313">
        <f>+F28+E28</f>
        <v>1145.94165</v>
      </c>
      <c r="H28" s="311">
        <v>4632.084289999999</v>
      </c>
      <c r="I28" s="312">
        <v>549.3845299999997</v>
      </c>
      <c r="J28" s="313">
        <f t="shared" si="1"/>
        <v>5181.468819999998</v>
      </c>
      <c r="K28" s="311">
        <f t="shared" si="2"/>
        <v>5759.572039999999</v>
      </c>
      <c r="L28" s="312">
        <f t="shared" si="2"/>
        <v>567.8384299999997</v>
      </c>
      <c r="M28" s="313">
        <f t="shared" si="3"/>
        <v>6327.410469999999</v>
      </c>
      <c r="P28" s="314"/>
      <c r="X28" s="315"/>
    </row>
    <row r="29" spans="2:24" ht="15" customHeight="1">
      <c r="B29" s="306">
        <v>2030</v>
      </c>
      <c r="C29" s="307"/>
      <c r="D29" s="350"/>
      <c r="E29" s="308">
        <v>0</v>
      </c>
      <c r="F29" s="309">
        <v>0</v>
      </c>
      <c r="G29" s="310">
        <f t="shared" si="0"/>
        <v>0</v>
      </c>
      <c r="H29" s="311">
        <v>3224.585709999999</v>
      </c>
      <c r="I29" s="312">
        <v>416.1426799999999</v>
      </c>
      <c r="J29" s="313">
        <f t="shared" si="1"/>
        <v>3640.728389999999</v>
      </c>
      <c r="K29" s="311">
        <f t="shared" si="2"/>
        <v>3224.585709999999</v>
      </c>
      <c r="L29" s="312">
        <f t="shared" si="2"/>
        <v>416.1426799999999</v>
      </c>
      <c r="M29" s="313">
        <f t="shared" si="3"/>
        <v>3640.728389999999</v>
      </c>
      <c r="P29" s="314"/>
      <c r="X29" s="315"/>
    </row>
    <row r="30" spans="2:24" ht="15" customHeight="1">
      <c r="B30" s="306">
        <v>2031</v>
      </c>
      <c r="C30" s="307"/>
      <c r="D30" s="350"/>
      <c r="E30" s="308">
        <v>0</v>
      </c>
      <c r="F30" s="309">
        <v>0</v>
      </c>
      <c r="G30" s="310">
        <f t="shared" si="0"/>
        <v>0</v>
      </c>
      <c r="H30" s="311">
        <v>3099.9501600000017</v>
      </c>
      <c r="I30" s="312">
        <v>299.70943000000005</v>
      </c>
      <c r="J30" s="313">
        <f t="shared" si="1"/>
        <v>3399.6595900000016</v>
      </c>
      <c r="K30" s="311">
        <f t="shared" si="2"/>
        <v>3099.9501600000017</v>
      </c>
      <c r="L30" s="312">
        <f t="shared" si="2"/>
        <v>299.70943000000005</v>
      </c>
      <c r="M30" s="313">
        <f t="shared" si="3"/>
        <v>3399.6595900000016</v>
      </c>
      <c r="P30" s="314"/>
      <c r="X30" s="315"/>
    </row>
    <row r="31" spans="2:24" ht="15" customHeight="1">
      <c r="B31" s="306">
        <v>2032</v>
      </c>
      <c r="C31" s="307"/>
      <c r="D31" s="350"/>
      <c r="E31" s="308">
        <v>0</v>
      </c>
      <c r="F31" s="309">
        <v>0</v>
      </c>
      <c r="G31" s="310">
        <f t="shared" si="0"/>
        <v>0</v>
      </c>
      <c r="H31" s="311">
        <v>2727.7645000000007</v>
      </c>
      <c r="I31" s="312">
        <v>237.55723</v>
      </c>
      <c r="J31" s="313">
        <f t="shared" si="1"/>
        <v>2965.3217300000006</v>
      </c>
      <c r="K31" s="311">
        <f t="shared" si="2"/>
        <v>2727.7645000000007</v>
      </c>
      <c r="L31" s="312">
        <f t="shared" si="2"/>
        <v>237.55723</v>
      </c>
      <c r="M31" s="313">
        <f t="shared" si="3"/>
        <v>2965.3217300000006</v>
      </c>
      <c r="P31" s="314"/>
      <c r="X31" s="315"/>
    </row>
    <row r="32" spans="2:24" ht="15" customHeight="1">
      <c r="B32" s="306">
        <v>2033</v>
      </c>
      <c r="C32" s="307"/>
      <c r="D32" s="350"/>
      <c r="E32" s="308">
        <v>0</v>
      </c>
      <c r="F32" s="309">
        <v>0</v>
      </c>
      <c r="G32" s="310">
        <f t="shared" si="0"/>
        <v>0</v>
      </c>
      <c r="H32" s="311">
        <v>1569.77893</v>
      </c>
      <c r="I32" s="312">
        <v>85.48491</v>
      </c>
      <c r="J32" s="313">
        <f t="shared" si="1"/>
        <v>1655.2638399999998</v>
      </c>
      <c r="K32" s="311">
        <f t="shared" si="2"/>
        <v>1569.77893</v>
      </c>
      <c r="L32" s="312">
        <f t="shared" si="2"/>
        <v>85.48491</v>
      </c>
      <c r="M32" s="313">
        <f t="shared" si="3"/>
        <v>1655.2638399999998</v>
      </c>
      <c r="P32" s="314"/>
      <c r="X32" s="315"/>
    </row>
    <row r="33" spans="2:24" ht="15" customHeight="1">
      <c r="B33" s="306">
        <v>2034</v>
      </c>
      <c r="C33" s="307"/>
      <c r="D33" s="350"/>
      <c r="E33" s="308">
        <v>0</v>
      </c>
      <c r="F33" s="309">
        <v>0</v>
      </c>
      <c r="G33" s="310">
        <f t="shared" si="0"/>
        <v>0</v>
      </c>
      <c r="H33" s="311">
        <v>656.26794</v>
      </c>
      <c r="I33" s="312">
        <v>59.359609999999996</v>
      </c>
      <c r="J33" s="313">
        <f t="shared" si="1"/>
        <v>715.6275499999999</v>
      </c>
      <c r="K33" s="311">
        <f t="shared" si="2"/>
        <v>656.26794</v>
      </c>
      <c r="L33" s="312">
        <f t="shared" si="2"/>
        <v>59.359609999999996</v>
      </c>
      <c r="M33" s="313">
        <f t="shared" si="3"/>
        <v>715.6275499999999</v>
      </c>
      <c r="P33" s="314"/>
      <c r="X33" s="315"/>
    </row>
    <row r="34" spans="2:24" ht="15" customHeight="1">
      <c r="B34" s="306">
        <v>2035</v>
      </c>
      <c r="C34" s="307"/>
      <c r="D34" s="350"/>
      <c r="E34" s="308">
        <v>0</v>
      </c>
      <c r="F34" s="309">
        <v>0</v>
      </c>
      <c r="G34" s="310">
        <f t="shared" si="0"/>
        <v>0</v>
      </c>
      <c r="H34" s="311">
        <v>656.26794</v>
      </c>
      <c r="I34" s="312">
        <v>44.416230000000006</v>
      </c>
      <c r="J34" s="313">
        <f t="shared" si="1"/>
        <v>700.68417</v>
      </c>
      <c r="K34" s="311">
        <f t="shared" si="2"/>
        <v>656.26794</v>
      </c>
      <c r="L34" s="312">
        <f t="shared" si="2"/>
        <v>44.416230000000006</v>
      </c>
      <c r="M34" s="313">
        <f t="shared" si="3"/>
        <v>700.68417</v>
      </c>
      <c r="P34" s="314"/>
      <c r="X34" s="315"/>
    </row>
    <row r="35" spans="2:24" ht="15" customHeight="1">
      <c r="B35" s="306">
        <v>2036</v>
      </c>
      <c r="C35" s="307"/>
      <c r="D35" s="350"/>
      <c r="E35" s="308">
        <v>0</v>
      </c>
      <c r="F35" s="309">
        <v>0</v>
      </c>
      <c r="G35" s="310">
        <f t="shared" si="0"/>
        <v>0</v>
      </c>
      <c r="H35" s="311">
        <v>502.53354</v>
      </c>
      <c r="I35" s="312">
        <v>29.47282</v>
      </c>
      <c r="J35" s="313">
        <f t="shared" si="1"/>
        <v>532.00636</v>
      </c>
      <c r="K35" s="311">
        <f t="shared" si="2"/>
        <v>502.53354</v>
      </c>
      <c r="L35" s="312">
        <f t="shared" si="2"/>
        <v>29.47282</v>
      </c>
      <c r="M35" s="313">
        <f t="shared" si="3"/>
        <v>532.00636</v>
      </c>
      <c r="P35" s="314"/>
      <c r="X35" s="315"/>
    </row>
    <row r="36" spans="2:24" ht="15" customHeight="1">
      <c r="B36" s="306">
        <v>2037</v>
      </c>
      <c r="C36" s="307"/>
      <c r="D36" s="350"/>
      <c r="E36" s="308">
        <v>0</v>
      </c>
      <c r="F36" s="309">
        <v>0</v>
      </c>
      <c r="G36" s="310">
        <f t="shared" si="0"/>
        <v>0</v>
      </c>
      <c r="H36" s="311">
        <v>348.79884000000004</v>
      </c>
      <c r="I36" s="312">
        <v>21.44748</v>
      </c>
      <c r="J36" s="313">
        <f t="shared" si="1"/>
        <v>370.24632</v>
      </c>
      <c r="K36" s="311">
        <f t="shared" si="2"/>
        <v>348.79884000000004</v>
      </c>
      <c r="L36" s="312">
        <f t="shared" si="2"/>
        <v>21.44748</v>
      </c>
      <c r="M36" s="313">
        <f t="shared" si="3"/>
        <v>370.24632</v>
      </c>
      <c r="P36" s="314"/>
      <c r="X36" s="315"/>
    </row>
    <row r="37" spans="2:24" ht="15" customHeight="1">
      <c r="B37" s="306">
        <v>2038</v>
      </c>
      <c r="C37" s="307"/>
      <c r="D37" s="350"/>
      <c r="E37" s="308">
        <v>0</v>
      </c>
      <c r="F37" s="309">
        <v>0</v>
      </c>
      <c r="G37" s="310">
        <f t="shared" si="0"/>
        <v>0</v>
      </c>
      <c r="H37" s="311">
        <v>348.79885</v>
      </c>
      <c r="I37" s="312">
        <v>15.72815</v>
      </c>
      <c r="J37" s="313">
        <f t="shared" si="1"/>
        <v>364.52700000000004</v>
      </c>
      <c r="K37" s="311">
        <f t="shared" si="2"/>
        <v>348.79885</v>
      </c>
      <c r="L37" s="312">
        <f t="shared" si="2"/>
        <v>15.72815</v>
      </c>
      <c r="M37" s="313">
        <f t="shared" si="3"/>
        <v>364.52700000000004</v>
      </c>
      <c r="P37" s="314"/>
      <c r="X37" s="315"/>
    </row>
    <row r="38" spans="2:24" ht="15" customHeight="1">
      <c r="B38" s="306">
        <v>2039</v>
      </c>
      <c r="C38" s="307"/>
      <c r="D38" s="350"/>
      <c r="E38" s="308">
        <v>0</v>
      </c>
      <c r="F38" s="309">
        <v>0</v>
      </c>
      <c r="G38" s="310">
        <f t="shared" si="0"/>
        <v>0</v>
      </c>
      <c r="H38" s="311">
        <v>285.96636</v>
      </c>
      <c r="I38" s="312">
        <v>10.00882</v>
      </c>
      <c r="J38" s="313">
        <f t="shared" si="1"/>
        <v>295.97518</v>
      </c>
      <c r="K38" s="311">
        <f t="shared" si="2"/>
        <v>285.96636</v>
      </c>
      <c r="L38" s="312">
        <f t="shared" si="2"/>
        <v>10.00882</v>
      </c>
      <c r="M38" s="313">
        <f t="shared" si="3"/>
        <v>295.97518</v>
      </c>
      <c r="P38" s="314"/>
      <c r="X38" s="315"/>
    </row>
    <row r="39" spans="2:24" ht="15" customHeight="1">
      <c r="B39" s="306">
        <v>2040</v>
      </c>
      <c r="C39" s="307"/>
      <c r="D39" s="350"/>
      <c r="E39" s="308">
        <v>0</v>
      </c>
      <c r="F39" s="309">
        <v>0</v>
      </c>
      <c r="G39" s="310">
        <f t="shared" si="0"/>
        <v>0</v>
      </c>
      <c r="H39" s="311">
        <v>285.96641</v>
      </c>
      <c r="I39" s="312">
        <v>4.2895</v>
      </c>
      <c r="J39" s="313">
        <f t="shared" si="1"/>
        <v>290.25591</v>
      </c>
      <c r="K39" s="311">
        <f t="shared" si="2"/>
        <v>285.96641</v>
      </c>
      <c r="L39" s="312">
        <f t="shared" si="2"/>
        <v>4.2895</v>
      </c>
      <c r="M39" s="313">
        <f t="shared" si="3"/>
        <v>290.25591</v>
      </c>
      <c r="P39" s="314"/>
      <c r="X39" s="315"/>
    </row>
    <row r="40" spans="2:13" ht="9.75" customHeight="1">
      <c r="B40" s="317"/>
      <c r="C40" s="318"/>
      <c r="D40" s="352"/>
      <c r="E40" s="319"/>
      <c r="F40" s="320"/>
      <c r="G40" s="321"/>
      <c r="H40" s="322"/>
      <c r="I40" s="320"/>
      <c r="J40" s="321"/>
      <c r="K40" s="323"/>
      <c r="L40" s="324"/>
      <c r="M40" s="321"/>
    </row>
    <row r="41" spans="2:13" ht="15" customHeight="1">
      <c r="B41" s="636" t="s">
        <v>16</v>
      </c>
      <c r="C41" s="642"/>
      <c r="D41" s="510"/>
      <c r="E41" s="644">
        <f aca="true" t="shared" si="4" ref="E41:M41">SUM(E15:E39)</f>
        <v>44402.98739999999</v>
      </c>
      <c r="F41" s="659">
        <f t="shared" si="4"/>
        <v>6979.019319999999</v>
      </c>
      <c r="G41" s="642">
        <f t="shared" si="4"/>
        <v>51382.00672000001</v>
      </c>
      <c r="H41" s="651">
        <f t="shared" si="4"/>
        <v>655054.25343</v>
      </c>
      <c r="I41" s="638">
        <f t="shared" si="4"/>
        <v>79383.07130000001</v>
      </c>
      <c r="J41" s="640">
        <f t="shared" si="4"/>
        <v>734437.3247299996</v>
      </c>
      <c r="K41" s="653">
        <f t="shared" si="4"/>
        <v>699457.2408299999</v>
      </c>
      <c r="L41" s="638">
        <f t="shared" si="4"/>
        <v>86362.09062</v>
      </c>
      <c r="M41" s="640">
        <f t="shared" si="4"/>
        <v>785819.3314499998</v>
      </c>
    </row>
    <row r="42" spans="2:13" ht="15" customHeight="1">
      <c r="B42" s="637"/>
      <c r="C42" s="643"/>
      <c r="D42" s="511"/>
      <c r="E42" s="645"/>
      <c r="F42" s="660"/>
      <c r="G42" s="643"/>
      <c r="H42" s="652"/>
      <c r="I42" s="639"/>
      <c r="J42" s="641"/>
      <c r="K42" s="654"/>
      <c r="L42" s="639"/>
      <c r="M42" s="641"/>
    </row>
    <row r="43" ht="6.75" customHeight="1"/>
    <row r="44" spans="2:13" s="291" customFormat="1" ht="15" customHeight="1">
      <c r="B44" s="325" t="s">
        <v>195</v>
      </c>
      <c r="C44" s="326"/>
      <c r="D44" s="326"/>
      <c r="E44" s="294"/>
      <c r="G44" s="294"/>
      <c r="H44" s="327"/>
      <c r="I44" s="328"/>
      <c r="J44" s="327"/>
      <c r="K44" s="294"/>
      <c r="L44" s="294"/>
      <c r="M44" s="294"/>
    </row>
    <row r="45" spans="2:13" s="291" customFormat="1" ht="15" customHeight="1">
      <c r="B45" s="325" t="s">
        <v>331</v>
      </c>
      <c r="C45" s="326"/>
      <c r="D45" s="326"/>
      <c r="E45" s="294"/>
      <c r="G45" s="294"/>
      <c r="H45" s="327"/>
      <c r="I45" s="328"/>
      <c r="J45" s="327"/>
      <c r="K45" s="416"/>
      <c r="L45" s="415"/>
      <c r="M45" s="294"/>
    </row>
    <row r="46" spans="2:13" s="291" customFormat="1" ht="15" customHeight="1">
      <c r="B46" s="325" t="s">
        <v>332</v>
      </c>
      <c r="C46" s="326"/>
      <c r="D46" s="326"/>
      <c r="E46" s="294"/>
      <c r="G46" s="294"/>
      <c r="H46" s="353"/>
      <c r="I46" s="328"/>
      <c r="J46" s="327"/>
      <c r="K46" s="294"/>
      <c r="L46" s="294"/>
      <c r="M46" s="294"/>
    </row>
    <row r="47" spans="2:13" ht="15.75" customHeight="1">
      <c r="B47" s="329"/>
      <c r="C47" s="329"/>
      <c r="D47" s="329"/>
      <c r="E47" s="330"/>
      <c r="F47" s="330"/>
      <c r="G47" s="330"/>
      <c r="H47" s="330"/>
      <c r="I47" s="330"/>
      <c r="J47" s="330"/>
      <c r="K47" s="330"/>
      <c r="L47" s="330"/>
      <c r="M47" s="330"/>
    </row>
    <row r="48" spans="2:24" ht="15.75" customHeight="1">
      <c r="B48" s="329"/>
      <c r="C48" s="329"/>
      <c r="D48" s="329"/>
      <c r="E48" s="438"/>
      <c r="F48" s="460"/>
      <c r="G48" s="368"/>
      <c r="H48" s="438"/>
      <c r="I48" s="368"/>
      <c r="J48" s="368"/>
      <c r="K48" s="368"/>
      <c r="L48" s="368"/>
      <c r="M48" s="368"/>
      <c r="X48" s="340"/>
    </row>
    <row r="49" spans="2:24" ht="15.75" customHeight="1">
      <c r="B49" s="329"/>
      <c r="C49" s="329"/>
      <c r="D49" s="329"/>
      <c r="E49" s="331"/>
      <c r="F49" s="334"/>
      <c r="G49" s="333"/>
      <c r="H49" s="332"/>
      <c r="I49" s="332"/>
      <c r="J49" s="332"/>
      <c r="K49" s="331"/>
      <c r="L49" s="331"/>
      <c r="M49" s="396"/>
      <c r="X49" s="340"/>
    </row>
    <row r="50" spans="2:15" ht="15.75" customHeight="1">
      <c r="B50" s="329"/>
      <c r="C50" s="329"/>
      <c r="D50" s="329"/>
      <c r="E50" s="331"/>
      <c r="F50" s="334"/>
      <c r="G50" s="331"/>
      <c r="H50" s="332"/>
      <c r="I50" s="332"/>
      <c r="J50" s="332"/>
      <c r="K50" s="331"/>
      <c r="L50" s="333"/>
      <c r="M50" s="396"/>
      <c r="O50" s="369"/>
    </row>
    <row r="51" spans="2:16" ht="15.75" customHeight="1">
      <c r="B51" s="329"/>
      <c r="C51" s="329"/>
      <c r="D51" s="329"/>
      <c r="E51" s="331"/>
      <c r="F51" s="334"/>
      <c r="G51" s="331"/>
      <c r="H51" s="331"/>
      <c r="I51" s="335"/>
      <c r="J51" s="331"/>
      <c r="K51" s="331"/>
      <c r="L51" s="331"/>
      <c r="M51" s="520">
        <f>+Deudor!H8</f>
        <v>3.413</v>
      </c>
      <c r="O51" s="362"/>
      <c r="P51" s="362"/>
    </row>
    <row r="52" spans="2:13" ht="18.75">
      <c r="B52" s="281" t="s">
        <v>181</v>
      </c>
      <c r="C52" s="282"/>
      <c r="D52" s="282"/>
      <c r="M52" s="396"/>
    </row>
    <row r="53" spans="2:13" ht="19.5">
      <c r="B53" s="285" t="s">
        <v>90</v>
      </c>
      <c r="C53" s="286"/>
      <c r="D53" s="286"/>
      <c r="L53" s="118"/>
      <c r="M53" s="396"/>
    </row>
    <row r="54" spans="2:13" ht="16.5">
      <c r="B54" s="289" t="s">
        <v>108</v>
      </c>
      <c r="C54" s="284"/>
      <c r="D54" s="284"/>
      <c r="M54" s="397"/>
    </row>
    <row r="55" spans="2:15" ht="16.5">
      <c r="B55" s="289" t="s">
        <v>269</v>
      </c>
      <c r="C55" s="284"/>
      <c r="D55" s="284"/>
      <c r="L55" s="336"/>
      <c r="O55" s="337"/>
    </row>
    <row r="56" spans="2:4" ht="16.5">
      <c r="B56" s="289" t="str">
        <f>+B9</f>
        <v>Período: De 2016 al 2040</v>
      </c>
      <c r="C56" s="284"/>
      <c r="D56" s="284"/>
    </row>
    <row r="57" spans="2:13" ht="16.5">
      <c r="B57" s="292" t="s">
        <v>109</v>
      </c>
      <c r="C57" s="293"/>
      <c r="D57" s="293"/>
      <c r="E57" s="294"/>
      <c r="F57" s="291"/>
      <c r="G57" s="294"/>
      <c r="H57" s="294"/>
      <c r="I57" s="295"/>
      <c r="J57" s="294"/>
      <c r="K57" s="294"/>
      <c r="L57" s="294"/>
      <c r="M57" s="294"/>
    </row>
    <row r="58" ht="8.25" customHeight="1"/>
    <row r="59" spans="2:13" ht="16.5">
      <c r="B59" s="655" t="s">
        <v>144</v>
      </c>
      <c r="C59" s="656"/>
      <c r="D59" s="348"/>
      <c r="E59" s="648" t="s">
        <v>142</v>
      </c>
      <c r="F59" s="649"/>
      <c r="G59" s="650"/>
      <c r="H59" s="648" t="s">
        <v>143</v>
      </c>
      <c r="I59" s="649"/>
      <c r="J59" s="650"/>
      <c r="K59" s="648" t="s">
        <v>38</v>
      </c>
      <c r="L59" s="649"/>
      <c r="M59" s="650"/>
    </row>
    <row r="60" spans="2:13" ht="16.5">
      <c r="B60" s="657"/>
      <c r="C60" s="658"/>
      <c r="D60" s="349"/>
      <c r="E60" s="297" t="s">
        <v>106</v>
      </c>
      <c r="F60" s="298" t="s">
        <v>107</v>
      </c>
      <c r="G60" s="299" t="s">
        <v>38</v>
      </c>
      <c r="H60" s="300" t="s">
        <v>106</v>
      </c>
      <c r="I60" s="298" t="s">
        <v>107</v>
      </c>
      <c r="J60" s="299" t="s">
        <v>38</v>
      </c>
      <c r="K60" s="300" t="s">
        <v>106</v>
      </c>
      <c r="L60" s="298" t="s">
        <v>107</v>
      </c>
      <c r="M60" s="299" t="s">
        <v>38</v>
      </c>
    </row>
    <row r="61" spans="2:13" ht="9.75" customHeight="1">
      <c r="B61" s="301"/>
      <c r="C61" s="302"/>
      <c r="D61" s="305"/>
      <c r="E61" s="338"/>
      <c r="F61" s="303"/>
      <c r="G61" s="304"/>
      <c r="H61" s="301"/>
      <c r="I61" s="303"/>
      <c r="J61" s="304"/>
      <c r="K61" s="301"/>
      <c r="L61" s="305"/>
      <c r="M61" s="304"/>
    </row>
    <row r="62" spans="2:16" ht="15.75">
      <c r="B62" s="306">
        <v>2016</v>
      </c>
      <c r="C62" s="307"/>
      <c r="D62" s="350" t="str">
        <f>+D15</f>
        <v>a/</v>
      </c>
      <c r="E62" s="316">
        <f aca="true" t="shared" si="5" ref="E62:F86">+E15*$M$51</f>
        <v>18557.41739068</v>
      </c>
      <c r="F62" s="312">
        <f t="shared" si="5"/>
        <v>2447.54670349</v>
      </c>
      <c r="G62" s="313">
        <f>+F62+E62</f>
        <v>21004.964094169998</v>
      </c>
      <c r="H62" s="311">
        <f aca="true" t="shared" si="6" ref="H62:I86">+H15*$M$51</f>
        <v>497751.4158657702</v>
      </c>
      <c r="I62" s="312">
        <f t="shared" si="6"/>
        <v>56436.80963320002</v>
      </c>
      <c r="J62" s="313">
        <f aca="true" t="shared" si="7" ref="J62:J85">+H62+I62</f>
        <v>554188.2254989702</v>
      </c>
      <c r="K62" s="311">
        <f aca="true" t="shared" si="8" ref="K62:L86">+E62+H62</f>
        <v>516308.8332564502</v>
      </c>
      <c r="L62" s="312">
        <f t="shared" si="8"/>
        <v>58884.35633669002</v>
      </c>
      <c r="M62" s="313">
        <f aca="true" t="shared" si="9" ref="M62:M85">+K62+L62</f>
        <v>575193.1895931403</v>
      </c>
      <c r="P62" s="315"/>
    </row>
    <row r="63" spans="2:16" ht="15.75">
      <c r="B63" s="306">
        <v>2017</v>
      </c>
      <c r="C63" s="307"/>
      <c r="D63" s="350"/>
      <c r="E63" s="316">
        <f t="shared" si="5"/>
        <v>17155.80463976</v>
      </c>
      <c r="F63" s="312">
        <f t="shared" si="5"/>
        <v>2835.52999053</v>
      </c>
      <c r="G63" s="313">
        <f aca="true" t="shared" si="10" ref="G63:G85">+F63+E63</f>
        <v>19991.334630290003</v>
      </c>
      <c r="H63" s="311">
        <f t="shared" si="6"/>
        <v>311595.2727963802</v>
      </c>
      <c r="I63" s="312">
        <f t="shared" si="6"/>
        <v>45107.25186604996</v>
      </c>
      <c r="J63" s="313">
        <f t="shared" si="7"/>
        <v>356702.52466243017</v>
      </c>
      <c r="K63" s="311">
        <f t="shared" si="8"/>
        <v>328751.0774361402</v>
      </c>
      <c r="L63" s="312">
        <f t="shared" si="8"/>
        <v>47942.78185657996</v>
      </c>
      <c r="M63" s="313">
        <f t="shared" si="9"/>
        <v>376693.85929272015</v>
      </c>
      <c r="P63" s="315"/>
    </row>
    <row r="64" spans="2:16" ht="15.75">
      <c r="B64" s="306">
        <v>2018</v>
      </c>
      <c r="C64" s="307"/>
      <c r="D64" s="350"/>
      <c r="E64" s="316">
        <f t="shared" si="5"/>
        <v>15749.476931729998</v>
      </c>
      <c r="F64" s="312">
        <f t="shared" si="5"/>
        <v>3064.8134192499992</v>
      </c>
      <c r="G64" s="313">
        <f t="shared" si="10"/>
        <v>18814.290350979998</v>
      </c>
      <c r="H64" s="311">
        <f t="shared" si="6"/>
        <v>276160.1024833997</v>
      </c>
      <c r="I64" s="312">
        <f t="shared" si="6"/>
        <v>34855.161850629986</v>
      </c>
      <c r="J64" s="313">
        <f t="shared" si="7"/>
        <v>311015.26433402963</v>
      </c>
      <c r="K64" s="311">
        <f t="shared" si="8"/>
        <v>291909.5794151297</v>
      </c>
      <c r="L64" s="312">
        <f t="shared" si="8"/>
        <v>37919.975269879986</v>
      </c>
      <c r="M64" s="313">
        <f t="shared" si="9"/>
        <v>329829.55468500964</v>
      </c>
      <c r="P64" s="315"/>
    </row>
    <row r="65" spans="2:16" ht="15.75">
      <c r="B65" s="306">
        <v>2019</v>
      </c>
      <c r="C65" s="307"/>
      <c r="D65" s="350"/>
      <c r="E65" s="316">
        <f t="shared" si="5"/>
        <v>14364.18541985</v>
      </c>
      <c r="F65" s="312">
        <f t="shared" si="5"/>
        <v>2996.24863835</v>
      </c>
      <c r="G65" s="313">
        <f t="shared" si="10"/>
        <v>17360.4340582</v>
      </c>
      <c r="H65" s="311">
        <f t="shared" si="6"/>
        <v>175002.87238368977</v>
      </c>
      <c r="I65" s="312">
        <f t="shared" si="6"/>
        <v>28151.01881763999</v>
      </c>
      <c r="J65" s="313">
        <f t="shared" si="7"/>
        <v>203153.89120132977</v>
      </c>
      <c r="K65" s="311">
        <f t="shared" si="8"/>
        <v>189367.05780353976</v>
      </c>
      <c r="L65" s="312">
        <f t="shared" si="8"/>
        <v>31147.26745598999</v>
      </c>
      <c r="M65" s="313">
        <f t="shared" si="9"/>
        <v>220514.32525952975</v>
      </c>
      <c r="P65" s="315"/>
    </row>
    <row r="66" spans="2:16" ht="15.75">
      <c r="B66" s="306">
        <v>2020</v>
      </c>
      <c r="C66" s="307"/>
      <c r="D66" s="350"/>
      <c r="E66" s="316">
        <f t="shared" si="5"/>
        <v>12947.214168929999</v>
      </c>
      <c r="F66" s="312">
        <f t="shared" si="5"/>
        <v>2627.37234921</v>
      </c>
      <c r="G66" s="313">
        <f t="shared" si="10"/>
        <v>15574.586518139999</v>
      </c>
      <c r="H66" s="311">
        <f t="shared" si="6"/>
        <v>176922.23750764987</v>
      </c>
      <c r="I66" s="312">
        <f t="shared" si="6"/>
        <v>24713.38118976</v>
      </c>
      <c r="J66" s="313">
        <f t="shared" si="7"/>
        <v>201635.61869740987</v>
      </c>
      <c r="K66" s="311">
        <f t="shared" si="8"/>
        <v>189869.45167657986</v>
      </c>
      <c r="L66" s="312">
        <f t="shared" si="8"/>
        <v>27340.75353897</v>
      </c>
      <c r="M66" s="313">
        <f t="shared" si="9"/>
        <v>217210.20521554985</v>
      </c>
      <c r="P66" s="315"/>
    </row>
    <row r="67" spans="2:16" ht="15.75">
      <c r="B67" s="306">
        <v>2021</v>
      </c>
      <c r="C67" s="307"/>
      <c r="D67" s="350"/>
      <c r="E67" s="316">
        <f t="shared" si="5"/>
        <v>11546.56402053</v>
      </c>
      <c r="F67" s="312">
        <f t="shared" si="5"/>
        <v>2236.9850132300003</v>
      </c>
      <c r="G67" s="313">
        <f t="shared" si="10"/>
        <v>13783.54903376</v>
      </c>
      <c r="H67" s="311">
        <f t="shared" si="6"/>
        <v>173213.35013478983</v>
      </c>
      <c r="I67" s="312">
        <f t="shared" si="6"/>
        <v>20843.713530299992</v>
      </c>
      <c r="J67" s="313">
        <f t="shared" si="7"/>
        <v>194057.0636650898</v>
      </c>
      <c r="K67" s="311">
        <f t="shared" si="8"/>
        <v>184759.91415531983</v>
      </c>
      <c r="L67" s="312">
        <f t="shared" si="8"/>
        <v>23080.698543529994</v>
      </c>
      <c r="M67" s="313">
        <f t="shared" si="9"/>
        <v>207840.6126988498</v>
      </c>
      <c r="P67" s="315"/>
    </row>
    <row r="68" spans="2:16" ht="15.75">
      <c r="B68" s="306">
        <v>2022</v>
      </c>
      <c r="C68" s="307"/>
      <c r="D68" s="350"/>
      <c r="E68" s="316">
        <f t="shared" si="5"/>
        <v>10157.9521716</v>
      </c>
      <c r="F68" s="312">
        <f t="shared" si="5"/>
        <v>1892.31481225</v>
      </c>
      <c r="G68" s="313">
        <f t="shared" si="10"/>
        <v>12050.26698385</v>
      </c>
      <c r="H68" s="311">
        <f t="shared" si="6"/>
        <v>166041.33633809985</v>
      </c>
      <c r="I68" s="312">
        <f t="shared" si="6"/>
        <v>16994.243322240007</v>
      </c>
      <c r="J68" s="313">
        <f t="shared" si="7"/>
        <v>183035.57966033986</v>
      </c>
      <c r="K68" s="311">
        <f t="shared" si="8"/>
        <v>176199.28850969984</v>
      </c>
      <c r="L68" s="312">
        <f t="shared" si="8"/>
        <v>18886.558134490006</v>
      </c>
      <c r="M68" s="313">
        <f t="shared" si="9"/>
        <v>195085.84664418985</v>
      </c>
      <c r="P68" s="315"/>
    </row>
    <row r="69" spans="2:16" ht="15.75">
      <c r="B69" s="306">
        <v>2023</v>
      </c>
      <c r="C69" s="307"/>
      <c r="D69" s="350"/>
      <c r="E69" s="316">
        <f t="shared" si="5"/>
        <v>8739.511726569997</v>
      </c>
      <c r="F69" s="312">
        <f t="shared" si="5"/>
        <v>1584.44330423</v>
      </c>
      <c r="G69" s="313">
        <f t="shared" si="10"/>
        <v>10323.955030799998</v>
      </c>
      <c r="H69" s="311">
        <f t="shared" si="6"/>
        <v>154825.43266549986</v>
      </c>
      <c r="I69" s="312">
        <f t="shared" si="6"/>
        <v>13073.644009860001</v>
      </c>
      <c r="J69" s="313">
        <f t="shared" si="7"/>
        <v>167899.07667535986</v>
      </c>
      <c r="K69" s="311">
        <f t="shared" si="8"/>
        <v>163564.94439206985</v>
      </c>
      <c r="L69" s="312">
        <f t="shared" si="8"/>
        <v>14658.087314090002</v>
      </c>
      <c r="M69" s="313">
        <f t="shared" si="9"/>
        <v>178223.03170615985</v>
      </c>
      <c r="P69" s="315"/>
    </row>
    <row r="70" spans="2:16" ht="15.75">
      <c r="B70" s="306">
        <v>2024</v>
      </c>
      <c r="C70" s="307"/>
      <c r="D70" s="350"/>
      <c r="E70" s="316">
        <f t="shared" si="5"/>
        <v>7696.230767159999</v>
      </c>
      <c r="F70" s="312">
        <f t="shared" si="5"/>
        <v>1316.0532095599997</v>
      </c>
      <c r="G70" s="313">
        <f t="shared" si="10"/>
        <v>9012.283976719998</v>
      </c>
      <c r="H70" s="311">
        <f t="shared" si="6"/>
        <v>108279.24208119995</v>
      </c>
      <c r="I70" s="312">
        <f t="shared" si="6"/>
        <v>9135.654165539996</v>
      </c>
      <c r="J70" s="313">
        <f t="shared" si="7"/>
        <v>117414.89624673994</v>
      </c>
      <c r="K70" s="311">
        <f t="shared" si="8"/>
        <v>115975.47284835995</v>
      </c>
      <c r="L70" s="312">
        <f t="shared" si="8"/>
        <v>10451.707375099995</v>
      </c>
      <c r="M70" s="313">
        <f t="shared" si="9"/>
        <v>126427.18022345995</v>
      </c>
      <c r="P70" s="315"/>
    </row>
    <row r="71" spans="2:16" ht="15.75">
      <c r="B71" s="306">
        <v>2025</v>
      </c>
      <c r="C71" s="307"/>
      <c r="D71" s="350"/>
      <c r="E71" s="316">
        <f t="shared" si="5"/>
        <v>7696.230767159999</v>
      </c>
      <c r="F71" s="312">
        <f t="shared" si="5"/>
        <v>1063.44970748</v>
      </c>
      <c r="G71" s="313">
        <f t="shared" si="10"/>
        <v>8759.68047464</v>
      </c>
      <c r="H71" s="311">
        <f t="shared" si="6"/>
        <v>66532.59121114002</v>
      </c>
      <c r="I71" s="312">
        <f t="shared" si="6"/>
        <v>5651.072395030001</v>
      </c>
      <c r="J71" s="313">
        <f t="shared" si="7"/>
        <v>72183.66360617003</v>
      </c>
      <c r="K71" s="311">
        <f t="shared" si="8"/>
        <v>74228.82197830002</v>
      </c>
      <c r="L71" s="312">
        <f t="shared" si="8"/>
        <v>6714.522102510001</v>
      </c>
      <c r="M71" s="313">
        <f t="shared" si="9"/>
        <v>80943.34408081003</v>
      </c>
      <c r="P71" s="315"/>
    </row>
    <row r="72" spans="2:16" ht="15.75">
      <c r="B72" s="306">
        <v>2026</v>
      </c>
      <c r="C72" s="307"/>
      <c r="D72" s="350"/>
      <c r="E72" s="316">
        <f t="shared" si="5"/>
        <v>7696.230767159999</v>
      </c>
      <c r="F72" s="312">
        <f t="shared" si="5"/>
        <v>814.1791705499999</v>
      </c>
      <c r="G72" s="313">
        <f t="shared" si="10"/>
        <v>8510.40993771</v>
      </c>
      <c r="H72" s="311">
        <f t="shared" si="6"/>
        <v>27775.567247479965</v>
      </c>
      <c r="I72" s="312">
        <f t="shared" si="6"/>
        <v>4089.147416329999</v>
      </c>
      <c r="J72" s="313">
        <f t="shared" si="7"/>
        <v>31864.714663809966</v>
      </c>
      <c r="K72" s="311">
        <f t="shared" si="8"/>
        <v>35471.798014639964</v>
      </c>
      <c r="L72" s="312">
        <f t="shared" si="8"/>
        <v>4903.326586879999</v>
      </c>
      <c r="M72" s="313">
        <f t="shared" si="9"/>
        <v>40375.124601519965</v>
      </c>
      <c r="P72" s="315"/>
    </row>
    <row r="73" spans="2:16" ht="15.75">
      <c r="B73" s="306">
        <v>2027</v>
      </c>
      <c r="C73" s="307"/>
      <c r="D73" s="350"/>
      <c r="E73" s="316">
        <f t="shared" si="5"/>
        <v>7696.230767159999</v>
      </c>
      <c r="F73" s="312">
        <f t="shared" si="5"/>
        <v>563.82084226</v>
      </c>
      <c r="G73" s="313">
        <f t="shared" si="10"/>
        <v>8260.05160942</v>
      </c>
      <c r="H73" s="311">
        <f t="shared" si="6"/>
        <v>19794.24746402998</v>
      </c>
      <c r="I73" s="312">
        <f t="shared" si="6"/>
        <v>3259.5348986900003</v>
      </c>
      <c r="J73" s="313">
        <f t="shared" si="7"/>
        <v>23053.78236271998</v>
      </c>
      <c r="K73" s="311">
        <f t="shared" si="8"/>
        <v>27490.47823118998</v>
      </c>
      <c r="L73" s="312">
        <f t="shared" si="8"/>
        <v>3823.3557409500004</v>
      </c>
      <c r="M73" s="313">
        <f t="shared" si="9"/>
        <v>31313.83397213998</v>
      </c>
      <c r="P73" s="315"/>
    </row>
    <row r="74" spans="2:16" ht="15.75">
      <c r="B74" s="306">
        <v>2028</v>
      </c>
      <c r="C74" s="307"/>
      <c r="D74" s="350"/>
      <c r="E74" s="316">
        <f t="shared" si="5"/>
        <v>7696.230767159999</v>
      </c>
      <c r="F74" s="312">
        <f t="shared" si="5"/>
        <v>313.65261807</v>
      </c>
      <c r="G74" s="313">
        <f t="shared" si="10"/>
        <v>8009.8833852299995</v>
      </c>
      <c r="H74" s="311">
        <f t="shared" si="6"/>
        <v>19216.29905434999</v>
      </c>
      <c r="I74" s="312">
        <f t="shared" si="6"/>
        <v>2572.5355075599996</v>
      </c>
      <c r="J74" s="313">
        <f t="shared" si="7"/>
        <v>21788.83456190999</v>
      </c>
      <c r="K74" s="311">
        <f t="shared" si="8"/>
        <v>26912.52982150999</v>
      </c>
      <c r="L74" s="312">
        <f t="shared" si="8"/>
        <v>2886.1881256299994</v>
      </c>
      <c r="M74" s="313">
        <f t="shared" si="9"/>
        <v>29798.71794713999</v>
      </c>
      <c r="P74" s="315"/>
    </row>
    <row r="75" spans="2:16" ht="15.75">
      <c r="B75" s="306">
        <v>2029</v>
      </c>
      <c r="C75" s="307"/>
      <c r="D75" s="350"/>
      <c r="E75" s="316">
        <f t="shared" si="5"/>
        <v>3848.11569075</v>
      </c>
      <c r="F75" s="312">
        <f t="shared" si="5"/>
        <v>62.9831607</v>
      </c>
      <c r="G75" s="313">
        <f>+F75+E75</f>
        <v>3911.09885145</v>
      </c>
      <c r="H75" s="311">
        <f t="shared" si="6"/>
        <v>15809.303681769996</v>
      </c>
      <c r="I75" s="312">
        <f t="shared" si="6"/>
        <v>1875.0494008899989</v>
      </c>
      <c r="J75" s="313">
        <f t="shared" si="7"/>
        <v>17684.353082659996</v>
      </c>
      <c r="K75" s="311">
        <f t="shared" si="8"/>
        <v>19657.419372519995</v>
      </c>
      <c r="L75" s="312">
        <f t="shared" si="8"/>
        <v>1938.032561589999</v>
      </c>
      <c r="M75" s="313">
        <f t="shared" si="9"/>
        <v>21595.451934109995</v>
      </c>
      <c r="P75" s="315"/>
    </row>
    <row r="76" spans="2:16" ht="15.75">
      <c r="B76" s="306">
        <v>2030</v>
      </c>
      <c r="C76" s="307"/>
      <c r="D76" s="350"/>
      <c r="E76" s="308">
        <f t="shared" si="5"/>
        <v>0</v>
      </c>
      <c r="F76" s="309">
        <f t="shared" si="5"/>
        <v>0</v>
      </c>
      <c r="G76" s="310">
        <f t="shared" si="10"/>
        <v>0</v>
      </c>
      <c r="H76" s="311">
        <f t="shared" si="6"/>
        <v>11005.511028229996</v>
      </c>
      <c r="I76" s="312">
        <f t="shared" si="6"/>
        <v>1420.2949668399997</v>
      </c>
      <c r="J76" s="313">
        <f t="shared" si="7"/>
        <v>12425.805995069995</v>
      </c>
      <c r="K76" s="311">
        <f t="shared" si="8"/>
        <v>11005.511028229996</v>
      </c>
      <c r="L76" s="312">
        <f t="shared" si="8"/>
        <v>1420.2949668399997</v>
      </c>
      <c r="M76" s="313">
        <f t="shared" si="9"/>
        <v>12425.805995069995</v>
      </c>
      <c r="P76" s="315"/>
    </row>
    <row r="77" spans="2:16" ht="15.75">
      <c r="B77" s="306">
        <v>2031</v>
      </c>
      <c r="C77" s="307"/>
      <c r="D77" s="350"/>
      <c r="E77" s="308">
        <f t="shared" si="5"/>
        <v>0</v>
      </c>
      <c r="F77" s="309">
        <f t="shared" si="5"/>
        <v>0</v>
      </c>
      <c r="G77" s="310">
        <f t="shared" si="10"/>
        <v>0</v>
      </c>
      <c r="H77" s="311">
        <f t="shared" si="6"/>
        <v>10580.129896080005</v>
      </c>
      <c r="I77" s="312">
        <f t="shared" si="6"/>
        <v>1022.9082845900001</v>
      </c>
      <c r="J77" s="313">
        <f t="shared" si="7"/>
        <v>11603.038180670004</v>
      </c>
      <c r="K77" s="311">
        <f t="shared" si="8"/>
        <v>10580.129896080005</v>
      </c>
      <c r="L77" s="312">
        <f t="shared" si="8"/>
        <v>1022.9082845900001</v>
      </c>
      <c r="M77" s="313">
        <f t="shared" si="9"/>
        <v>11603.038180670004</v>
      </c>
      <c r="P77" s="315"/>
    </row>
    <row r="78" spans="2:16" ht="15.75">
      <c r="B78" s="306">
        <v>2032</v>
      </c>
      <c r="C78" s="307"/>
      <c r="D78" s="350"/>
      <c r="E78" s="308">
        <f t="shared" si="5"/>
        <v>0</v>
      </c>
      <c r="F78" s="309">
        <f t="shared" si="5"/>
        <v>0</v>
      </c>
      <c r="G78" s="310">
        <f t="shared" si="10"/>
        <v>0</v>
      </c>
      <c r="H78" s="311">
        <f t="shared" si="6"/>
        <v>9309.860238500001</v>
      </c>
      <c r="I78" s="312">
        <f t="shared" si="6"/>
        <v>810.78282599</v>
      </c>
      <c r="J78" s="313">
        <f t="shared" si="7"/>
        <v>10120.643064490001</v>
      </c>
      <c r="K78" s="311">
        <f t="shared" si="8"/>
        <v>9309.860238500001</v>
      </c>
      <c r="L78" s="312">
        <f t="shared" si="8"/>
        <v>810.78282599</v>
      </c>
      <c r="M78" s="313">
        <f t="shared" si="9"/>
        <v>10120.643064490001</v>
      </c>
      <c r="P78" s="315"/>
    </row>
    <row r="79" spans="2:16" ht="15.75">
      <c r="B79" s="306">
        <v>2033</v>
      </c>
      <c r="C79" s="307"/>
      <c r="D79" s="350"/>
      <c r="E79" s="308">
        <f t="shared" si="5"/>
        <v>0</v>
      </c>
      <c r="F79" s="309">
        <f t="shared" si="5"/>
        <v>0</v>
      </c>
      <c r="G79" s="310">
        <f t="shared" si="10"/>
        <v>0</v>
      </c>
      <c r="H79" s="311">
        <f t="shared" si="6"/>
        <v>5357.655488089999</v>
      </c>
      <c r="I79" s="312">
        <f t="shared" si="6"/>
        <v>291.75999783</v>
      </c>
      <c r="J79" s="313">
        <f t="shared" si="7"/>
        <v>5649.415485919999</v>
      </c>
      <c r="K79" s="311">
        <f t="shared" si="8"/>
        <v>5357.655488089999</v>
      </c>
      <c r="L79" s="312">
        <f t="shared" si="8"/>
        <v>291.75999783</v>
      </c>
      <c r="M79" s="313">
        <f t="shared" si="9"/>
        <v>5649.415485919999</v>
      </c>
      <c r="P79" s="315"/>
    </row>
    <row r="80" spans="2:16" ht="15.75">
      <c r="B80" s="306">
        <v>2034</v>
      </c>
      <c r="C80" s="307"/>
      <c r="D80" s="350"/>
      <c r="E80" s="308">
        <f t="shared" si="5"/>
        <v>0</v>
      </c>
      <c r="F80" s="309">
        <f t="shared" si="5"/>
        <v>0</v>
      </c>
      <c r="G80" s="310">
        <f t="shared" si="10"/>
        <v>0</v>
      </c>
      <c r="H80" s="311">
        <f t="shared" si="6"/>
        <v>2239.84247922</v>
      </c>
      <c r="I80" s="312">
        <f t="shared" si="6"/>
        <v>202.59434892999997</v>
      </c>
      <c r="J80" s="313">
        <f t="shared" si="7"/>
        <v>2442.4368281499997</v>
      </c>
      <c r="K80" s="311">
        <f t="shared" si="8"/>
        <v>2239.84247922</v>
      </c>
      <c r="L80" s="312">
        <f t="shared" si="8"/>
        <v>202.59434892999997</v>
      </c>
      <c r="M80" s="313">
        <f t="shared" si="9"/>
        <v>2442.4368281499997</v>
      </c>
      <c r="P80" s="315"/>
    </row>
    <row r="81" spans="2:16" ht="15.75">
      <c r="B81" s="306">
        <v>2035</v>
      </c>
      <c r="C81" s="307"/>
      <c r="D81" s="350"/>
      <c r="E81" s="308">
        <f t="shared" si="5"/>
        <v>0</v>
      </c>
      <c r="F81" s="309">
        <f t="shared" si="5"/>
        <v>0</v>
      </c>
      <c r="G81" s="310">
        <f t="shared" si="10"/>
        <v>0</v>
      </c>
      <c r="H81" s="311">
        <f t="shared" si="6"/>
        <v>2239.84247922</v>
      </c>
      <c r="I81" s="312">
        <f t="shared" si="6"/>
        <v>151.59259299</v>
      </c>
      <c r="J81" s="313">
        <f t="shared" si="7"/>
        <v>2391.43507221</v>
      </c>
      <c r="K81" s="311">
        <f t="shared" si="8"/>
        <v>2239.84247922</v>
      </c>
      <c r="L81" s="312">
        <f t="shared" si="8"/>
        <v>151.59259299</v>
      </c>
      <c r="M81" s="313">
        <f t="shared" si="9"/>
        <v>2391.43507221</v>
      </c>
      <c r="P81" s="315"/>
    </row>
    <row r="82" spans="2:16" ht="15.75">
      <c r="B82" s="306">
        <v>2036</v>
      </c>
      <c r="C82" s="307"/>
      <c r="D82" s="350"/>
      <c r="E82" s="308">
        <f t="shared" si="5"/>
        <v>0</v>
      </c>
      <c r="F82" s="309">
        <f t="shared" si="5"/>
        <v>0</v>
      </c>
      <c r="G82" s="310">
        <f t="shared" si="10"/>
        <v>0</v>
      </c>
      <c r="H82" s="311">
        <f t="shared" si="6"/>
        <v>1715.14697202</v>
      </c>
      <c r="I82" s="312">
        <f t="shared" si="6"/>
        <v>100.59073466</v>
      </c>
      <c r="J82" s="313">
        <f t="shared" si="7"/>
        <v>1815.73770668</v>
      </c>
      <c r="K82" s="311">
        <f t="shared" si="8"/>
        <v>1715.14697202</v>
      </c>
      <c r="L82" s="312">
        <f t="shared" si="8"/>
        <v>100.59073466</v>
      </c>
      <c r="M82" s="313">
        <f t="shared" si="9"/>
        <v>1815.73770668</v>
      </c>
      <c r="P82" s="315"/>
    </row>
    <row r="83" spans="2:16" ht="15.75">
      <c r="B83" s="306">
        <v>2037</v>
      </c>
      <c r="C83" s="307"/>
      <c r="D83" s="350"/>
      <c r="E83" s="308">
        <f t="shared" si="5"/>
        <v>0</v>
      </c>
      <c r="F83" s="309">
        <f t="shared" si="5"/>
        <v>0</v>
      </c>
      <c r="G83" s="310">
        <f t="shared" si="10"/>
        <v>0</v>
      </c>
      <c r="H83" s="311">
        <f t="shared" si="6"/>
        <v>1190.4504409200001</v>
      </c>
      <c r="I83" s="312">
        <f t="shared" si="6"/>
        <v>73.20024923999999</v>
      </c>
      <c r="J83" s="313">
        <f t="shared" si="7"/>
        <v>1263.65069016</v>
      </c>
      <c r="K83" s="311">
        <f t="shared" si="8"/>
        <v>1190.4504409200001</v>
      </c>
      <c r="L83" s="312">
        <f t="shared" si="8"/>
        <v>73.20024923999999</v>
      </c>
      <c r="M83" s="313">
        <f t="shared" si="9"/>
        <v>1263.65069016</v>
      </c>
      <c r="P83" s="315"/>
    </row>
    <row r="84" spans="2:16" ht="15.75">
      <c r="B84" s="306">
        <v>2038</v>
      </c>
      <c r="C84" s="307"/>
      <c r="D84" s="350"/>
      <c r="E84" s="308">
        <f t="shared" si="5"/>
        <v>0</v>
      </c>
      <c r="F84" s="309">
        <f t="shared" si="5"/>
        <v>0</v>
      </c>
      <c r="G84" s="310">
        <f t="shared" si="10"/>
        <v>0</v>
      </c>
      <c r="H84" s="311">
        <f t="shared" si="6"/>
        <v>1190.45047505</v>
      </c>
      <c r="I84" s="312">
        <f t="shared" si="6"/>
        <v>53.68017594999999</v>
      </c>
      <c r="J84" s="313">
        <f t="shared" si="7"/>
        <v>1244.130651</v>
      </c>
      <c r="K84" s="311">
        <f t="shared" si="8"/>
        <v>1190.45047505</v>
      </c>
      <c r="L84" s="312">
        <f t="shared" si="8"/>
        <v>53.68017594999999</v>
      </c>
      <c r="M84" s="313">
        <f t="shared" si="9"/>
        <v>1244.130651</v>
      </c>
      <c r="P84" s="315"/>
    </row>
    <row r="85" spans="2:16" ht="15.75">
      <c r="B85" s="306">
        <v>2039</v>
      </c>
      <c r="C85" s="307"/>
      <c r="D85" s="350"/>
      <c r="E85" s="308">
        <f t="shared" si="5"/>
        <v>0</v>
      </c>
      <c r="F85" s="309">
        <f t="shared" si="5"/>
        <v>0</v>
      </c>
      <c r="G85" s="310">
        <f t="shared" si="10"/>
        <v>0</v>
      </c>
      <c r="H85" s="311">
        <f t="shared" si="6"/>
        <v>976.00318668</v>
      </c>
      <c r="I85" s="312">
        <f t="shared" si="6"/>
        <v>34.16010266</v>
      </c>
      <c r="J85" s="313">
        <f t="shared" si="7"/>
        <v>1010.16328934</v>
      </c>
      <c r="K85" s="311">
        <f t="shared" si="8"/>
        <v>976.00318668</v>
      </c>
      <c r="L85" s="312">
        <f t="shared" si="8"/>
        <v>34.16010266</v>
      </c>
      <c r="M85" s="313">
        <f t="shared" si="9"/>
        <v>1010.16328934</v>
      </c>
      <c r="P85" s="315"/>
    </row>
    <row r="86" spans="2:16" ht="15.75">
      <c r="B86" s="306">
        <v>2040</v>
      </c>
      <c r="C86" s="307"/>
      <c r="D86" s="350"/>
      <c r="E86" s="308">
        <f t="shared" si="5"/>
        <v>0</v>
      </c>
      <c r="F86" s="309">
        <f t="shared" si="5"/>
        <v>0</v>
      </c>
      <c r="G86" s="310">
        <f>+F86+E86</f>
        <v>0</v>
      </c>
      <c r="H86" s="311">
        <f t="shared" si="6"/>
        <v>976.00335733</v>
      </c>
      <c r="I86" s="312">
        <f t="shared" si="6"/>
        <v>14.6400635</v>
      </c>
      <c r="J86" s="313">
        <f>+H86+I86</f>
        <v>990.64342083</v>
      </c>
      <c r="K86" s="311">
        <f t="shared" si="8"/>
        <v>976.00335733</v>
      </c>
      <c r="L86" s="312">
        <f t="shared" si="8"/>
        <v>14.6400635</v>
      </c>
      <c r="M86" s="313">
        <f>+K86+L86</f>
        <v>990.64342083</v>
      </c>
      <c r="P86" s="315"/>
    </row>
    <row r="87" spans="2:16" ht="8.25" customHeight="1">
      <c r="B87" s="317"/>
      <c r="C87" s="318"/>
      <c r="D87" s="352"/>
      <c r="E87" s="319"/>
      <c r="F87" s="320"/>
      <c r="G87" s="321"/>
      <c r="H87" s="323"/>
      <c r="I87" s="320"/>
      <c r="J87" s="321"/>
      <c r="K87" s="323"/>
      <c r="L87" s="324"/>
      <c r="M87" s="321"/>
      <c r="P87" s="315"/>
    </row>
    <row r="88" spans="2:16" ht="15" customHeight="1">
      <c r="B88" s="636" t="s">
        <v>16</v>
      </c>
      <c r="C88" s="642"/>
      <c r="D88" s="342"/>
      <c r="E88" s="644">
        <f aca="true" t="shared" si="11" ref="E88:M88">SUM(E62:E86)</f>
        <v>151547.39599620004</v>
      </c>
      <c r="F88" s="646">
        <f t="shared" si="11"/>
        <v>23819.392939159996</v>
      </c>
      <c r="G88" s="640">
        <f t="shared" si="11"/>
        <v>175366.78893535997</v>
      </c>
      <c r="H88" s="636">
        <f t="shared" si="11"/>
        <v>2235700.16695659</v>
      </c>
      <c r="I88" s="638">
        <f t="shared" si="11"/>
        <v>270934.4223469</v>
      </c>
      <c r="J88" s="640">
        <f t="shared" si="11"/>
        <v>2506634.5893034907</v>
      </c>
      <c r="K88" s="636">
        <f t="shared" si="11"/>
        <v>2387247.562952789</v>
      </c>
      <c r="L88" s="638">
        <f t="shared" si="11"/>
        <v>294753.81528606</v>
      </c>
      <c r="M88" s="640">
        <f t="shared" si="11"/>
        <v>2682001.378238849</v>
      </c>
      <c r="P88" s="315"/>
    </row>
    <row r="89" spans="2:16" ht="15" customHeight="1">
      <c r="B89" s="637"/>
      <c r="C89" s="643"/>
      <c r="D89" s="343"/>
      <c r="E89" s="645"/>
      <c r="F89" s="647"/>
      <c r="G89" s="641"/>
      <c r="H89" s="637"/>
      <c r="I89" s="639"/>
      <c r="J89" s="641"/>
      <c r="K89" s="637"/>
      <c r="L89" s="639"/>
      <c r="M89" s="641"/>
      <c r="P89" s="315"/>
    </row>
    <row r="90" ht="6.75" customHeight="1"/>
    <row r="91" spans="2:13" ht="15.75">
      <c r="B91" s="325" t="s">
        <v>195</v>
      </c>
      <c r="C91" s="326"/>
      <c r="D91" s="326"/>
      <c r="E91" s="294"/>
      <c r="F91" s="291"/>
      <c r="G91" s="294"/>
      <c r="H91" s="327"/>
      <c r="I91" s="295"/>
      <c r="J91" s="294"/>
      <c r="K91" s="294"/>
      <c r="L91" s="294"/>
      <c r="M91" s="294"/>
    </row>
    <row r="92" spans="2:13" ht="15">
      <c r="B92" s="325" t="s">
        <v>331</v>
      </c>
      <c r="C92" s="326"/>
      <c r="D92" s="326"/>
      <c r="E92" s="294"/>
      <c r="F92" s="291"/>
      <c r="G92" s="294"/>
      <c r="H92" s="327"/>
      <c r="I92" s="295"/>
      <c r="J92" s="294"/>
      <c r="K92" s="294"/>
      <c r="L92" s="294"/>
      <c r="M92" s="294"/>
    </row>
    <row r="93" spans="2:8" ht="15">
      <c r="B93" s="325" t="s">
        <v>332</v>
      </c>
      <c r="C93" s="326"/>
      <c r="D93" s="326"/>
      <c r="E93" s="294"/>
      <c r="F93" s="291"/>
      <c r="G93" s="294"/>
      <c r="H93" s="353"/>
    </row>
    <row r="94" spans="5:9" ht="15">
      <c r="E94" s="483"/>
      <c r="F94" s="283"/>
      <c r="I94" s="283"/>
    </row>
    <row r="95" spans="5:13" ht="15">
      <c r="E95" s="507">
        <f>+E88-'Residencia Acreedor'!D15</f>
        <v>0</v>
      </c>
      <c r="F95" s="379"/>
      <c r="G95" s="379"/>
      <c r="H95" s="379"/>
      <c r="I95" s="379"/>
      <c r="J95" s="379"/>
      <c r="K95" s="379"/>
      <c r="L95" s="379"/>
      <c r="M95" s="379"/>
    </row>
    <row r="96" spans="5:9" ht="15">
      <c r="E96" s="339"/>
      <c r="F96" s="283"/>
      <c r="I96" s="283"/>
    </row>
    <row r="97" ht="15">
      <c r="E97" s="461"/>
    </row>
    <row r="98" spans="5:13" ht="15">
      <c r="E98" s="339"/>
      <c r="F98" s="339"/>
      <c r="G98" s="339"/>
      <c r="H98" s="339"/>
      <c r="I98" s="339"/>
      <c r="J98" s="339"/>
      <c r="K98" s="339"/>
      <c r="L98" s="339"/>
      <c r="M98" s="339"/>
    </row>
  </sheetData>
  <sheetProtection/>
  <mergeCells count="28">
    <mergeCell ref="B59:C60"/>
    <mergeCell ref="G41:G42"/>
    <mergeCell ref="J88:J89"/>
    <mergeCell ref="E12:G12"/>
    <mergeCell ref="H12:J12"/>
    <mergeCell ref="B12:C13"/>
    <mergeCell ref="B41:C42"/>
    <mergeCell ref="E41:E42"/>
    <mergeCell ref="F41:F42"/>
    <mergeCell ref="K12:M12"/>
    <mergeCell ref="H41:H42"/>
    <mergeCell ref="E59:G59"/>
    <mergeCell ref="H59:J59"/>
    <mergeCell ref="K59:M59"/>
    <mergeCell ref="I41:I42"/>
    <mergeCell ref="J41:J42"/>
    <mergeCell ref="K41:K42"/>
    <mergeCell ref="L41:L42"/>
    <mergeCell ref="M41:M42"/>
    <mergeCell ref="K88:K89"/>
    <mergeCell ref="L88:L89"/>
    <mergeCell ref="M88:M89"/>
    <mergeCell ref="B88:C89"/>
    <mergeCell ref="E88:E89"/>
    <mergeCell ref="F88:F89"/>
    <mergeCell ref="G88:G89"/>
    <mergeCell ref="H88:H89"/>
    <mergeCell ref="I88:I89"/>
  </mergeCells>
  <hyperlinks>
    <hyperlink ref="L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4" r:id="rId2"/>
  <ignoredErrors>
    <ignoredError sqref="G63:G75 G62 G76:G8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10" customFormat="1" ht="12.75"/>
    <row r="2" s="10" customFormat="1" ht="12.75">
      <c r="D2" s="11"/>
    </row>
    <row r="3" s="10" customFormat="1" ht="12.75">
      <c r="D3" s="11"/>
    </row>
    <row r="4" spans="1:7" ht="15">
      <c r="A4" s="10"/>
      <c r="B4" s="10"/>
      <c r="C4" s="10"/>
      <c r="D4" s="11"/>
      <c r="E4" s="10"/>
      <c r="F4" s="10"/>
      <c r="G4" s="10"/>
    </row>
    <row r="5" spans="1:7" ht="15">
      <c r="A5" s="10"/>
      <c r="B5" s="10"/>
      <c r="C5" s="10"/>
      <c r="D5" s="10"/>
      <c r="E5" s="10"/>
      <c r="F5" s="10"/>
      <c r="G5" s="10"/>
    </row>
    <row r="6" spans="1:7" ht="18">
      <c r="A6" s="10"/>
      <c r="B6" s="550" t="s">
        <v>12</v>
      </c>
      <c r="C6" s="550"/>
      <c r="D6" s="550"/>
      <c r="E6" s="550"/>
      <c r="F6" s="550"/>
      <c r="G6" s="550"/>
    </row>
    <row r="7" spans="1:7" ht="15.75">
      <c r="A7" s="10"/>
      <c r="B7" s="551" t="str">
        <f>+Indice!B7</f>
        <v>AL 31 DE DICIEMBRE DE 2015</v>
      </c>
      <c r="C7" s="551"/>
      <c r="D7" s="551"/>
      <c r="E7" s="551"/>
      <c r="F7" s="551"/>
      <c r="G7" s="551"/>
    </row>
    <row r="8" spans="1:7" ht="18.75" customHeight="1">
      <c r="A8" s="12"/>
      <c r="B8" s="12"/>
      <c r="C8" s="12"/>
      <c r="D8" s="12"/>
      <c r="E8" s="12"/>
      <c r="F8" s="12"/>
      <c r="G8" s="12"/>
    </row>
    <row r="9" spans="1:7" ht="21" customHeight="1">
      <c r="A9" s="12"/>
      <c r="B9" s="13" t="s">
        <v>0</v>
      </c>
      <c r="C9" s="13" t="s">
        <v>1</v>
      </c>
      <c r="D9" s="552" t="s">
        <v>183</v>
      </c>
      <c r="E9" s="552"/>
      <c r="F9" s="552"/>
      <c r="G9" s="552"/>
    </row>
    <row r="10" spans="1:7" ht="58.5" customHeight="1">
      <c r="A10" s="12"/>
      <c r="B10" s="13"/>
      <c r="C10" s="13"/>
      <c r="D10" s="552" t="s">
        <v>219</v>
      </c>
      <c r="E10" s="552"/>
      <c r="F10" s="552"/>
      <c r="G10" s="552"/>
    </row>
    <row r="11" spans="1:7" ht="105" customHeight="1">
      <c r="A11" s="12"/>
      <c r="B11" s="13"/>
      <c r="C11" s="13"/>
      <c r="D11" s="553" t="s">
        <v>220</v>
      </c>
      <c r="E11" s="553"/>
      <c r="F11" s="553"/>
      <c r="G11" s="553"/>
    </row>
    <row r="12" spans="1:7" ht="9" customHeight="1">
      <c r="A12" s="12"/>
      <c r="B12" s="13"/>
      <c r="C12" s="13"/>
      <c r="D12" s="14"/>
      <c r="E12" s="14"/>
      <c r="F12" s="14"/>
      <c r="G12" s="14"/>
    </row>
    <row r="13" spans="1:7" ht="23.25" customHeight="1">
      <c r="A13" s="12"/>
      <c r="B13" s="15" t="s">
        <v>8</v>
      </c>
      <c r="C13" s="16" t="s">
        <v>1</v>
      </c>
      <c r="D13" s="554" t="s">
        <v>312</v>
      </c>
      <c r="E13" s="554"/>
      <c r="F13" s="554"/>
      <c r="G13" s="554"/>
    </row>
    <row r="14" spans="1:7" ht="9" customHeight="1">
      <c r="A14" s="12"/>
      <c r="B14" s="15"/>
      <c r="C14" s="16"/>
      <c r="D14" s="17"/>
      <c r="E14" s="17"/>
      <c r="F14" s="17"/>
      <c r="G14" s="17"/>
    </row>
    <row r="15" spans="1:7" ht="23.25" customHeight="1">
      <c r="A15" s="12"/>
      <c r="B15" s="16" t="s">
        <v>2</v>
      </c>
      <c r="C15" s="16" t="s">
        <v>1</v>
      </c>
      <c r="D15" s="18">
        <v>42369</v>
      </c>
      <c r="E15" s="12"/>
      <c r="F15" s="12"/>
      <c r="G15" s="12"/>
    </row>
    <row r="16" spans="1:7" ht="8.25" customHeight="1">
      <c r="A16" s="12"/>
      <c r="B16" s="16"/>
      <c r="C16" s="16"/>
      <c r="D16" s="18"/>
      <c r="E16" s="12"/>
      <c r="F16" s="12"/>
      <c r="G16" s="12"/>
    </row>
    <row r="17" spans="1:7" ht="24.75" customHeight="1">
      <c r="A17" s="12"/>
      <c r="B17" s="16" t="s">
        <v>9</v>
      </c>
      <c r="C17" s="16" t="s">
        <v>1</v>
      </c>
      <c r="D17" s="12" t="s">
        <v>3</v>
      </c>
      <c r="E17" s="12"/>
      <c r="F17" s="12"/>
      <c r="G17" s="12"/>
    </row>
    <row r="18" spans="1:7" ht="6.75" customHeight="1">
      <c r="A18" s="12"/>
      <c r="B18" s="16"/>
      <c r="C18" s="16"/>
      <c r="D18" s="12"/>
      <c r="E18" s="12"/>
      <c r="F18" s="12"/>
      <c r="G18" s="12"/>
    </row>
    <row r="19" spans="1:7" ht="14.25" customHeight="1">
      <c r="A19" s="12"/>
      <c r="B19" s="13" t="s">
        <v>4</v>
      </c>
      <c r="C19" s="13" t="s">
        <v>1</v>
      </c>
      <c r="D19" s="19" t="s">
        <v>82</v>
      </c>
      <c r="E19" s="19"/>
      <c r="F19" s="19"/>
      <c r="G19" s="19"/>
    </row>
    <row r="20" spans="1:7" ht="27.75" customHeight="1">
      <c r="A20" s="12"/>
      <c r="B20" s="13"/>
      <c r="C20" s="13"/>
      <c r="D20" s="556" t="s">
        <v>102</v>
      </c>
      <c r="E20" s="556"/>
      <c r="F20" s="556"/>
      <c r="G20" s="556"/>
    </row>
    <row r="21" spans="1:7" ht="15.75" customHeight="1">
      <c r="A21" s="12"/>
      <c r="B21" s="13"/>
      <c r="C21" s="13"/>
      <c r="D21" s="19" t="s">
        <v>98</v>
      </c>
      <c r="E21" s="19"/>
      <c r="F21" s="19"/>
      <c r="G21" s="19"/>
    </row>
    <row r="22" spans="1:7" ht="6.75" customHeight="1">
      <c r="A22" s="12"/>
      <c r="B22" s="13"/>
      <c r="C22" s="13"/>
      <c r="D22" s="19"/>
      <c r="E22" s="19"/>
      <c r="F22" s="19"/>
      <c r="G22" s="19"/>
    </row>
    <row r="23" spans="1:7" ht="15">
      <c r="A23" s="12"/>
      <c r="B23" s="16" t="s">
        <v>5</v>
      </c>
      <c r="C23" s="16" t="s">
        <v>1</v>
      </c>
      <c r="D23" s="12" t="s">
        <v>275</v>
      </c>
      <c r="E23" s="12"/>
      <c r="F23" s="12"/>
      <c r="G23" s="12"/>
    </row>
    <row r="24" spans="1:7" ht="16.5" customHeight="1">
      <c r="A24" s="12"/>
      <c r="B24" s="16"/>
      <c r="C24" s="16"/>
      <c r="D24" s="12" t="s">
        <v>77</v>
      </c>
      <c r="E24" s="12"/>
      <c r="F24" s="12"/>
      <c r="G24" s="12"/>
    </row>
    <row r="25" spans="1:7" ht="6" customHeight="1">
      <c r="A25" s="12"/>
      <c r="B25" s="16"/>
      <c r="C25" s="16"/>
      <c r="D25" s="12"/>
      <c r="E25" s="12"/>
      <c r="F25" s="12"/>
      <c r="G25" s="12"/>
    </row>
    <row r="26" spans="1:10" ht="15.75">
      <c r="A26" s="12"/>
      <c r="B26" s="16" t="s">
        <v>6</v>
      </c>
      <c r="C26" s="16" t="s">
        <v>1</v>
      </c>
      <c r="D26" s="173" t="s">
        <v>13</v>
      </c>
      <c r="E26" s="20"/>
      <c r="F26" s="20"/>
      <c r="G26" s="20"/>
      <c r="H26" s="20"/>
      <c r="I26" s="20"/>
      <c r="J26" s="4"/>
    </row>
    <row r="27" spans="1:7" ht="7.5" customHeight="1">
      <c r="A27" s="12"/>
      <c r="B27" s="16"/>
      <c r="C27" s="16"/>
      <c r="D27" s="12"/>
      <c r="E27" s="12"/>
      <c r="F27" s="12"/>
      <c r="G27" s="12"/>
    </row>
    <row r="28" spans="1:7" ht="20.25" customHeight="1">
      <c r="A28" s="12"/>
      <c r="B28" s="16" t="s">
        <v>7</v>
      </c>
      <c r="C28" s="16" t="s">
        <v>1</v>
      </c>
      <c r="D28" s="18">
        <v>42400</v>
      </c>
      <c r="E28" s="12"/>
      <c r="F28" s="12"/>
      <c r="G28" s="12"/>
    </row>
    <row r="29" spans="1:7" ht="7.5" customHeight="1">
      <c r="A29" s="12"/>
      <c r="B29" s="16"/>
      <c r="C29" s="16"/>
      <c r="D29" s="18"/>
      <c r="E29" s="12"/>
      <c r="F29" s="12"/>
      <c r="G29" s="12"/>
    </row>
    <row r="30" spans="2:7" ht="18" customHeight="1">
      <c r="B30" s="21" t="s">
        <v>10</v>
      </c>
      <c r="C30" s="22" t="s">
        <v>1</v>
      </c>
      <c r="D30" s="553" t="s">
        <v>100</v>
      </c>
      <c r="E30" s="553"/>
      <c r="F30" s="553"/>
      <c r="G30" s="553"/>
    </row>
    <row r="31" spans="2:7" ht="6" customHeight="1">
      <c r="B31" s="21"/>
      <c r="C31" s="22"/>
      <c r="D31" s="14"/>
      <c r="E31" s="14"/>
      <c r="F31" s="14"/>
      <c r="G31" s="14"/>
    </row>
    <row r="32" spans="2:7" ht="27.75" customHeight="1">
      <c r="B32" s="13" t="s">
        <v>29</v>
      </c>
      <c r="C32" s="13" t="s">
        <v>1</v>
      </c>
      <c r="D32" s="555" t="s">
        <v>99</v>
      </c>
      <c r="E32" s="555"/>
      <c r="F32" s="555"/>
      <c r="G32" s="555"/>
    </row>
    <row r="33" spans="4:7" ht="7.5" customHeight="1">
      <c r="D33" s="552"/>
      <c r="E33" s="552"/>
      <c r="F33" s="552"/>
      <c r="G33" s="552"/>
    </row>
    <row r="34" spans="2:7" ht="28.5" customHeight="1">
      <c r="B34" s="13" t="s">
        <v>11</v>
      </c>
      <c r="C34" s="13" t="s">
        <v>1</v>
      </c>
      <c r="D34" s="553" t="s">
        <v>328</v>
      </c>
      <c r="E34" s="553"/>
      <c r="F34" s="553"/>
      <c r="G34" s="553"/>
    </row>
    <row r="35" spans="4:7" ht="15.75" customHeight="1">
      <c r="D35" s="552"/>
      <c r="E35" s="552"/>
      <c r="F35" s="552"/>
      <c r="G35" s="552"/>
    </row>
    <row r="36" spans="2:7" ht="15">
      <c r="B36" s="13" t="s">
        <v>78</v>
      </c>
      <c r="C36" s="13" t="s">
        <v>1</v>
      </c>
      <c r="D36" s="12" t="s">
        <v>79</v>
      </c>
      <c r="E36" s="12"/>
      <c r="F36" s="12"/>
      <c r="G36" s="12"/>
    </row>
    <row r="37" spans="4:7" ht="15">
      <c r="D37" s="552"/>
      <c r="E37" s="552"/>
      <c r="F37" s="552"/>
      <c r="G37" s="552"/>
    </row>
    <row r="38" spans="4:7" ht="15">
      <c r="D38" s="552"/>
      <c r="E38" s="552"/>
      <c r="F38" s="552"/>
      <c r="G38" s="552"/>
    </row>
    <row r="39" spans="4:7" ht="15">
      <c r="D39" s="552"/>
      <c r="E39" s="552"/>
      <c r="F39" s="552"/>
      <c r="G39" s="552"/>
    </row>
    <row r="40" spans="4:7" ht="15">
      <c r="D40" s="552"/>
      <c r="E40" s="552"/>
      <c r="F40" s="552"/>
      <c r="G40" s="552"/>
    </row>
    <row r="41" spans="4:7" ht="15">
      <c r="D41" s="552"/>
      <c r="E41" s="552"/>
      <c r="F41" s="552"/>
      <c r="G41" s="552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zoomScale="85" zoomScaleNormal="85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81" customWidth="1"/>
    <col min="2" max="2" width="28.00390625" style="81" customWidth="1"/>
    <col min="3" max="4" width="17.7109375" style="81" customWidth="1"/>
    <col min="5" max="5" width="19.421875" style="81" customWidth="1"/>
    <col min="6" max="6" width="8.140625" style="81" customWidth="1"/>
    <col min="7" max="7" width="3.8515625" style="81" customWidth="1"/>
    <col min="8" max="8" width="33.00390625" style="81" customWidth="1"/>
    <col min="9" max="10" width="17.7109375" style="81" customWidth="1"/>
    <col min="11" max="11" width="16.140625" style="81" customWidth="1"/>
    <col min="12" max="12" width="0.71875" style="81" customWidth="1"/>
    <col min="13" max="13" width="10.8515625" style="81" customWidth="1"/>
    <col min="14" max="14" width="11.421875" style="81" customWidth="1"/>
    <col min="15" max="16" width="15.7109375" style="82" customWidth="1"/>
    <col min="17" max="16384" width="15.7109375" style="81" customWidth="1"/>
  </cols>
  <sheetData>
    <row r="1" spans="15:16" s="10" customFormat="1" ht="12.75">
      <c r="O1" s="80"/>
      <c r="P1" s="80"/>
    </row>
    <row r="2" spans="4:16" s="10" customFormat="1" ht="12.75">
      <c r="D2" s="11"/>
      <c r="O2" s="80"/>
      <c r="P2" s="80"/>
    </row>
    <row r="3" spans="4:16" s="10" customFormat="1" ht="12.75">
      <c r="D3" s="11"/>
      <c r="O3" s="80"/>
      <c r="P3" s="80"/>
    </row>
    <row r="4" spans="1:16" s="1" customFormat="1" ht="15">
      <c r="A4" s="10"/>
      <c r="B4" s="279"/>
      <c r="C4" s="279"/>
      <c r="D4" s="279"/>
      <c r="E4" s="279"/>
      <c r="F4" s="279"/>
      <c r="G4" s="279"/>
      <c r="H4" s="279"/>
      <c r="I4" s="207"/>
      <c r="J4" s="207"/>
      <c r="K4" s="207"/>
      <c r="O4" s="41"/>
      <c r="P4" s="41"/>
    </row>
    <row r="5" spans="1:16" s="1" customFormat="1" ht="18">
      <c r="A5" s="10"/>
      <c r="B5" s="561" t="s">
        <v>60</v>
      </c>
      <c r="C5" s="561"/>
      <c r="D5" s="561"/>
      <c r="E5" s="561"/>
      <c r="F5" s="561"/>
      <c r="G5" s="561"/>
      <c r="H5" s="561"/>
      <c r="I5" s="561"/>
      <c r="J5" s="561"/>
      <c r="K5" s="561"/>
      <c r="O5" s="41"/>
      <c r="P5" s="41"/>
    </row>
    <row r="6" spans="1:16" s="1" customFormat="1" ht="24.75" customHeight="1">
      <c r="A6" s="10"/>
      <c r="B6" s="551" t="s">
        <v>12</v>
      </c>
      <c r="C6" s="551"/>
      <c r="D6" s="551"/>
      <c r="E6" s="551"/>
      <c r="F6" s="551"/>
      <c r="G6" s="551"/>
      <c r="H6" s="551"/>
      <c r="I6" s="551"/>
      <c r="J6" s="551"/>
      <c r="K6" s="551"/>
      <c r="O6" s="41"/>
      <c r="P6" s="41"/>
    </row>
    <row r="7" spans="1:16" s="1" customFormat="1" ht="15.75" customHeight="1">
      <c r="A7" s="10"/>
      <c r="B7" s="551" t="str">
        <f>+Portada!B7</f>
        <v>AL 31 DE DICIEMBRE DE 2015</v>
      </c>
      <c r="C7" s="551"/>
      <c r="D7" s="551"/>
      <c r="E7" s="551"/>
      <c r="F7" s="551"/>
      <c r="G7" s="551"/>
      <c r="H7" s="551"/>
      <c r="I7" s="551"/>
      <c r="J7" s="551"/>
      <c r="K7" s="551"/>
      <c r="O7" s="41"/>
      <c r="P7" s="41"/>
    </row>
    <row r="8" spans="1:16" s="1" customFormat="1" ht="15.75" customHeight="1">
      <c r="A8" s="1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207"/>
      <c r="M8" s="207"/>
      <c r="O8" s="41"/>
      <c r="P8" s="41"/>
    </row>
    <row r="9" spans="1:16" s="1" customFormat="1" ht="12" customHeight="1">
      <c r="A9" s="10"/>
      <c r="B9" s="557"/>
      <c r="C9" s="557"/>
      <c r="D9" s="557"/>
      <c r="E9" s="557"/>
      <c r="F9" s="557"/>
      <c r="G9" s="557"/>
      <c r="H9" s="471"/>
      <c r="I9" s="471"/>
      <c r="J9" s="471"/>
      <c r="K9" s="471"/>
      <c r="L9" s="207"/>
      <c r="M9" s="207"/>
      <c r="O9" s="41"/>
      <c r="P9" s="41"/>
    </row>
    <row r="10" spans="1:16" s="1" customFormat="1" ht="19.5" customHeight="1">
      <c r="A10" s="10"/>
      <c r="B10" s="557" t="s">
        <v>182</v>
      </c>
      <c r="C10" s="557"/>
      <c r="D10" s="557"/>
      <c r="E10" s="557"/>
      <c r="F10" s="557"/>
      <c r="G10" s="557"/>
      <c r="H10" s="557"/>
      <c r="I10" s="557"/>
      <c r="J10" s="557"/>
      <c r="K10" s="557"/>
      <c r="L10" s="207"/>
      <c r="M10" s="207"/>
      <c r="O10" s="41"/>
      <c r="P10" s="41"/>
    </row>
    <row r="11" spans="1:16" s="1" customFormat="1" ht="12.75" customHeight="1">
      <c r="A11" s="12"/>
      <c r="B11" s="103"/>
      <c r="C11" s="160"/>
      <c r="D11" s="160"/>
      <c r="E11" s="160"/>
      <c r="F11" s="160"/>
      <c r="G11" s="160"/>
      <c r="H11" s="160"/>
      <c r="I11" s="103"/>
      <c r="J11" s="103"/>
      <c r="K11" s="103"/>
      <c r="L11" s="207"/>
      <c r="M11" s="207"/>
      <c r="O11" s="41"/>
      <c r="P11" s="41"/>
    </row>
    <row r="12" spans="2:13" ht="19.5" customHeight="1">
      <c r="B12" s="558" t="s">
        <v>30</v>
      </c>
      <c r="C12" s="559"/>
      <c r="D12" s="559"/>
      <c r="E12" s="560"/>
      <c r="F12" s="208"/>
      <c r="G12" s="209"/>
      <c r="H12" s="558" t="s">
        <v>31</v>
      </c>
      <c r="I12" s="559"/>
      <c r="J12" s="559"/>
      <c r="K12" s="560"/>
      <c r="L12" s="125"/>
      <c r="M12" s="125"/>
    </row>
    <row r="13" spans="2:14" ht="19.5" customHeight="1">
      <c r="B13" s="210"/>
      <c r="C13" s="211" t="s">
        <v>14</v>
      </c>
      <c r="D13" s="211" t="s">
        <v>32</v>
      </c>
      <c r="E13" s="212" t="s">
        <v>33</v>
      </c>
      <c r="F13" s="213"/>
      <c r="G13" s="209"/>
      <c r="H13" s="214"/>
      <c r="I13" s="211" t="s">
        <v>14</v>
      </c>
      <c r="J13" s="211" t="s">
        <v>32</v>
      </c>
      <c r="K13" s="212" t="s">
        <v>33</v>
      </c>
      <c r="L13" s="125"/>
      <c r="M13" s="125"/>
      <c r="N13" s="484"/>
    </row>
    <row r="14" spans="2:14" ht="19.5" customHeight="1">
      <c r="B14" s="215" t="s">
        <v>36</v>
      </c>
      <c r="C14" s="216">
        <f>(+'Residencia Acreedor'!C18+'Residencia Acreedor'!C46)/1000</f>
        <v>911.7782794100002</v>
      </c>
      <c r="D14" s="216">
        <f>(+'Residencia Acreedor'!D18+'Residencia Acreedor'!D46)/1000</f>
        <v>3111.8992676263306</v>
      </c>
      <c r="E14" s="217">
        <f>+D14/$D$16</f>
        <v>0.9535621655210453</v>
      </c>
      <c r="F14" s="218"/>
      <c r="G14" s="209"/>
      <c r="H14" s="215" t="s">
        <v>37</v>
      </c>
      <c r="I14" s="216">
        <f>(+'Tipo Instrum.'!C19+'Tipo Instrum.'!C45)/1000</f>
        <v>956.1812668100002</v>
      </c>
      <c r="J14" s="216">
        <f>(+'Tipo Instrum.'!D19+'Tipo Instrum.'!D45)/1000</f>
        <v>3263.4466636225307</v>
      </c>
      <c r="K14" s="219">
        <f>+J14/$J$16</f>
        <v>1</v>
      </c>
      <c r="L14" s="125"/>
      <c r="M14" s="411"/>
      <c r="N14" s="411"/>
    </row>
    <row r="15" spans="2:15" ht="19.5" customHeight="1">
      <c r="B15" s="215" t="s">
        <v>34</v>
      </c>
      <c r="C15" s="216">
        <f>(+'Residencia Acreedor'!C15)/1000</f>
        <v>44.4029874</v>
      </c>
      <c r="D15" s="216">
        <f>(+'Residencia Acreedor'!D15)/1000</f>
        <v>151.54739599619998</v>
      </c>
      <c r="E15" s="217">
        <f>+D15/$D$16</f>
        <v>0.046437834478954686</v>
      </c>
      <c r="F15" s="218"/>
      <c r="G15" s="209"/>
      <c r="H15" s="215" t="s">
        <v>35</v>
      </c>
      <c r="I15" s="216">
        <f>(+'Tipo Instrum.'!C15)/1000</f>
        <v>0</v>
      </c>
      <c r="J15" s="216">
        <f>(+'Tipo Instrum.'!D15)/1000</f>
        <v>0</v>
      </c>
      <c r="K15" s="219">
        <f>+J15/$J$16</f>
        <v>0</v>
      </c>
      <c r="L15" s="125"/>
      <c r="M15" s="411"/>
      <c r="O15" s="264"/>
    </row>
    <row r="16" spans="2:13" ht="24" customHeight="1">
      <c r="B16" s="220" t="s">
        <v>38</v>
      </c>
      <c r="C16" s="221">
        <f>+C15+C14</f>
        <v>956.1812668100002</v>
      </c>
      <c r="D16" s="221">
        <f>+D15+D14</f>
        <v>3263.4466636225307</v>
      </c>
      <c r="E16" s="222">
        <f>SUM(E14:E15)</f>
        <v>1</v>
      </c>
      <c r="F16" s="223"/>
      <c r="G16" s="209"/>
      <c r="H16" s="220" t="s">
        <v>38</v>
      </c>
      <c r="I16" s="221">
        <f>+I15+I14</f>
        <v>956.1812668100002</v>
      </c>
      <c r="J16" s="221">
        <f>+J15+J14</f>
        <v>3263.4466636225307</v>
      </c>
      <c r="K16" s="224">
        <f>SUM(K14:K15)</f>
        <v>1</v>
      </c>
      <c r="L16" s="125"/>
      <c r="M16" s="411"/>
    </row>
    <row r="17" spans="2:13" ht="24" customHeight="1">
      <c r="B17" s="365"/>
      <c r="C17" s="398"/>
      <c r="D17" s="265"/>
      <c r="E17" s="223"/>
      <c r="F17" s="223"/>
      <c r="G17" s="209"/>
      <c r="H17" s="365"/>
      <c r="I17" s="424"/>
      <c r="J17" s="485"/>
      <c r="K17" s="223"/>
      <c r="L17" s="125"/>
      <c r="M17" s="125"/>
    </row>
    <row r="18" spans="2:13" ht="19.5" customHeight="1">
      <c r="B18" s="125"/>
      <c r="C18" s="225"/>
      <c r="D18" s="263"/>
      <c r="E18" s="125"/>
      <c r="F18" s="125"/>
      <c r="G18" s="125"/>
      <c r="H18" s="125"/>
      <c r="I18" s="125"/>
      <c r="J18" s="125"/>
      <c r="K18" s="125"/>
      <c r="L18" s="125"/>
      <c r="M18" s="125"/>
    </row>
    <row r="19" spans="2:14" ht="19.5" customHeight="1">
      <c r="B19" s="562" t="s">
        <v>39</v>
      </c>
      <c r="C19" s="563"/>
      <c r="D19" s="563"/>
      <c r="E19" s="564"/>
      <c r="F19" s="206"/>
      <c r="G19" s="125"/>
      <c r="H19" s="562" t="s">
        <v>97</v>
      </c>
      <c r="I19" s="563"/>
      <c r="J19" s="563"/>
      <c r="K19" s="564"/>
      <c r="L19" s="125"/>
      <c r="M19" s="125"/>
      <c r="N19" s="125"/>
    </row>
    <row r="20" spans="2:16" ht="19.5" customHeight="1">
      <c r="B20" s="226"/>
      <c r="C20" s="227" t="s">
        <v>14</v>
      </c>
      <c r="D20" s="227" t="s">
        <v>32</v>
      </c>
      <c r="E20" s="228" t="s">
        <v>33</v>
      </c>
      <c r="F20" s="229"/>
      <c r="G20" s="125"/>
      <c r="H20" s="230"/>
      <c r="I20" s="231" t="s">
        <v>14</v>
      </c>
      <c r="J20" s="231" t="s">
        <v>32</v>
      </c>
      <c r="K20" s="232" t="s">
        <v>33</v>
      </c>
      <c r="L20" s="125"/>
      <c r="M20" s="125"/>
      <c r="N20" s="126"/>
      <c r="O20" s="83"/>
      <c r="P20" s="83"/>
    </row>
    <row r="21" spans="2:16" ht="19.5" customHeight="1">
      <c r="B21" s="233" t="s">
        <v>131</v>
      </c>
      <c r="C21" s="234">
        <f>(+Plazo!C16+Plazo!C21)/1000</f>
        <v>605.81561122</v>
      </c>
      <c r="D21" s="234">
        <f>(+Plazo!D16+Plazo!D21)/1000</f>
        <v>2067.64868109386</v>
      </c>
      <c r="E21" s="235">
        <f>+D21/$D$23</f>
        <v>0.6335782055646357</v>
      </c>
      <c r="F21" s="236"/>
      <c r="G21" s="125"/>
      <c r="H21" s="237" t="s">
        <v>103</v>
      </c>
      <c r="I21" s="238">
        <f>(+Acreedor!C19+Acreedor!C52+Acreedor!C110)/1000</f>
        <v>789.7856867500002</v>
      </c>
      <c r="J21" s="238">
        <f>(+Acreedor!D19+Acreedor!D52+Acreedor!D110)/1000</f>
        <v>2695.5385488777506</v>
      </c>
      <c r="K21" s="239">
        <f>+J21/$J$35</f>
        <v>0.8259790420124763</v>
      </c>
      <c r="L21" s="125"/>
      <c r="M21" s="411"/>
      <c r="N21" s="410"/>
      <c r="O21" s="83"/>
      <c r="P21" s="83"/>
    </row>
    <row r="22" spans="2:16" ht="29.25" customHeight="1">
      <c r="B22" s="233" t="s">
        <v>130</v>
      </c>
      <c r="C22" s="234">
        <f>(+Plazo!C17+Plazo!C22)/1000</f>
        <v>350.3656555900001</v>
      </c>
      <c r="D22" s="234">
        <f>(+Plazo!D17+Plazo!D22)/1000</f>
        <v>1195.7979825286702</v>
      </c>
      <c r="E22" s="235">
        <f>+D22/$D$23</f>
        <v>0.3664217944353643</v>
      </c>
      <c r="F22" s="236"/>
      <c r="G22" s="125"/>
      <c r="H22" s="380" t="s">
        <v>273</v>
      </c>
      <c r="I22" s="238">
        <f>+Acreedor!C40/1000</f>
        <v>75.94491717</v>
      </c>
      <c r="J22" s="238">
        <f>+Acreedor!D40/1000</f>
        <v>259.20000230120996</v>
      </c>
      <c r="K22" s="239">
        <f>+J22/$J$35</f>
        <v>0.07942523013797001</v>
      </c>
      <c r="L22" s="411"/>
      <c r="M22" s="411"/>
      <c r="N22" s="361"/>
      <c r="O22" s="205"/>
      <c r="P22" s="83"/>
    </row>
    <row r="23" spans="2:16" ht="18.75" customHeight="1">
      <c r="B23" s="240" t="s">
        <v>38</v>
      </c>
      <c r="C23" s="241">
        <f>+C22+C21</f>
        <v>956.1812668100001</v>
      </c>
      <c r="D23" s="241">
        <f>+D22+D21</f>
        <v>3263.44666362253</v>
      </c>
      <c r="E23" s="242">
        <f>+E22+E21</f>
        <v>1</v>
      </c>
      <c r="F23" s="243"/>
      <c r="G23" s="125"/>
      <c r="H23" s="380" t="s">
        <v>274</v>
      </c>
      <c r="I23" s="238">
        <f>+Acreedor!C32/1000</f>
        <v>30.44216691</v>
      </c>
      <c r="J23" s="238">
        <f>+Acreedor!D32/1000</f>
        <v>103.89911566382999</v>
      </c>
      <c r="K23" s="239">
        <f>+J23/$J$35</f>
        <v>0.03183723418004283</v>
      </c>
      <c r="L23" s="125"/>
      <c r="M23" s="411"/>
      <c r="N23" s="486"/>
      <c r="O23" s="83"/>
      <c r="P23" s="83"/>
    </row>
    <row r="24" spans="2:16" ht="24.75" customHeight="1">
      <c r="B24" s="229"/>
      <c r="C24" s="412"/>
      <c r="D24" s="417"/>
      <c r="E24" s="243"/>
      <c r="F24" s="243"/>
      <c r="G24" s="125"/>
      <c r="H24" s="244" t="s">
        <v>86</v>
      </c>
      <c r="I24" s="246">
        <f>+Acreedor!C33/1000</f>
        <v>13.96082049</v>
      </c>
      <c r="J24" s="246">
        <f>+Acreedor!D33/1000</f>
        <v>47.64828033237</v>
      </c>
      <c r="K24" s="247">
        <f>+J24/$J$35</f>
        <v>0.014600600298911845</v>
      </c>
      <c r="L24" s="125"/>
      <c r="M24" s="411"/>
      <c r="N24" s="410"/>
      <c r="O24" s="83"/>
      <c r="P24" s="83"/>
    </row>
    <row r="25" spans="2:16" ht="22.5" customHeight="1">
      <c r="B25" s="229"/>
      <c r="C25" s="434"/>
      <c r="D25" s="434"/>
      <c r="E25" s="243"/>
      <c r="F25" s="243"/>
      <c r="G25" s="125"/>
      <c r="H25" s="245" t="s">
        <v>213</v>
      </c>
      <c r="I25" s="238">
        <f>(+Acreedor!C41+Acreedor!C103)/1000</f>
        <v>5.239919669999999</v>
      </c>
      <c r="J25" s="238">
        <f>(+Acreedor!D41+Acreedor!D103)/1000</f>
        <v>17.883845833709998</v>
      </c>
      <c r="K25" s="239">
        <f aca="true" t="shared" si="0" ref="K25:K34">+J25/$J$35</f>
        <v>0.00548004845094001</v>
      </c>
      <c r="L25" s="125"/>
      <c r="M25" s="411"/>
      <c r="N25" s="126"/>
      <c r="O25" s="83"/>
      <c r="P25" s="83"/>
    </row>
    <row r="26" spans="2:17" ht="26.25" customHeight="1">
      <c r="B26" s="562" t="s">
        <v>40</v>
      </c>
      <c r="C26" s="563"/>
      <c r="D26" s="563"/>
      <c r="E26" s="564"/>
      <c r="F26" s="206"/>
      <c r="G26" s="125"/>
      <c r="H26" s="245" t="s">
        <v>172</v>
      </c>
      <c r="I26" s="238">
        <f>(+Acreedor!C49+Acreedor!C107)/1000</f>
        <v>4.79517928</v>
      </c>
      <c r="J26" s="238">
        <f>(+Acreedor!D49+Acreedor!D107)/1000</f>
        <v>16.36594688264</v>
      </c>
      <c r="K26" s="239">
        <f t="shared" si="0"/>
        <v>0.005014927029471739</v>
      </c>
      <c r="L26" s="125"/>
      <c r="M26" s="410"/>
      <c r="N26" s="361"/>
      <c r="O26" s="83"/>
      <c r="P26" s="83"/>
      <c r="Q26" s="84"/>
    </row>
    <row r="27" spans="2:17" ht="19.5" customHeight="1">
      <c r="B27" s="226"/>
      <c r="C27" s="231" t="s">
        <v>14</v>
      </c>
      <c r="D27" s="231" t="s">
        <v>32</v>
      </c>
      <c r="E27" s="228" t="s">
        <v>33</v>
      </c>
      <c r="F27" s="229"/>
      <c r="G27" s="125"/>
      <c r="H27" s="245" t="s">
        <v>254</v>
      </c>
      <c r="I27" s="238">
        <f>(+Acreedor!C43+Acreedor!C102)/1000</f>
        <v>4.110966500000001</v>
      </c>
      <c r="J27" s="238">
        <f>(+Acreedor!D43+Acreedor!D102)/1000</f>
        <v>14.030728664499998</v>
      </c>
      <c r="K27" s="239">
        <f t="shared" si="0"/>
        <v>0.004299358963300915</v>
      </c>
      <c r="L27" s="125"/>
      <c r="M27" s="410"/>
      <c r="N27" s="126"/>
      <c r="O27" s="175"/>
      <c r="P27" s="176"/>
      <c r="Q27" s="84"/>
    </row>
    <row r="28" spans="2:17" ht="19.5" customHeight="1">
      <c r="B28" s="233" t="s">
        <v>76</v>
      </c>
      <c r="C28" s="234">
        <f>(+Acreedor!C19+Acreedor!C52+Acreedor!C110)/1000</f>
        <v>789.7856867500002</v>
      </c>
      <c r="D28" s="234">
        <f>(+Acreedor!D19+Acreedor!D52+Acreedor!D110)/1000</f>
        <v>2695.5385488777506</v>
      </c>
      <c r="E28" s="235">
        <f>+C28/$C$32</f>
        <v>0.8259790420124766</v>
      </c>
      <c r="F28" s="236"/>
      <c r="G28" s="125"/>
      <c r="H28" s="245" t="s">
        <v>55</v>
      </c>
      <c r="I28" s="250">
        <f>+(Acreedor!C24+Acreedor!C42+Acreedor!C95+Acreedor!C104)/1000</f>
        <v>3.7308647699999997</v>
      </c>
      <c r="J28" s="250">
        <f>+(Acreedor!D24+Acreedor!D42+Acreedor!D95+Acreedor!D104)/1000</f>
        <v>12.733441460009999</v>
      </c>
      <c r="K28" s="239">
        <f t="shared" si="0"/>
        <v>0.003901838385149358</v>
      </c>
      <c r="L28" s="125"/>
      <c r="M28" s="410"/>
      <c r="N28" s="360"/>
      <c r="O28" s="85"/>
      <c r="P28" s="83"/>
      <c r="Q28" s="84"/>
    </row>
    <row r="29" spans="2:17" ht="19.5" customHeight="1">
      <c r="B29" s="233" t="s">
        <v>87</v>
      </c>
      <c r="C29" s="234">
        <f>(+Acreedor!C39+Acreedor!C48+Acreedor!C57+Acreedor!C94+Acreedor!C101+Acreedor!C106+Acreedor!C113+Acreedor!C23)/1000</f>
        <v>121.99259266</v>
      </c>
      <c r="D29" s="234">
        <f>(+Acreedor!D39+Acreedor!D48+Acreedor!D57+Acreedor!D94+Acreedor!D101+Acreedor!D106+Acreedor!D113+Acreedor!D23)/1000</f>
        <v>416.36071874858</v>
      </c>
      <c r="E29" s="235">
        <f>+C29/$C$32</f>
        <v>0.12758312350856876</v>
      </c>
      <c r="F29" s="236"/>
      <c r="G29" s="125"/>
      <c r="H29" s="245" t="s">
        <v>53</v>
      </c>
      <c r="I29" s="250">
        <f>+Acreedor!C44/1000</f>
        <v>0.2393235</v>
      </c>
      <c r="J29" s="250">
        <f>+Acreedor!D44/1000</f>
        <v>0.8168111054999999</v>
      </c>
      <c r="K29" s="239">
        <f t="shared" si="0"/>
        <v>0.0002502909315494414</v>
      </c>
      <c r="L29" s="125"/>
      <c r="M29" s="410"/>
      <c r="N29" s="127"/>
      <c r="O29" s="83"/>
      <c r="P29" s="83"/>
      <c r="Q29" s="84"/>
    </row>
    <row r="30" spans="2:17" ht="19.5" customHeight="1">
      <c r="B30" s="233" t="s">
        <v>66</v>
      </c>
      <c r="C30" s="234">
        <f>(+Acreedor!C31)/1000</f>
        <v>44.4029874</v>
      </c>
      <c r="D30" s="234">
        <f>(+Acreedor!D31)/1000</f>
        <v>151.54739599619998</v>
      </c>
      <c r="E30" s="235">
        <f>+C30/$C$32</f>
        <v>0.04643783447895469</v>
      </c>
      <c r="F30" s="236"/>
      <c r="G30" s="125"/>
      <c r="H30" s="245" t="s">
        <v>197</v>
      </c>
      <c r="I30" s="238">
        <f>+Acreedor!C113/1000</f>
        <v>0.48891707999999995</v>
      </c>
      <c r="J30" s="238">
        <f>+Acreedor!D113/1000</f>
        <v>1.6686739940399997</v>
      </c>
      <c r="K30" s="239">
        <f t="shared" si="0"/>
        <v>0.0005113225880602312</v>
      </c>
      <c r="L30" s="125"/>
      <c r="M30" s="410"/>
      <c r="N30" s="84"/>
      <c r="O30" s="83"/>
      <c r="P30" s="83"/>
      <c r="Q30" s="84"/>
    </row>
    <row r="31" spans="2:17" ht="15.75" customHeight="1">
      <c r="B31" s="233"/>
      <c r="C31" s="248"/>
      <c r="D31" s="248"/>
      <c r="E31" s="235"/>
      <c r="F31" s="236"/>
      <c r="G31" s="125"/>
      <c r="H31" s="237" t="s">
        <v>54</v>
      </c>
      <c r="I31" s="250">
        <f>+Acreedor!C45/1000</f>
        <v>0.17987564999999997</v>
      </c>
      <c r="J31" s="250">
        <f>+Acreedor!D45/1000</f>
        <v>0.6139155934499998</v>
      </c>
      <c r="K31" s="239">
        <f t="shared" si="0"/>
        <v>0.00018811877647435904</v>
      </c>
      <c r="L31" s="411"/>
      <c r="M31" s="410"/>
      <c r="N31" s="84"/>
      <c r="O31" s="83"/>
      <c r="P31" s="83"/>
      <c r="Q31" s="84"/>
    </row>
    <row r="32" spans="2:17" ht="19.5" customHeight="1">
      <c r="B32" s="240" t="s">
        <v>38</v>
      </c>
      <c r="C32" s="241">
        <f>+C31+C30+C29+C28</f>
        <v>956.1812668100001</v>
      </c>
      <c r="D32" s="241">
        <f>+D31+D30+D29+D28</f>
        <v>3263.4466636225307</v>
      </c>
      <c r="E32" s="242">
        <f>+E30+E29+E28</f>
        <v>1</v>
      </c>
      <c r="F32" s="243"/>
      <c r="G32" s="125"/>
      <c r="H32" s="245" t="s">
        <v>85</v>
      </c>
      <c r="I32" s="251">
        <f>+Acreedor!C46</f>
        <v>0</v>
      </c>
      <c r="J32" s="251">
        <f>+Acreedor!D46</f>
        <v>0</v>
      </c>
      <c r="K32" s="239">
        <f t="shared" si="0"/>
        <v>0</v>
      </c>
      <c r="L32" s="125"/>
      <c r="M32" s="410"/>
      <c r="N32" s="84"/>
      <c r="O32" s="83"/>
      <c r="P32" s="83"/>
      <c r="Q32" s="84"/>
    </row>
    <row r="33" spans="2:17" ht="23.25" customHeight="1">
      <c r="B33" s="418"/>
      <c r="C33" s="419"/>
      <c r="D33" s="419"/>
      <c r="E33" s="418"/>
      <c r="F33" s="249"/>
      <c r="G33" s="125"/>
      <c r="H33" s="237" t="s">
        <v>84</v>
      </c>
      <c r="I33" s="251">
        <f>(+Acreedor!C50+Acreedor!C108)/1000</f>
        <v>27.262629039999997</v>
      </c>
      <c r="J33" s="251">
        <f>(+Acreedor!D50+Acreedor!D108)/1000</f>
        <v>93.04735291351997</v>
      </c>
      <c r="K33" s="239">
        <f t="shared" si="0"/>
        <v>0.02851198824565265</v>
      </c>
      <c r="L33" s="125"/>
      <c r="M33" s="410"/>
      <c r="N33" s="86"/>
      <c r="O33" s="83"/>
      <c r="P33" s="83"/>
      <c r="Q33" s="84"/>
    </row>
    <row r="34" spans="2:17" ht="23.25" customHeight="1">
      <c r="B34" s="562" t="s">
        <v>29</v>
      </c>
      <c r="C34" s="563"/>
      <c r="D34" s="563"/>
      <c r="E34" s="564"/>
      <c r="F34" s="206"/>
      <c r="G34" s="125"/>
      <c r="H34" s="245" t="s">
        <v>15</v>
      </c>
      <c r="I34" s="251">
        <v>0</v>
      </c>
      <c r="J34" s="251">
        <v>0</v>
      </c>
      <c r="K34" s="239">
        <f t="shared" si="0"/>
        <v>0</v>
      </c>
      <c r="L34" s="125"/>
      <c r="M34" s="127"/>
      <c r="N34" s="204"/>
      <c r="O34" s="204"/>
      <c r="P34" s="83"/>
      <c r="Q34" s="84"/>
    </row>
    <row r="35" spans="2:17" ht="19.5" customHeight="1">
      <c r="B35" s="226"/>
      <c r="C35" s="231" t="s">
        <v>14</v>
      </c>
      <c r="D35" s="231" t="s">
        <v>32</v>
      </c>
      <c r="E35" s="228" t="s">
        <v>33</v>
      </c>
      <c r="F35" s="229"/>
      <c r="G35" s="125"/>
      <c r="H35" s="240" t="s">
        <v>38</v>
      </c>
      <c r="I35" s="252">
        <f>SUM(I21:I34)</f>
        <v>956.18126681</v>
      </c>
      <c r="J35" s="252">
        <f>SUM(J21:J34)</f>
        <v>3263.4466636225316</v>
      </c>
      <c r="K35" s="253">
        <f>SUM(K21:K34)</f>
        <v>0.9999999999999996</v>
      </c>
      <c r="L35" s="125"/>
      <c r="M35" s="127"/>
      <c r="N35" s="204"/>
      <c r="O35" s="204"/>
      <c r="P35" s="83"/>
      <c r="Q35" s="84"/>
    </row>
    <row r="36" spans="2:17" ht="19.5" customHeight="1">
      <c r="B36" s="233" t="s">
        <v>32</v>
      </c>
      <c r="C36" s="234">
        <f>(+Moneda!C15+Moneda!C53)/1000</f>
        <v>667.22148186</v>
      </c>
      <c r="D36" s="234">
        <f>(+Moneda!D15+Moneda!D53)/1000</f>
        <v>2277.2269175881797</v>
      </c>
      <c r="E36" s="235">
        <f>+D36/$D$40</f>
        <v>0.6977981111112708</v>
      </c>
      <c r="F36" s="243"/>
      <c r="G36" s="125"/>
      <c r="H36" s="254" t="s">
        <v>210</v>
      </c>
      <c r="I36" s="381"/>
      <c r="J36" s="381"/>
      <c r="K36" s="254"/>
      <c r="L36" s="125"/>
      <c r="M36" s="127"/>
      <c r="N36" s="364"/>
      <c r="O36" s="83"/>
      <c r="P36" s="83"/>
      <c r="Q36" s="84"/>
    </row>
    <row r="37" spans="2:17" ht="19.5" customHeight="1">
      <c r="B37" s="233" t="s">
        <v>43</v>
      </c>
      <c r="C37" s="234">
        <f>(+Moneda!C23)/1000</f>
        <v>105.35870026</v>
      </c>
      <c r="D37" s="234">
        <f>(+Moneda!D23)/1000</f>
        <v>359.58924398738003</v>
      </c>
      <c r="E37" s="235">
        <f>+D37/$D$40</f>
        <v>0.11018695295244216</v>
      </c>
      <c r="F37" s="243"/>
      <c r="G37" s="125"/>
      <c r="H37" s="255" t="s">
        <v>211</v>
      </c>
      <c r="I37" s="225"/>
      <c r="J37" s="225"/>
      <c r="K37" s="125"/>
      <c r="L37" s="125"/>
      <c r="M37" s="127"/>
      <c r="N37" s="83"/>
      <c r="O37" s="83"/>
      <c r="P37" s="83"/>
      <c r="Q37" s="84"/>
    </row>
    <row r="38" spans="2:17" ht="16.5" customHeight="1">
      <c r="B38" s="233" t="s">
        <v>42</v>
      </c>
      <c r="C38" s="234">
        <f>(+Moneda!C27)/1000</f>
        <v>171.88610996</v>
      </c>
      <c r="D38" s="234">
        <f>(+Moneda!D27)/1000</f>
        <v>586.64729329348</v>
      </c>
      <c r="E38" s="235">
        <f>+D38/$D$40</f>
        <v>0.17976310133479637</v>
      </c>
      <c r="F38" s="243"/>
      <c r="G38" s="125"/>
      <c r="H38" s="423"/>
      <c r="I38" s="459"/>
      <c r="J38" s="421"/>
      <c r="K38" s="422"/>
      <c r="L38" s="125"/>
      <c r="M38" s="127"/>
      <c r="O38" s="81"/>
      <c r="P38" s="81"/>
      <c r="Q38" s="84"/>
    </row>
    <row r="39" spans="2:17" ht="20.25" customHeight="1">
      <c r="B39" s="233" t="s">
        <v>44</v>
      </c>
      <c r="C39" s="234">
        <f>(+Moneda!C31)/1000</f>
        <v>11.71497473</v>
      </c>
      <c r="D39" s="234">
        <f>(+Moneda!D31)/1000</f>
        <v>39.98320875349</v>
      </c>
      <c r="E39" s="235">
        <f>+D39/$D$40</f>
        <v>0.012251834601490732</v>
      </c>
      <c r="F39" s="243"/>
      <c r="G39" s="125"/>
      <c r="H39" s="230"/>
      <c r="I39" s="256"/>
      <c r="J39" s="256"/>
      <c r="K39" s="257"/>
      <c r="L39" s="125"/>
      <c r="M39" s="127"/>
      <c r="N39" s="83"/>
      <c r="O39" s="83"/>
      <c r="P39" s="83"/>
      <c r="Q39" s="84"/>
    </row>
    <row r="40" spans="2:17" ht="19.5" customHeight="1">
      <c r="B40" s="240" t="s">
        <v>38</v>
      </c>
      <c r="C40" s="241">
        <f>+C39+C38+C37+C36</f>
        <v>956.18126681</v>
      </c>
      <c r="D40" s="241">
        <f>+D39+D38+D37+D36</f>
        <v>3263.4466636225297</v>
      </c>
      <c r="E40" s="242">
        <f>+E39+E38+E37+E36</f>
        <v>1</v>
      </c>
      <c r="F40" s="243"/>
      <c r="G40" s="125"/>
      <c r="H40" s="355" t="s">
        <v>83</v>
      </c>
      <c r="I40" s="356"/>
      <c r="J40" s="356"/>
      <c r="K40" s="357"/>
      <c r="L40" s="125"/>
      <c r="M40" s="127"/>
      <c r="O40" s="81"/>
      <c r="P40" s="81"/>
      <c r="Q40" s="84"/>
    </row>
    <row r="41" spans="2:17" ht="19.5" customHeight="1">
      <c r="B41" s="233" t="s">
        <v>46</v>
      </c>
      <c r="C41" s="234">
        <f>(+Moneda!C15+Moneda!C53)/1000</f>
        <v>667.22148186</v>
      </c>
      <c r="D41" s="234">
        <f>(+Moneda!D15+Moneda!D53)/1000</f>
        <v>2277.2269175881797</v>
      </c>
      <c r="E41" s="235">
        <f>+C41/$C$43</f>
        <v>0.6977981111112707</v>
      </c>
      <c r="F41" s="236"/>
      <c r="G41" s="125"/>
      <c r="H41" s="358"/>
      <c r="I41" s="566" t="s">
        <v>14</v>
      </c>
      <c r="J41" s="566"/>
      <c r="K41" s="567"/>
      <c r="L41" s="125"/>
      <c r="M41" s="127"/>
      <c r="O41" s="81"/>
      <c r="P41" s="81"/>
      <c r="Q41" s="84"/>
    </row>
    <row r="42" spans="2:17" ht="19.5" customHeight="1">
      <c r="B42" s="233" t="s">
        <v>45</v>
      </c>
      <c r="C42" s="234">
        <f>(+Moneda!C19+Moneda!C58)/1000</f>
        <v>288.95978495</v>
      </c>
      <c r="D42" s="234">
        <f>(+Moneda!D19+Moneda!D58)/1000</f>
        <v>986.21974603435</v>
      </c>
      <c r="E42" s="235">
        <f>+C42/$C$43</f>
        <v>0.30220188888872923</v>
      </c>
      <c r="F42" s="236"/>
      <c r="G42" s="125"/>
      <c r="H42" s="258"/>
      <c r="I42" s="231" t="s">
        <v>34</v>
      </c>
      <c r="J42" s="231" t="s">
        <v>36</v>
      </c>
      <c r="K42" s="359" t="s">
        <v>38</v>
      </c>
      <c r="L42" s="125"/>
      <c r="M42" s="126"/>
      <c r="O42" s="81"/>
      <c r="P42" s="81"/>
      <c r="Q42" s="84"/>
    </row>
    <row r="43" spans="2:17" ht="19.5" customHeight="1">
      <c r="B43" s="240" t="s">
        <v>38</v>
      </c>
      <c r="C43" s="241">
        <f>+C42+C41</f>
        <v>956.1812668100001</v>
      </c>
      <c r="D43" s="241">
        <f>+D42+D41</f>
        <v>3263.4466636225297</v>
      </c>
      <c r="E43" s="242">
        <f>+E42+E41</f>
        <v>0.9999999999999999</v>
      </c>
      <c r="F43" s="243"/>
      <c r="G43" s="125"/>
      <c r="H43" s="259">
        <v>2009</v>
      </c>
      <c r="I43" s="234">
        <v>71</v>
      </c>
      <c r="J43" s="234">
        <v>192</v>
      </c>
      <c r="K43" s="266">
        <f aca="true" t="shared" si="1" ref="K43:K48">+J43+I43</f>
        <v>263</v>
      </c>
      <c r="L43" s="125"/>
      <c r="M43" s="126"/>
      <c r="O43" s="81"/>
      <c r="P43" s="81"/>
      <c r="Q43" s="84"/>
    </row>
    <row r="44" spans="2:17" ht="19.5" customHeight="1">
      <c r="B44" s="125"/>
      <c r="C44" s="420"/>
      <c r="D44" s="420"/>
      <c r="E44" s="125"/>
      <c r="F44" s="125"/>
      <c r="G44" s="125"/>
      <c r="H44" s="259">
        <v>2010</v>
      </c>
      <c r="I44" s="234">
        <v>72</v>
      </c>
      <c r="J44" s="234">
        <v>249</v>
      </c>
      <c r="K44" s="266">
        <f t="shared" si="1"/>
        <v>321</v>
      </c>
      <c r="L44" s="125"/>
      <c r="M44" s="126"/>
      <c r="N44" s="87"/>
      <c r="O44" s="83"/>
      <c r="P44" s="83"/>
      <c r="Q44" s="84"/>
    </row>
    <row r="45" spans="2:17" ht="19.5" customHeight="1">
      <c r="B45" s="562" t="s">
        <v>8</v>
      </c>
      <c r="C45" s="563"/>
      <c r="D45" s="563"/>
      <c r="E45" s="564"/>
      <c r="F45" s="206"/>
      <c r="G45" s="125"/>
      <c r="H45" s="259">
        <v>2011</v>
      </c>
      <c r="I45" s="234">
        <v>70</v>
      </c>
      <c r="J45" s="234">
        <v>315</v>
      </c>
      <c r="K45" s="266">
        <f t="shared" si="1"/>
        <v>385</v>
      </c>
      <c r="L45" s="125"/>
      <c r="M45" s="126"/>
      <c r="N45" s="83"/>
      <c r="O45" s="83"/>
      <c r="P45" s="83"/>
      <c r="Q45" s="84"/>
    </row>
    <row r="46" spans="2:17" ht="19.5" customHeight="1">
      <c r="B46" s="260"/>
      <c r="C46" s="231" t="s">
        <v>14</v>
      </c>
      <c r="D46" s="231" t="s">
        <v>32</v>
      </c>
      <c r="E46" s="228" t="s">
        <v>33</v>
      </c>
      <c r="F46" s="229"/>
      <c r="G46" s="125"/>
      <c r="H46" s="259">
        <v>2012</v>
      </c>
      <c r="I46" s="234">
        <v>63.198</v>
      </c>
      <c r="J46" s="250">
        <v>425.85551902000003</v>
      </c>
      <c r="K46" s="266">
        <f t="shared" si="1"/>
        <v>489.05351902</v>
      </c>
      <c r="L46" s="125"/>
      <c r="M46" s="126"/>
      <c r="N46" s="83"/>
      <c r="O46" s="83"/>
      <c r="P46" s="83"/>
      <c r="Q46" s="84"/>
    </row>
    <row r="47" spans="2:17" ht="19.5" customHeight="1">
      <c r="B47" s="233" t="s">
        <v>58</v>
      </c>
      <c r="C47" s="234">
        <f>(+Plazo!C14)/1000</f>
        <v>923.7552365500003</v>
      </c>
      <c r="D47" s="234">
        <f>(+Plazo!D14)/1000</f>
        <v>3152.7766223451504</v>
      </c>
      <c r="E47" s="235">
        <f>+D47/$D$49</f>
        <v>0.9660879883495529</v>
      </c>
      <c r="F47" s="262"/>
      <c r="G47" s="125"/>
      <c r="H47" s="261">
        <v>2013</v>
      </c>
      <c r="I47" s="234">
        <v>56.5285205</v>
      </c>
      <c r="J47" s="250">
        <v>591.0717845600001</v>
      </c>
      <c r="K47" s="266">
        <f t="shared" si="1"/>
        <v>647.6003050600001</v>
      </c>
      <c r="L47" s="125"/>
      <c r="M47" s="126"/>
      <c r="N47" s="83"/>
      <c r="O47" s="83"/>
      <c r="P47" s="83"/>
      <c r="Q47" s="84"/>
    </row>
    <row r="48" spans="2:17" ht="19.5" customHeight="1">
      <c r="B48" s="233" t="s">
        <v>57</v>
      </c>
      <c r="C48" s="234">
        <f>(+Plazo!C19)/1000</f>
        <v>32.42603026</v>
      </c>
      <c r="D48" s="234">
        <f>(+Plazo!D19)/1000</f>
        <v>110.67004127738</v>
      </c>
      <c r="E48" s="235">
        <f>+D48/$D$49</f>
        <v>0.03391201165044711</v>
      </c>
      <c r="F48" s="262"/>
      <c r="G48" s="125"/>
      <c r="H48" s="261">
        <v>2014</v>
      </c>
      <c r="I48" s="234">
        <v>50.26007419</v>
      </c>
      <c r="J48" s="234">
        <v>752.8751732600001</v>
      </c>
      <c r="K48" s="266">
        <f t="shared" si="1"/>
        <v>803.1352474500001</v>
      </c>
      <c r="L48" s="125"/>
      <c r="M48" s="126"/>
      <c r="N48" s="83"/>
      <c r="O48" s="83"/>
      <c r="P48" s="83"/>
      <c r="Q48" s="84"/>
    </row>
    <row r="49" spans="2:17" ht="19.5" customHeight="1">
      <c r="B49" s="240" t="s">
        <v>38</v>
      </c>
      <c r="C49" s="241">
        <f>+C48+C47</f>
        <v>956.1812668100002</v>
      </c>
      <c r="D49" s="241">
        <f>+D48+D47</f>
        <v>3263.44666362253</v>
      </c>
      <c r="E49" s="242">
        <f>+E48+E47</f>
        <v>1</v>
      </c>
      <c r="F49" s="243"/>
      <c r="G49" s="125"/>
      <c r="H49" s="388">
        <v>2015</v>
      </c>
      <c r="I49" s="267">
        <f>(+'Residencia Acreedor'!C15+'Residencia Acreedor'!C44)/1000</f>
        <v>44.4029874</v>
      </c>
      <c r="J49" s="267">
        <f>(+'Residencia Acreedor'!C18+'Residencia Acreedor'!C46)/1000</f>
        <v>911.7782794100002</v>
      </c>
      <c r="K49" s="268">
        <f>+J49+I49</f>
        <v>956.1812668100002</v>
      </c>
      <c r="L49" s="125"/>
      <c r="M49" s="127"/>
      <c r="N49" s="458"/>
      <c r="O49" s="83"/>
      <c r="P49" s="83"/>
      <c r="Q49" s="84"/>
    </row>
    <row r="50" spans="2:17" ht="19.5" customHeight="1">
      <c r="B50" s="125"/>
      <c r="C50" s="420"/>
      <c r="D50" s="420"/>
      <c r="E50" s="125"/>
      <c r="F50" s="125"/>
      <c r="G50" s="125"/>
      <c r="H50" s="125"/>
      <c r="I50" s="125"/>
      <c r="J50" s="125"/>
      <c r="K50" s="225"/>
      <c r="L50" s="125"/>
      <c r="M50" s="127"/>
      <c r="N50" s="84"/>
      <c r="O50" s="83"/>
      <c r="P50" s="83"/>
      <c r="Q50" s="84"/>
    </row>
    <row r="51" spans="2:17" ht="19.5" customHeight="1">
      <c r="B51" s="364"/>
      <c r="C51" s="367"/>
      <c r="D51" s="367"/>
      <c r="I51" s="445"/>
      <c r="J51" s="445"/>
      <c r="K51" s="225"/>
      <c r="M51" s="84"/>
      <c r="N51" s="84"/>
      <c r="O51" s="83"/>
      <c r="P51" s="83"/>
      <c r="Q51" s="84"/>
    </row>
    <row r="52" spans="3:17" ht="19.5" customHeight="1">
      <c r="C52" s="470"/>
      <c r="D52" s="470"/>
      <c r="M52" s="84"/>
      <c r="N52" s="84"/>
      <c r="O52" s="83"/>
      <c r="P52" s="83"/>
      <c r="Q52" s="84"/>
    </row>
    <row r="53" spans="3:17" ht="25.5" customHeight="1">
      <c r="C53" s="153"/>
      <c r="D53" s="470"/>
      <c r="H53" s="565"/>
      <c r="I53" s="565"/>
      <c r="J53" s="565"/>
      <c r="K53" s="565"/>
      <c r="M53" s="84"/>
      <c r="N53" s="84"/>
      <c r="O53" s="83"/>
      <c r="P53" s="83"/>
      <c r="Q53" s="84"/>
    </row>
    <row r="54" spans="9:17" ht="19.5" customHeight="1">
      <c r="I54" s="88"/>
      <c r="J54" s="88"/>
      <c r="K54" s="88"/>
      <c r="M54" s="84"/>
      <c r="N54" s="84"/>
      <c r="O54" s="83"/>
      <c r="P54" s="83"/>
      <c r="Q54" s="84"/>
    </row>
    <row r="55" spans="13:17" ht="19.5" customHeight="1">
      <c r="M55" s="84"/>
      <c r="N55" s="84"/>
      <c r="O55" s="83"/>
      <c r="P55" s="83"/>
      <c r="Q55" s="84"/>
    </row>
    <row r="56" spans="9:17" ht="19.5" customHeight="1">
      <c r="I56" s="88"/>
      <c r="J56" s="88"/>
      <c r="K56" s="88"/>
      <c r="M56" s="84"/>
      <c r="N56" s="84"/>
      <c r="O56" s="83"/>
      <c r="P56" s="83"/>
      <c r="Q56" s="84"/>
    </row>
    <row r="57" spans="9:17" ht="19.5" customHeight="1">
      <c r="I57" s="88"/>
      <c r="J57" s="89"/>
      <c r="K57" s="88"/>
      <c r="M57" s="84"/>
      <c r="N57" s="84"/>
      <c r="O57" s="83"/>
      <c r="P57" s="83"/>
      <c r="Q57" s="84"/>
    </row>
    <row r="58" spans="9:17" ht="19.5" customHeight="1">
      <c r="I58" s="88"/>
      <c r="J58" s="89"/>
      <c r="K58" s="88"/>
      <c r="M58" s="84"/>
      <c r="N58" s="84"/>
      <c r="O58" s="83"/>
      <c r="P58" s="83"/>
      <c r="Q58" s="84"/>
    </row>
    <row r="59" spans="9:17" ht="19.5" customHeight="1">
      <c r="I59" s="88"/>
      <c r="J59" s="89"/>
      <c r="K59" s="88"/>
      <c r="M59" s="84"/>
      <c r="N59" s="84"/>
      <c r="O59" s="83"/>
      <c r="P59" s="83"/>
      <c r="Q59" s="84"/>
    </row>
    <row r="60" spans="9:17" ht="19.5" customHeight="1">
      <c r="I60" s="88"/>
      <c r="J60" s="88"/>
      <c r="K60" s="88"/>
      <c r="M60" s="84"/>
      <c r="N60" s="84"/>
      <c r="O60" s="83"/>
      <c r="P60" s="83"/>
      <c r="Q60" s="84"/>
    </row>
    <row r="61" spans="11:17" ht="19.5" customHeight="1">
      <c r="K61" s="88"/>
      <c r="M61" s="84"/>
      <c r="N61" s="84"/>
      <c r="O61" s="83"/>
      <c r="P61" s="83"/>
      <c r="Q61" s="84"/>
    </row>
    <row r="62" spans="11:17" ht="19.5" customHeight="1">
      <c r="K62" s="88"/>
      <c r="M62" s="84"/>
      <c r="N62" s="84"/>
      <c r="O62" s="83"/>
      <c r="P62" s="83"/>
      <c r="Q62" s="84"/>
    </row>
    <row r="63" spans="13:17" ht="19.5" customHeight="1">
      <c r="M63" s="84"/>
      <c r="N63" s="84"/>
      <c r="O63" s="83"/>
      <c r="P63" s="83"/>
      <c r="Q63" s="84"/>
    </row>
    <row r="64" spans="13:17" ht="19.5" customHeight="1">
      <c r="M64" s="84"/>
      <c r="N64" s="84"/>
      <c r="O64" s="83"/>
      <c r="P64" s="83"/>
      <c r="Q64" s="84"/>
    </row>
    <row r="65" spans="13:17" ht="19.5" customHeight="1">
      <c r="M65" s="84"/>
      <c r="N65" s="84"/>
      <c r="O65" s="83"/>
      <c r="P65" s="83"/>
      <c r="Q65" s="84"/>
    </row>
    <row r="66" spans="9:17" ht="19.5" customHeight="1">
      <c r="I66" s="90"/>
      <c r="J66" s="90"/>
      <c r="M66" s="84"/>
      <c r="N66" s="84"/>
      <c r="O66" s="83"/>
      <c r="P66" s="83"/>
      <c r="Q66" s="84"/>
    </row>
    <row r="67" spans="13:17" ht="19.5" customHeight="1">
      <c r="M67" s="84"/>
      <c r="N67" s="84"/>
      <c r="O67" s="83"/>
      <c r="P67" s="83"/>
      <c r="Q67" s="84"/>
    </row>
    <row r="68" spans="2:17" ht="19.5" customHeight="1">
      <c r="B68" s="91"/>
      <c r="M68" s="84"/>
      <c r="N68" s="84"/>
      <c r="O68" s="83"/>
      <c r="P68" s="83"/>
      <c r="Q68" s="84"/>
    </row>
    <row r="69" spans="2:17" ht="19.5" customHeight="1">
      <c r="B69" s="91"/>
      <c r="M69" s="84"/>
      <c r="N69" s="84"/>
      <c r="O69" s="83"/>
      <c r="P69" s="83"/>
      <c r="Q69" s="84"/>
    </row>
    <row r="70" spans="13:17" ht="19.5" customHeight="1">
      <c r="M70" s="84"/>
      <c r="N70" s="84"/>
      <c r="O70" s="83"/>
      <c r="P70" s="83"/>
      <c r="Q70" s="84"/>
    </row>
    <row r="71" spans="13:17" ht="19.5" customHeight="1">
      <c r="M71" s="84"/>
      <c r="N71" s="84"/>
      <c r="O71" s="83"/>
      <c r="P71" s="83"/>
      <c r="Q71" s="84"/>
    </row>
    <row r="72" spans="13:17" ht="19.5" customHeight="1">
      <c r="M72" s="84"/>
      <c r="N72" s="84"/>
      <c r="O72" s="83"/>
      <c r="P72" s="83"/>
      <c r="Q72" s="84"/>
    </row>
    <row r="73" spans="11:17" ht="19.5" customHeight="1">
      <c r="K73" s="88"/>
      <c r="M73" s="84"/>
      <c r="N73" s="84"/>
      <c r="O73" s="83"/>
      <c r="P73" s="83"/>
      <c r="Q73" s="84"/>
    </row>
    <row r="76" spans="9:10" ht="19.5" customHeight="1">
      <c r="I76" s="90"/>
      <c r="J76" s="90"/>
    </row>
  </sheetData>
  <sheetProtection/>
  <mergeCells count="14">
    <mergeCell ref="B19:E19"/>
    <mergeCell ref="B10:K10"/>
    <mergeCell ref="H19:K19"/>
    <mergeCell ref="H53:K53"/>
    <mergeCell ref="B34:E34"/>
    <mergeCell ref="B26:E26"/>
    <mergeCell ref="B45:E45"/>
    <mergeCell ref="I41:K41"/>
    <mergeCell ref="B9:G9"/>
    <mergeCell ref="B6:K6"/>
    <mergeCell ref="B7:K7"/>
    <mergeCell ref="B12:E12"/>
    <mergeCell ref="H12:K12"/>
    <mergeCell ref="B5:K5"/>
  </mergeCells>
  <printOptions/>
  <pageMargins left="1.1023622047244095" right="0.51" top="0.9448818897637796" bottom="0.35" header="0.31496062992125984" footer="0.2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81" customWidth="1"/>
    <col min="2" max="11" width="16.7109375" style="81" customWidth="1"/>
    <col min="12" max="12" width="2.421875" style="81" customWidth="1"/>
    <col min="13" max="16384" width="15.7109375" style="81" customWidth="1"/>
  </cols>
  <sheetData>
    <row r="1" s="10" customFormat="1" ht="12.75"/>
    <row r="2" s="10" customFormat="1" ht="12.75">
      <c r="D2" s="11"/>
    </row>
    <row r="3" s="10" customFormat="1" ht="12.75">
      <c r="D3" s="11"/>
    </row>
    <row r="4" spans="1:6" s="1" customFormat="1" ht="15">
      <c r="A4" s="10"/>
      <c r="B4" s="10"/>
      <c r="C4" s="10"/>
      <c r="D4" s="10"/>
      <c r="E4" s="10"/>
      <c r="F4" s="10"/>
    </row>
    <row r="5" spans="1:11" s="1" customFormat="1" ht="18">
      <c r="A5" s="10"/>
      <c r="B5" s="561" t="s">
        <v>61</v>
      </c>
      <c r="C5" s="561"/>
      <c r="D5" s="561"/>
      <c r="E5" s="561"/>
      <c r="F5" s="561"/>
      <c r="G5" s="561"/>
      <c r="H5" s="561"/>
      <c r="I5" s="561"/>
      <c r="J5" s="561"/>
      <c r="K5" s="561"/>
    </row>
    <row r="6" spans="1:11" s="1" customFormat="1" ht="24.75" customHeight="1">
      <c r="A6" s="10"/>
      <c r="B6" s="551" t="s">
        <v>12</v>
      </c>
      <c r="C6" s="551"/>
      <c r="D6" s="551"/>
      <c r="E6" s="551"/>
      <c r="F6" s="551"/>
      <c r="G6" s="551"/>
      <c r="H6" s="551"/>
      <c r="I6" s="551"/>
      <c r="J6" s="551"/>
      <c r="K6" s="551"/>
    </row>
    <row r="7" spans="1:11" s="1" customFormat="1" ht="19.5" customHeight="1">
      <c r="A7" s="10"/>
      <c r="B7" s="551" t="str">
        <f>+'Resumen Cuadros'!B7:K7</f>
        <v>AL 31 DE DICIEMBRE DE 2015</v>
      </c>
      <c r="C7" s="551"/>
      <c r="D7" s="551"/>
      <c r="E7" s="551"/>
      <c r="F7" s="551"/>
      <c r="G7" s="551"/>
      <c r="H7" s="551"/>
      <c r="I7" s="551"/>
      <c r="J7" s="551"/>
      <c r="K7" s="551"/>
    </row>
    <row r="8" spans="1:11" s="1" customFormat="1" ht="19.5" customHeight="1">
      <c r="A8" s="10"/>
      <c r="B8" s="278"/>
      <c r="C8" s="278"/>
      <c r="D8" s="278"/>
      <c r="E8" s="278"/>
      <c r="F8" s="278"/>
      <c r="G8" s="278"/>
      <c r="H8" s="278"/>
      <c r="I8" s="278"/>
      <c r="J8" s="278"/>
      <c r="K8" s="278"/>
    </row>
    <row r="9" spans="1:9" s="1" customFormat="1" ht="19.5" customHeight="1">
      <c r="A9" s="10"/>
      <c r="B9" s="2"/>
      <c r="C9" s="2"/>
      <c r="D9" s="2"/>
      <c r="E9" s="2"/>
      <c r="F9" s="2"/>
      <c r="G9" s="2"/>
      <c r="H9" s="2"/>
      <c r="I9" s="2"/>
    </row>
    <row r="10" spans="2:11" ht="19.5" customHeight="1">
      <c r="B10" s="568" t="s">
        <v>18</v>
      </c>
      <c r="C10" s="568"/>
      <c r="D10" s="568"/>
      <c r="E10" s="568" t="s">
        <v>47</v>
      </c>
      <c r="F10" s="568"/>
      <c r="G10" s="568"/>
      <c r="H10" s="569" t="s">
        <v>48</v>
      </c>
      <c r="I10" s="569"/>
      <c r="J10" s="569"/>
      <c r="K10" s="569"/>
    </row>
    <row r="17" ht="19.5" customHeight="1">
      <c r="I17" s="88"/>
    </row>
    <row r="20" spans="7:8" ht="19.5" customHeight="1">
      <c r="G20" s="90"/>
      <c r="H20" s="90"/>
    </row>
    <row r="24" spans="2:13" ht="19.5" customHeight="1">
      <c r="B24" s="568" t="s">
        <v>49</v>
      </c>
      <c r="C24" s="568"/>
      <c r="D24" s="568"/>
      <c r="E24" s="568" t="s">
        <v>50</v>
      </c>
      <c r="F24" s="568"/>
      <c r="G24" s="568"/>
      <c r="H24" s="568" t="s">
        <v>52</v>
      </c>
      <c r="I24" s="568"/>
      <c r="J24" s="568"/>
      <c r="K24" s="568"/>
      <c r="M24" s="139"/>
    </row>
    <row r="37" spans="1:15" ht="19.5" customHeight="1">
      <c r="A37" s="209"/>
      <c r="B37" s="453"/>
      <c r="C37" s="453"/>
      <c r="D37" s="453"/>
      <c r="E37" s="453"/>
      <c r="F37" s="453"/>
      <c r="G37" s="453"/>
      <c r="H37" s="454" t="s">
        <v>236</v>
      </c>
      <c r="I37" s="209"/>
      <c r="J37" s="453"/>
      <c r="K37" s="453"/>
      <c r="L37" s="209"/>
      <c r="M37" s="209"/>
      <c r="N37" s="209"/>
      <c r="O37" s="209"/>
    </row>
    <row r="38" spans="1:15" ht="19.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</row>
    <row r="39" spans="1:15" ht="19.5" customHeight="1">
      <c r="A39" s="209"/>
      <c r="B39" s="571" t="s">
        <v>56</v>
      </c>
      <c r="C39" s="571"/>
      <c r="D39" s="571"/>
      <c r="E39" s="571"/>
      <c r="F39" s="571"/>
      <c r="G39" s="455"/>
      <c r="H39" s="573" t="s">
        <v>59</v>
      </c>
      <c r="I39" s="573"/>
      <c r="J39" s="573"/>
      <c r="K39" s="573"/>
      <c r="L39" s="573"/>
      <c r="M39" s="573"/>
      <c r="N39" s="209"/>
      <c r="O39" s="209"/>
    </row>
    <row r="40" spans="1:15" ht="19.5" customHeight="1">
      <c r="A40" s="572" t="s">
        <v>51</v>
      </c>
      <c r="B40" s="572"/>
      <c r="C40" s="572"/>
      <c r="D40" s="572"/>
      <c r="E40" s="572"/>
      <c r="F40" s="572"/>
      <c r="G40" s="209"/>
      <c r="H40" s="209"/>
      <c r="I40" s="209"/>
      <c r="J40" s="209"/>
      <c r="K40" s="209"/>
      <c r="L40" s="209"/>
      <c r="M40" s="209"/>
      <c r="N40" s="209"/>
      <c r="O40" s="209"/>
    </row>
    <row r="41" spans="1:15" ht="19.5" customHeight="1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</row>
    <row r="42" spans="1:15" ht="19.5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</row>
    <row r="43" spans="1:15" ht="19.5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</row>
    <row r="44" spans="1:15" ht="19.5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</row>
    <row r="45" spans="1:15" ht="19.5" customHeight="1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</row>
    <row r="46" spans="1:15" ht="19.5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</row>
    <row r="47" spans="1:15" ht="19.5" customHeight="1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</row>
    <row r="48" spans="1:15" ht="19.5" customHeight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ht="19.5" customHeight="1">
      <c r="A49" s="209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ht="19.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9.5" customHeight="1">
      <c r="A51" s="209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</row>
    <row r="52" spans="1:15" ht="19.5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</row>
    <row r="53" spans="1:15" ht="19.5" customHeight="1">
      <c r="A53" s="209"/>
      <c r="B53" s="570"/>
      <c r="C53" s="570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</row>
    <row r="54" spans="1:15" ht="19.5" customHeight="1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</row>
    <row r="55" spans="1:15" ht="19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</row>
    <row r="56" spans="1:15" ht="19.5" customHeight="1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</row>
    <row r="57" spans="1:15" ht="19.5" customHeight="1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</row>
    <row r="58" spans="1:15" ht="19.5" customHeight="1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</row>
    <row r="59" spans="1:15" ht="19.5" customHeight="1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</row>
    <row r="60" spans="1:15" ht="19.5" customHeight="1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</row>
    <row r="61" spans="1:15" ht="19.5" customHeight="1">
      <c r="A61" s="209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</row>
    <row r="62" spans="1:15" ht="19.5" customHeight="1">
      <c r="A62" s="209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</row>
    <row r="63" spans="2:15" ht="19.5" customHeight="1"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</row>
    <row r="64" spans="2:15" ht="19.5" customHeight="1"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</row>
    <row r="65" spans="2:15" ht="19.5" customHeight="1"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</row>
    <row r="66" spans="2:15" ht="19.5" customHeight="1"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</row>
    <row r="67" spans="2:15" ht="19.5" customHeight="1"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</row>
    <row r="68" spans="2:15" ht="19.5" customHeight="1"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</row>
    <row r="69" spans="2:15" ht="19.5" customHeight="1"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</row>
    <row r="70" spans="2:15" ht="19.5" customHeight="1"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</row>
    <row r="71" spans="2:15" ht="19.5" customHeight="1"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</row>
    <row r="72" spans="2:15" ht="19.5" customHeight="1"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</row>
    <row r="73" spans="2:15" ht="19.5" customHeight="1"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</row>
    <row r="74" spans="2:15" ht="19.5" customHeight="1"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</row>
    <row r="75" spans="2:15" ht="19.5" customHeight="1"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</row>
    <row r="76" spans="2:15" ht="19.5" customHeight="1"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</row>
    <row r="77" spans="2:15" ht="19.5" customHeight="1"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</row>
    <row r="78" spans="2:15" ht="19.5" customHeight="1"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</row>
    <row r="79" spans="2:15" ht="19.5" customHeight="1"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</row>
    <row r="80" spans="2:15" ht="19.5" customHeight="1"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</row>
    <row r="81" spans="2:15" ht="19.5" customHeight="1"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</row>
    <row r="82" spans="2:15" ht="19.5" customHeight="1"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</row>
    <row r="83" spans="2:15" ht="19.5" customHeight="1"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</row>
    <row r="84" spans="2:15" ht="19.5" customHeight="1"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</row>
    <row r="85" spans="2:15" ht="19.5" customHeight="1"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</row>
    <row r="86" spans="2:15" ht="19.5" customHeight="1"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</row>
    <row r="87" spans="2:15" ht="19.5" customHeight="1"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</row>
    <row r="88" spans="2:15" ht="19.5" customHeight="1"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</row>
    <row r="89" spans="2:15" ht="19.5" customHeight="1"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</row>
    <row r="90" spans="2:15" ht="19.5" customHeight="1"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</row>
    <row r="91" spans="2:15" ht="19.5" customHeight="1"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</row>
    <row r="92" spans="2:15" ht="19.5" customHeight="1"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</row>
    <row r="93" spans="2:15" ht="19.5" customHeight="1"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</row>
    <row r="94" spans="2:15" ht="19.5" customHeight="1"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</row>
    <row r="95" spans="2:15" ht="19.5" customHeight="1"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</row>
    <row r="96" spans="2:15" ht="19.5" customHeight="1"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</row>
    <row r="97" spans="2:15" ht="19.5" customHeight="1"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</row>
    <row r="98" spans="2:15" ht="19.5" customHeight="1"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</row>
    <row r="99" spans="2:15" ht="19.5" customHeight="1"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</row>
    <row r="100" spans="2:15" ht="19.5" customHeight="1"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</row>
    <row r="101" spans="2:15" ht="19.5" customHeight="1"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</row>
    <row r="102" spans="2:15" ht="19.5" customHeight="1"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</row>
    <row r="103" spans="2:15" ht="19.5" customHeight="1"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</row>
    <row r="104" spans="2:15" ht="19.5" customHeight="1"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</row>
    <row r="105" spans="2:15" ht="19.5" customHeight="1"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</row>
    <row r="106" spans="2:15" ht="19.5" customHeight="1"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</row>
    <row r="107" spans="2:15" ht="19.5" customHeight="1"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</row>
    <row r="108" spans="2:15" ht="19.5" customHeight="1"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</row>
    <row r="109" spans="2:15" ht="19.5" customHeight="1"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</row>
    <row r="110" spans="2:15" ht="19.5" customHeight="1"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</row>
    <row r="111" spans="2:15" ht="19.5" customHeight="1"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</row>
    <row r="112" spans="2:15" ht="19.5" customHeight="1"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</row>
    <row r="113" spans="2:15" ht="19.5" customHeight="1"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</row>
    <row r="114" spans="2:15" ht="19.5" customHeight="1"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</row>
    <row r="115" spans="2:15" ht="19.5" customHeight="1"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</row>
    <row r="116" spans="2:15" ht="19.5" customHeight="1"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</row>
    <row r="117" spans="2:15" ht="19.5" customHeight="1"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</row>
    <row r="118" spans="2:15" ht="19.5" customHeight="1"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</row>
    <row r="119" spans="2:15" ht="19.5" customHeight="1"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</row>
    <row r="120" spans="2:15" ht="19.5" customHeight="1"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</row>
    <row r="121" spans="2:15" ht="19.5" customHeight="1"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</row>
    <row r="122" spans="2:15" ht="19.5" customHeight="1"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</row>
  </sheetData>
  <sheetProtection/>
  <mergeCells count="13">
    <mergeCell ref="B24:D24"/>
    <mergeCell ref="E24:G24"/>
    <mergeCell ref="H24:K24"/>
    <mergeCell ref="B53:C53"/>
    <mergeCell ref="B39:F39"/>
    <mergeCell ref="A40:F40"/>
    <mergeCell ref="H39:M39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.8515625" style="23" customWidth="1"/>
    <col min="2" max="2" width="46.8515625" style="23" customWidth="1"/>
    <col min="3" max="3" width="19.7109375" style="23" customWidth="1"/>
    <col min="4" max="4" width="19.7109375" style="25" customWidth="1"/>
    <col min="5" max="5" width="11.421875" style="101" customWidth="1"/>
    <col min="6" max="6" width="11.421875" style="370" customWidth="1"/>
    <col min="7" max="7" width="16.8515625" style="370" bestFit="1" customWidth="1"/>
    <col min="8" max="8" width="15.140625" style="370" customWidth="1"/>
    <col min="9" max="9" width="25.28125" style="370" bestFit="1" customWidth="1"/>
    <col min="10" max="13" width="11.421875" style="101" customWidth="1"/>
    <col min="14" max="23" width="11.421875" style="25" customWidth="1"/>
    <col min="24" max="16384" width="11.421875" style="23" customWidth="1"/>
  </cols>
  <sheetData>
    <row r="1" ht="15"/>
    <row r="2" ht="15"/>
    <row r="5" spans="2:8" ht="18.75">
      <c r="B5" s="155" t="s">
        <v>23</v>
      </c>
      <c r="C5" s="269"/>
      <c r="D5" s="269"/>
      <c r="F5" s="584"/>
      <c r="G5" s="584"/>
      <c r="H5" s="584"/>
    </row>
    <row r="6" spans="2:9" ht="18">
      <c r="B6" s="585" t="s">
        <v>90</v>
      </c>
      <c r="C6" s="585"/>
      <c r="D6" s="585"/>
      <c r="F6" s="519"/>
      <c r="G6" s="519"/>
      <c r="H6" s="519"/>
      <c r="I6" s="519"/>
    </row>
    <row r="7" spans="2:9" ht="15.75">
      <c r="B7" s="581" t="s">
        <v>88</v>
      </c>
      <c r="C7" s="581"/>
      <c r="D7" s="581"/>
      <c r="F7" s="519"/>
      <c r="G7" s="519"/>
      <c r="H7" s="519"/>
      <c r="I7" s="519"/>
    </row>
    <row r="8" spans="2:9" ht="15.75">
      <c r="B8" s="581" t="s">
        <v>268</v>
      </c>
      <c r="C8" s="581"/>
      <c r="D8" s="581"/>
      <c r="F8" s="519"/>
      <c r="G8" s="520">
        <v>3.413</v>
      </c>
      <c r="H8" s="521"/>
      <c r="I8" s="519"/>
    </row>
    <row r="9" spans="2:9" ht="15.75">
      <c r="B9" s="577" t="s">
        <v>329</v>
      </c>
      <c r="C9" s="577"/>
      <c r="D9" s="512"/>
      <c r="F9" s="519"/>
      <c r="G9" s="522"/>
      <c r="H9" s="521"/>
      <c r="I9" s="519"/>
    </row>
    <row r="10" spans="2:9" ht="12.75" customHeight="1">
      <c r="B10" s="270"/>
      <c r="C10" s="270"/>
      <c r="D10" s="270"/>
      <c r="F10" s="519"/>
      <c r="G10" s="519"/>
      <c r="H10" s="519"/>
      <c r="I10" s="519"/>
    </row>
    <row r="11" spans="2:9" ht="15" customHeight="1">
      <c r="B11" s="574" t="s">
        <v>324</v>
      </c>
      <c r="C11" s="578" t="s">
        <v>68</v>
      </c>
      <c r="D11" s="590" t="s">
        <v>69</v>
      </c>
      <c r="F11" s="519"/>
      <c r="G11" s="519"/>
      <c r="H11" s="519"/>
      <c r="I11" s="519"/>
    </row>
    <row r="12" spans="2:10" ht="13.5" customHeight="1">
      <c r="B12" s="575"/>
      <c r="C12" s="579"/>
      <c r="D12" s="591"/>
      <c r="E12" s="371"/>
      <c r="F12" s="519"/>
      <c r="G12" s="519"/>
      <c r="H12" s="519"/>
      <c r="I12" s="519"/>
      <c r="J12" s="389"/>
    </row>
    <row r="13" spans="2:9" ht="9" customHeight="1">
      <c r="B13" s="576"/>
      <c r="C13" s="580"/>
      <c r="D13" s="592"/>
      <c r="F13" s="519"/>
      <c r="G13" s="519"/>
      <c r="H13" s="519"/>
      <c r="I13" s="519"/>
    </row>
    <row r="14" spans="2:9" ht="9" customHeight="1">
      <c r="B14" s="476"/>
      <c r="C14" s="477"/>
      <c r="D14" s="478"/>
      <c r="F14" s="519"/>
      <c r="G14" s="519"/>
      <c r="H14" s="519"/>
      <c r="I14" s="519"/>
    </row>
    <row r="15" spans="2:9" ht="16.5">
      <c r="B15" s="479" t="s">
        <v>184</v>
      </c>
      <c r="C15" s="480">
        <f>+C16</f>
        <v>44402.9874</v>
      </c>
      <c r="D15" s="480">
        <f>+D16</f>
        <v>151547.39599619998</v>
      </c>
      <c r="F15" s="519" t="s">
        <v>244</v>
      </c>
      <c r="G15" s="523">
        <f>+C16+C21+C49</f>
        <v>350365.65559000004</v>
      </c>
      <c r="H15" s="523">
        <f>+D16+D21+D49</f>
        <v>1195797.9825286702</v>
      </c>
      <c r="I15" s="519"/>
    </row>
    <row r="16" spans="2:9" ht="15">
      <c r="B16" s="30" t="s">
        <v>17</v>
      </c>
      <c r="C16" s="32">
        <v>44402.9874</v>
      </c>
      <c r="D16" s="32">
        <f>+C16*$G$8</f>
        <v>151547.39599619998</v>
      </c>
      <c r="F16" s="519"/>
      <c r="G16" s="519"/>
      <c r="H16" s="519"/>
      <c r="I16" s="524"/>
    </row>
    <row r="17" spans="2:9" ht="15.75">
      <c r="B17" s="97"/>
      <c r="C17" s="34"/>
      <c r="D17" s="34"/>
      <c r="F17" s="519"/>
      <c r="G17" s="525"/>
      <c r="H17" s="519"/>
      <c r="I17" s="519"/>
    </row>
    <row r="18" spans="2:9" ht="16.5">
      <c r="B18" s="98" t="s">
        <v>185</v>
      </c>
      <c r="C18" s="29">
        <f>+C20+C21</f>
        <v>879352.2491500002</v>
      </c>
      <c r="D18" s="29">
        <f>+D20+D21</f>
        <v>3001229.2263489505</v>
      </c>
      <c r="F18" s="519" t="s">
        <v>243</v>
      </c>
      <c r="G18" s="523">
        <f>+C20+C48</f>
        <v>605815.6112200001</v>
      </c>
      <c r="H18" s="523">
        <f>+D20+D48</f>
        <v>2067648.6810938602</v>
      </c>
      <c r="I18" s="519"/>
    </row>
    <row r="19" spans="2:9" ht="8.25" customHeight="1">
      <c r="B19" s="99"/>
      <c r="C19" s="34"/>
      <c r="D19" s="34"/>
      <c r="F19" s="519"/>
      <c r="G19" s="526"/>
      <c r="H19" s="519"/>
      <c r="I19" s="519"/>
    </row>
    <row r="20" spans="2:9" ht="15">
      <c r="B20" s="30" t="s">
        <v>81</v>
      </c>
      <c r="C20" s="32">
        <v>604333.9820800001</v>
      </c>
      <c r="D20" s="32">
        <f>+C20*$G$8</f>
        <v>2062591.8808390403</v>
      </c>
      <c r="F20" s="519"/>
      <c r="G20" s="527">
        <f>+G18+G15</f>
        <v>956181.2668100002</v>
      </c>
      <c r="H20" s="527">
        <f>+H18+H15</f>
        <v>3263446.66362253</v>
      </c>
      <c r="I20" s="519"/>
    </row>
    <row r="21" spans="2:9" ht="15">
      <c r="B21" s="30" t="s">
        <v>17</v>
      </c>
      <c r="C21" s="32">
        <v>275018.26707000006</v>
      </c>
      <c r="D21" s="32">
        <f>+C21*$G$8</f>
        <v>938637.3455099101</v>
      </c>
      <c r="F21" s="519"/>
      <c r="G21" s="528">
        <f>+G20/1000</f>
        <v>956.1812668100001</v>
      </c>
      <c r="H21" s="519">
        <f>+H20/1000</f>
        <v>3263.44666362253</v>
      </c>
      <c r="I21" s="519"/>
    </row>
    <row r="22" spans="2:9" ht="8.25" customHeight="1">
      <c r="B22" s="35"/>
      <c r="C22" s="34"/>
      <c r="D22" s="34"/>
      <c r="F22" s="519"/>
      <c r="G22" s="519"/>
      <c r="H22" s="519"/>
      <c r="I22" s="519"/>
    </row>
    <row r="23" spans="2:9" ht="15" customHeight="1">
      <c r="B23" s="586" t="s">
        <v>16</v>
      </c>
      <c r="C23" s="582">
        <f>+C18+C15</f>
        <v>923755.2365500001</v>
      </c>
      <c r="D23" s="582">
        <f>+D18+D15</f>
        <v>3152776.6223451504</v>
      </c>
      <c r="F23" s="519"/>
      <c r="G23" s="528">
        <f>+G21-'Resumen Cuadros'!C16</f>
        <v>0</v>
      </c>
      <c r="H23" s="528">
        <f>+H21-'Resumen Cuadros'!D16</f>
        <v>0</v>
      </c>
      <c r="I23" s="519"/>
    </row>
    <row r="24" spans="2:4" ht="15" customHeight="1">
      <c r="B24" s="587"/>
      <c r="C24" s="583"/>
      <c r="D24" s="583"/>
    </row>
    <row r="25" spans="2:4" ht="4.5" customHeight="1">
      <c r="B25" s="36"/>
      <c r="C25" s="37"/>
      <c r="D25" s="37"/>
    </row>
    <row r="26" spans="2:4" ht="15">
      <c r="B26" s="38" t="s">
        <v>270</v>
      </c>
      <c r="C26" s="377"/>
      <c r="D26" s="39"/>
    </row>
    <row r="27" spans="2:4" ht="15">
      <c r="B27" s="38" t="s">
        <v>277</v>
      </c>
      <c r="C27" s="39"/>
      <c r="D27" s="39"/>
    </row>
    <row r="28" spans="2:4" ht="15">
      <c r="B28" s="38" t="s">
        <v>132</v>
      </c>
      <c r="C28" s="377"/>
      <c r="D28" s="39"/>
    </row>
    <row r="29" spans="2:4" ht="15">
      <c r="B29" s="25"/>
      <c r="C29" s="498">
        <f>+C23/1000</f>
        <v>923.7552365500002</v>
      </c>
      <c r="D29" s="498">
        <f>+D23/1000</f>
        <v>3152.7766223451504</v>
      </c>
    </row>
    <row r="30" spans="2:4" ht="15">
      <c r="B30" s="25"/>
      <c r="C30" s="498">
        <f>+C29-'Resumen Cuadros'!C47</f>
        <v>0</v>
      </c>
      <c r="D30" s="498">
        <f>+D29-'Resumen Cuadros'!D47</f>
        <v>0</v>
      </c>
    </row>
    <row r="31" spans="2:3" ht="15">
      <c r="B31" s="25"/>
      <c r="C31" s="475"/>
    </row>
    <row r="32" spans="2:4" ht="15">
      <c r="B32" s="25"/>
      <c r="C32" s="435"/>
      <c r="D32" s="425"/>
    </row>
    <row r="33" spans="2:3" ht="15">
      <c r="B33" s="25"/>
      <c r="C33" s="25"/>
    </row>
    <row r="34" spans="2:5" ht="18.75">
      <c r="B34" s="75" t="s">
        <v>176</v>
      </c>
      <c r="C34" s="95"/>
      <c r="D34" s="95"/>
      <c r="E34" s="371"/>
    </row>
    <row r="35" spans="2:4" ht="15" customHeight="1">
      <c r="B35" s="585" t="s">
        <v>90</v>
      </c>
      <c r="C35" s="585"/>
      <c r="D35" s="585"/>
    </row>
    <row r="36" spans="2:4" ht="15" customHeight="1">
      <c r="B36" s="581" t="s">
        <v>92</v>
      </c>
      <c r="C36" s="581"/>
      <c r="D36" s="581"/>
    </row>
    <row r="37" spans="2:4" ht="16.5" customHeight="1">
      <c r="B37" s="581" t="s">
        <v>268</v>
      </c>
      <c r="C37" s="581"/>
      <c r="D37" s="581"/>
    </row>
    <row r="38" spans="2:4" ht="16.5" customHeight="1">
      <c r="B38" s="577" t="str">
        <f>+B9</f>
        <v>Al 31 de diciembre de 2015</v>
      </c>
      <c r="C38" s="577"/>
      <c r="D38" s="92"/>
    </row>
    <row r="39" spans="2:4" ht="8.25" customHeight="1">
      <c r="B39" s="24"/>
      <c r="C39" s="24"/>
      <c r="D39" s="24"/>
    </row>
    <row r="40" spans="2:4" ht="15" customHeight="1">
      <c r="B40" s="574" t="s">
        <v>324</v>
      </c>
      <c r="C40" s="578" t="s">
        <v>68</v>
      </c>
      <c r="D40" s="590" t="s">
        <v>69</v>
      </c>
    </row>
    <row r="41" spans="2:7" ht="13.5" customHeight="1">
      <c r="B41" s="575"/>
      <c r="C41" s="579"/>
      <c r="D41" s="591"/>
      <c r="E41" s="371"/>
      <c r="G41" s="372"/>
    </row>
    <row r="42" spans="2:4" ht="9" customHeight="1">
      <c r="B42" s="576"/>
      <c r="C42" s="580"/>
      <c r="D42" s="592"/>
    </row>
    <row r="43" spans="2:4" ht="8.25" customHeight="1">
      <c r="B43" s="26"/>
      <c r="C43" s="27"/>
      <c r="D43" s="40"/>
    </row>
    <row r="44" spans="2:9" ht="21" customHeight="1">
      <c r="B44" s="96" t="s">
        <v>89</v>
      </c>
      <c r="C44" s="129">
        <v>0</v>
      </c>
      <c r="D44" s="129">
        <v>0</v>
      </c>
      <c r="I44" s="373"/>
    </row>
    <row r="45" spans="2:4" ht="10.5" customHeight="1">
      <c r="B45" s="97"/>
      <c r="C45" s="33"/>
      <c r="D45" s="33"/>
    </row>
    <row r="46" spans="2:7" ht="21" customHeight="1">
      <c r="B46" s="98" t="s">
        <v>101</v>
      </c>
      <c r="C46" s="28">
        <f>+C48+C49</f>
        <v>32426.03026</v>
      </c>
      <c r="D46" s="28">
        <f>+D48+D49</f>
        <v>110670.04127737999</v>
      </c>
      <c r="G46" s="373"/>
    </row>
    <row r="47" spans="2:4" ht="8.25" customHeight="1">
      <c r="B47" s="99"/>
      <c r="C47" s="33"/>
      <c r="D47" s="33"/>
    </row>
    <row r="48" spans="2:4" ht="15">
      <c r="B48" s="30" t="s">
        <v>81</v>
      </c>
      <c r="C48" s="31">
        <v>1481.62914</v>
      </c>
      <c r="D48" s="31">
        <f>+C48*$G$8</f>
        <v>5056.80025482</v>
      </c>
    </row>
    <row r="49" spans="2:4" ht="15">
      <c r="B49" s="30" t="s">
        <v>17</v>
      </c>
      <c r="C49" s="31">
        <v>30944.40112</v>
      </c>
      <c r="D49" s="31">
        <f>+C49*$G$8</f>
        <v>105613.24102255999</v>
      </c>
    </row>
    <row r="50" spans="2:4" ht="9" customHeight="1">
      <c r="B50" s="35"/>
      <c r="C50" s="33"/>
      <c r="D50" s="33"/>
    </row>
    <row r="51" spans="2:4" ht="15" customHeight="1">
      <c r="B51" s="586" t="s">
        <v>16</v>
      </c>
      <c r="C51" s="588">
        <f>+C46+C44</f>
        <v>32426.03026</v>
      </c>
      <c r="D51" s="588">
        <f>+D46+D44</f>
        <v>110670.04127737999</v>
      </c>
    </row>
    <row r="52" spans="2:7" ht="15" customHeight="1">
      <c r="B52" s="587"/>
      <c r="C52" s="589"/>
      <c r="D52" s="589"/>
      <c r="G52" s="374"/>
    </row>
    <row r="53" spans="2:4" ht="6" customHeight="1">
      <c r="B53" s="36"/>
      <c r="C53" s="37"/>
      <c r="D53" s="37"/>
    </row>
    <row r="54" spans="3:4" ht="15">
      <c r="C54" s="497">
        <f>+C51/1000</f>
        <v>32.42603026</v>
      </c>
      <c r="D54" s="497">
        <f>+D51/1000</f>
        <v>110.67004127738</v>
      </c>
    </row>
    <row r="55" spans="3:4" ht="15">
      <c r="C55" s="497">
        <f>+C54-'Resumen Cuadros'!C48</f>
        <v>0</v>
      </c>
      <c r="D55" s="497">
        <f>+D54-'Resumen Cuadros'!D48</f>
        <v>0</v>
      </c>
    </row>
    <row r="56" ht="15">
      <c r="C56" s="100"/>
    </row>
    <row r="57" ht="15">
      <c r="C57" s="154"/>
    </row>
  </sheetData>
  <sheetProtection/>
  <mergeCells count="21">
    <mergeCell ref="B9:C9"/>
    <mergeCell ref="D11:D13"/>
    <mergeCell ref="B23:B24"/>
    <mergeCell ref="C11:C13"/>
    <mergeCell ref="B35:D35"/>
    <mergeCell ref="B51:B52"/>
    <mergeCell ref="C51:C52"/>
    <mergeCell ref="D51:D52"/>
    <mergeCell ref="D23:D24"/>
    <mergeCell ref="D40:D42"/>
    <mergeCell ref="B36:D36"/>
    <mergeCell ref="B40:B42"/>
    <mergeCell ref="B38:C38"/>
    <mergeCell ref="C40:C42"/>
    <mergeCell ref="B37:D37"/>
    <mergeCell ref="C23:C24"/>
    <mergeCell ref="F5:H5"/>
    <mergeCell ref="B6:D6"/>
    <mergeCell ref="B7:D7"/>
    <mergeCell ref="B8:D8"/>
    <mergeCell ref="B11:B1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3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.140625" style="23" customWidth="1"/>
    <col min="2" max="2" width="37.7109375" style="23" customWidth="1"/>
    <col min="3" max="3" width="19.7109375" style="23" customWidth="1"/>
    <col min="4" max="4" width="19.7109375" style="25" customWidth="1"/>
    <col min="5" max="5" width="9.28125" style="149" customWidth="1"/>
    <col min="6" max="6" width="13.57421875" style="25" bestFit="1" customWidth="1"/>
    <col min="7" max="7" width="17.28125" style="25" customWidth="1"/>
    <col min="8" max="16" width="11.421875" style="25" customWidth="1"/>
    <col min="17" max="16384" width="11.421875" style="23" customWidth="1"/>
  </cols>
  <sheetData>
    <row r="1" ht="15"/>
    <row r="2" ht="15"/>
    <row r="3" ht="15"/>
    <row r="4" spans="2:10" ht="15">
      <c r="B4" s="117"/>
      <c r="C4" s="117"/>
      <c r="D4" s="103"/>
      <c r="E4" s="271"/>
      <c r="F4" s="103"/>
      <c r="G4" s="103"/>
      <c r="H4" s="103"/>
      <c r="I4" s="103"/>
      <c r="J4" s="103"/>
    </row>
    <row r="5" spans="2:10" ht="18">
      <c r="B5" s="155" t="s">
        <v>24</v>
      </c>
      <c r="C5" s="155"/>
      <c r="D5" s="155"/>
      <c r="E5" s="271"/>
      <c r="F5" s="529"/>
      <c r="G5" s="529"/>
      <c r="H5" s="529"/>
      <c r="I5" s="529"/>
      <c r="J5" s="529"/>
    </row>
    <row r="6" spans="2:10" ht="18" customHeight="1">
      <c r="B6" s="585" t="s">
        <v>91</v>
      </c>
      <c r="C6" s="585"/>
      <c r="D6" s="585"/>
      <c r="E6" s="585"/>
      <c r="F6" s="529"/>
      <c r="G6" s="530"/>
      <c r="H6" s="520">
        <f>+'Residencia Acreedor'!G8</f>
        <v>3.413</v>
      </c>
      <c r="I6" s="529"/>
      <c r="J6" s="529"/>
    </row>
    <row r="7" spans="2:10" ht="15.75">
      <c r="B7" s="581" t="s">
        <v>110</v>
      </c>
      <c r="C7" s="581"/>
      <c r="D7" s="581"/>
      <c r="E7" s="271"/>
      <c r="F7" s="529"/>
      <c r="G7" s="529"/>
      <c r="H7" s="529"/>
      <c r="I7" s="529"/>
      <c r="J7" s="529"/>
    </row>
    <row r="8" spans="2:10" ht="15.75">
      <c r="B8" s="577" t="str">
        <f>+'Residencia Acreedor'!B38:C38</f>
        <v>Al 31 de diciembre de 2015</v>
      </c>
      <c r="C8" s="577"/>
      <c r="D8" s="512"/>
      <c r="E8" s="271"/>
      <c r="F8" s="529"/>
      <c r="G8" s="529"/>
      <c r="H8" s="529"/>
      <c r="I8" s="529"/>
      <c r="J8" s="529"/>
    </row>
    <row r="9" spans="2:10" ht="9" customHeight="1">
      <c r="B9" s="156"/>
      <c r="C9" s="156"/>
      <c r="D9" s="156"/>
      <c r="E9" s="271"/>
      <c r="F9" s="529"/>
      <c r="G9" s="529"/>
      <c r="H9" s="529"/>
      <c r="I9" s="529"/>
      <c r="J9" s="529"/>
    </row>
    <row r="10" spans="2:10" ht="15" customHeight="1">
      <c r="B10" s="595" t="s">
        <v>265</v>
      </c>
      <c r="C10" s="578" t="s">
        <v>68</v>
      </c>
      <c r="D10" s="590" t="s">
        <v>69</v>
      </c>
      <c r="E10" s="103"/>
      <c r="F10" s="529"/>
      <c r="G10" s="529"/>
      <c r="H10" s="529"/>
      <c r="I10" s="529"/>
      <c r="J10" s="529"/>
    </row>
    <row r="11" spans="2:10" ht="13.5" customHeight="1">
      <c r="B11" s="596"/>
      <c r="C11" s="579"/>
      <c r="D11" s="591"/>
      <c r="E11" s="155"/>
      <c r="F11" s="529"/>
      <c r="G11" s="530"/>
      <c r="H11" s="529"/>
      <c r="I11" s="529"/>
      <c r="J11" s="529"/>
    </row>
    <row r="12" spans="2:10" ht="9" customHeight="1">
      <c r="B12" s="597"/>
      <c r="C12" s="580"/>
      <c r="D12" s="592"/>
      <c r="E12" s="103"/>
      <c r="F12" s="529"/>
      <c r="G12" s="529"/>
      <c r="H12" s="529"/>
      <c r="I12" s="529"/>
      <c r="J12" s="529"/>
    </row>
    <row r="13" spans="2:10" ht="8.25" customHeight="1">
      <c r="B13" s="273"/>
      <c r="C13" s="189"/>
      <c r="D13" s="481"/>
      <c r="F13" s="530"/>
      <c r="G13" s="530"/>
      <c r="H13" s="530"/>
      <c r="I13" s="530"/>
      <c r="J13" s="530"/>
    </row>
    <row r="14" spans="2:10" ht="15.75" customHeight="1">
      <c r="B14" s="462" t="s">
        <v>63</v>
      </c>
      <c r="C14" s="468">
        <f>+C16+C17</f>
        <v>923755.2365500003</v>
      </c>
      <c r="D14" s="468">
        <f>+D16+D17</f>
        <v>3152776.6223451504</v>
      </c>
      <c r="F14" s="531">
        <f>+C14/1000</f>
        <v>923.7552365500003</v>
      </c>
      <c r="G14" s="499">
        <f>+D14/1000</f>
        <v>3152.7766223451504</v>
      </c>
      <c r="H14" s="499"/>
      <c r="I14" s="530"/>
      <c r="J14" s="530"/>
    </row>
    <row r="15" spans="2:10" ht="8.25" customHeight="1">
      <c r="B15" s="44"/>
      <c r="C15" s="45"/>
      <c r="D15" s="45"/>
      <c r="F15" s="530"/>
      <c r="G15" s="530"/>
      <c r="H15" s="530"/>
      <c r="I15" s="530"/>
      <c r="J15" s="530"/>
    </row>
    <row r="16" spans="2:10" ht="16.5" customHeight="1">
      <c r="B16" s="46" t="s">
        <v>65</v>
      </c>
      <c r="C16" s="47">
        <v>604333.9820800001</v>
      </c>
      <c r="D16" s="47">
        <f>+C16*$H$6</f>
        <v>2062591.8808390403</v>
      </c>
      <c r="F16" s="532">
        <f>+F14-'Resumen Cuadros'!C47</f>
        <v>0</v>
      </c>
      <c r="G16" s="532">
        <f>+G14-'Resumen Cuadros'!D47</f>
        <v>0</v>
      </c>
      <c r="H16" s="499"/>
      <c r="I16" s="530"/>
      <c r="J16" s="530"/>
    </row>
    <row r="17" spans="2:10" ht="16.5" customHeight="1">
      <c r="B17" s="46" t="s">
        <v>64</v>
      </c>
      <c r="C17" s="47">
        <v>319421.2544700001</v>
      </c>
      <c r="D17" s="47">
        <f>+C17*$H$6</f>
        <v>1090184.7415061102</v>
      </c>
      <c r="F17" s="530"/>
      <c r="G17" s="530"/>
      <c r="H17" s="530"/>
      <c r="I17" s="530"/>
      <c r="J17" s="530"/>
    </row>
    <row r="18" spans="2:10" ht="15.75" customHeight="1">
      <c r="B18" s="48"/>
      <c r="C18" s="47"/>
      <c r="D18" s="49"/>
      <c r="F18" s="530"/>
      <c r="G18" s="530"/>
      <c r="H18" s="530"/>
      <c r="I18" s="530"/>
      <c r="J18" s="530"/>
    </row>
    <row r="19" spans="2:10" ht="16.5" customHeight="1">
      <c r="B19" s="44" t="s">
        <v>62</v>
      </c>
      <c r="C19" s="45">
        <f>+C21+C22</f>
        <v>32426.03026</v>
      </c>
      <c r="D19" s="45">
        <f>+D21+D22</f>
        <v>110670.04127737999</v>
      </c>
      <c r="F19" s="499">
        <f>+C19/1000</f>
        <v>32.42603026</v>
      </c>
      <c r="G19" s="533">
        <f>+D19/1000</f>
        <v>110.67004127738</v>
      </c>
      <c r="H19" s="530"/>
      <c r="I19" s="530"/>
      <c r="J19" s="530"/>
    </row>
    <row r="20" spans="2:10" ht="6" customHeight="1">
      <c r="B20" s="44"/>
      <c r="C20" s="45"/>
      <c r="D20" s="45"/>
      <c r="F20" s="530"/>
      <c r="G20" s="530"/>
      <c r="H20" s="530"/>
      <c r="I20" s="530"/>
      <c r="J20" s="530"/>
    </row>
    <row r="21" spans="2:10" ht="16.5" customHeight="1">
      <c r="B21" s="46" t="s">
        <v>65</v>
      </c>
      <c r="C21" s="47">
        <v>1481.62914</v>
      </c>
      <c r="D21" s="47">
        <f>+C21*$H$6</f>
        <v>5056.80025482</v>
      </c>
      <c r="F21" s="534"/>
      <c r="G21" s="534"/>
      <c r="H21" s="530"/>
      <c r="I21" s="530"/>
      <c r="J21" s="530"/>
    </row>
    <row r="22" spans="2:10" ht="16.5" customHeight="1">
      <c r="B22" s="46" t="s">
        <v>64</v>
      </c>
      <c r="C22" s="47">
        <v>30944.40112</v>
      </c>
      <c r="D22" s="47">
        <f>+C22*$H$6</f>
        <v>105613.24102255999</v>
      </c>
      <c r="F22" s="532">
        <f>+F19-'Resumen Cuadros'!C48</f>
        <v>0</v>
      </c>
      <c r="G22" s="532">
        <f>+G19-'Resumen Cuadros'!D48</f>
        <v>0</v>
      </c>
      <c r="H22" s="530"/>
      <c r="I22" s="530"/>
      <c r="J22" s="530"/>
    </row>
    <row r="23" spans="2:10" ht="12" customHeight="1">
      <c r="B23" s="50"/>
      <c r="C23" s="51"/>
      <c r="D23" s="51"/>
      <c r="F23" s="530"/>
      <c r="G23" s="530"/>
      <c r="H23" s="530"/>
      <c r="I23" s="530"/>
      <c r="J23" s="530"/>
    </row>
    <row r="24" spans="2:10" ht="15" customHeight="1">
      <c r="B24" s="598" t="s">
        <v>74</v>
      </c>
      <c r="C24" s="593">
        <f>+C19+C14</f>
        <v>956181.2668100003</v>
      </c>
      <c r="D24" s="593">
        <f>+D19+D14</f>
        <v>3263446.6636225306</v>
      </c>
      <c r="F24" s="530"/>
      <c r="G24" s="530"/>
      <c r="H24" s="530"/>
      <c r="I24" s="530"/>
      <c r="J24" s="530"/>
    </row>
    <row r="25" spans="2:10" ht="15" customHeight="1">
      <c r="B25" s="599"/>
      <c r="C25" s="594"/>
      <c r="D25" s="594"/>
      <c r="F25" s="530">
        <f>+C24/1000</f>
        <v>956.1812668100002</v>
      </c>
      <c r="G25" s="530">
        <f>+D24/1000</f>
        <v>3263.4466636225307</v>
      </c>
      <c r="H25" s="530"/>
      <c r="I25" s="530"/>
      <c r="J25" s="530"/>
    </row>
    <row r="26" spans="2:10" ht="6.75" customHeight="1">
      <c r="B26" s="52"/>
      <c r="C26" s="53"/>
      <c r="D26" s="53"/>
      <c r="F26" s="530"/>
      <c r="G26" s="530"/>
      <c r="H26" s="530"/>
      <c r="I26" s="530"/>
      <c r="J26" s="530"/>
    </row>
    <row r="27" spans="3:10" ht="15">
      <c r="C27" s="495"/>
      <c r="F27" s="535">
        <f>+F25-'Resumen Cuadros'!C49</f>
        <v>0</v>
      </c>
      <c r="G27" s="535">
        <f>+G25-'Resumen Cuadros'!D49</f>
        <v>0</v>
      </c>
      <c r="H27" s="530"/>
      <c r="I27" s="530"/>
      <c r="J27" s="530"/>
    </row>
    <row r="28" spans="3:10" ht="15">
      <c r="C28" s="536"/>
      <c r="D28" s="537"/>
      <c r="E28" s="538"/>
      <c r="F28" s="530"/>
      <c r="G28" s="530"/>
      <c r="H28" s="530"/>
      <c r="I28" s="530"/>
      <c r="J28" s="530"/>
    </row>
    <row r="29" spans="3:10" ht="15">
      <c r="C29" s="536"/>
      <c r="D29" s="530"/>
      <c r="E29" s="538"/>
      <c r="F29" s="530"/>
      <c r="G29" s="530"/>
      <c r="H29" s="530"/>
      <c r="I29" s="530"/>
      <c r="J29" s="530"/>
    </row>
    <row r="30" spans="3:10" ht="15">
      <c r="C30" s="537"/>
      <c r="D30" s="530"/>
      <c r="E30" s="538"/>
      <c r="F30" s="530"/>
      <c r="G30" s="530"/>
      <c r="H30" s="530"/>
      <c r="I30" s="530"/>
      <c r="J30" s="530"/>
    </row>
    <row r="31" spans="3:10" ht="15">
      <c r="C31" s="530"/>
      <c r="D31" s="530"/>
      <c r="E31" s="538"/>
      <c r="F31" s="530"/>
      <c r="G31" s="530"/>
      <c r="H31" s="530"/>
      <c r="I31" s="530"/>
      <c r="J31" s="530"/>
    </row>
    <row r="32" spans="3:10" ht="15">
      <c r="C32" s="530"/>
      <c r="D32" s="530"/>
      <c r="E32" s="538"/>
      <c r="F32" s="530"/>
      <c r="G32" s="530"/>
      <c r="H32" s="530"/>
      <c r="I32" s="530"/>
      <c r="J32" s="530"/>
    </row>
    <row r="33" spans="3:10" ht="15">
      <c r="C33" s="530"/>
      <c r="D33" s="530"/>
      <c r="E33" s="538"/>
      <c r="F33" s="530"/>
      <c r="G33" s="530"/>
      <c r="H33" s="530"/>
      <c r="I33" s="530"/>
      <c r="J33" s="530"/>
    </row>
    <row r="34" spans="3:10" ht="15">
      <c r="C34" s="530"/>
      <c r="D34" s="530"/>
      <c r="E34" s="538"/>
      <c r="F34" s="530"/>
      <c r="G34" s="530"/>
      <c r="H34" s="530"/>
      <c r="I34" s="530"/>
      <c r="J34" s="530"/>
    </row>
  </sheetData>
  <sheetProtection/>
  <mergeCells count="9">
    <mergeCell ref="C10:C12"/>
    <mergeCell ref="D10:D12"/>
    <mergeCell ref="C24:C25"/>
    <mergeCell ref="B6:E6"/>
    <mergeCell ref="B7:D7"/>
    <mergeCell ref="B10:B12"/>
    <mergeCell ref="B24:B25"/>
    <mergeCell ref="D24:D25"/>
    <mergeCell ref="B8:C8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5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28125" style="23" customWidth="1"/>
    <col min="2" max="2" width="40.140625" style="23" customWidth="1"/>
    <col min="3" max="4" width="19.7109375" style="25" customWidth="1"/>
    <col min="5" max="5" width="11.57421875" style="25" bestFit="1" customWidth="1"/>
    <col min="6" max="6" width="14.28125" style="25" bestFit="1" customWidth="1"/>
    <col min="7" max="7" width="15.8515625" style="25" customWidth="1"/>
    <col min="8" max="8" width="17.00390625" style="25" customWidth="1"/>
    <col min="9" max="9" width="21.140625" style="25" customWidth="1"/>
    <col min="10" max="15" width="11.421875" style="25" customWidth="1"/>
    <col min="16" max="16384" width="11.421875" style="23" customWidth="1"/>
  </cols>
  <sheetData>
    <row r="1" ht="15"/>
    <row r="2" ht="15"/>
    <row r="3" spans="2:6" ht="15">
      <c r="B3" s="117"/>
      <c r="C3" s="103"/>
      <c r="D3" s="103"/>
      <c r="E3" s="103"/>
      <c r="F3" s="103"/>
    </row>
    <row r="4" spans="2:6" ht="15">
      <c r="B4" s="117"/>
      <c r="C4" s="103"/>
      <c r="D4" s="103"/>
      <c r="E4" s="103"/>
      <c r="F4" s="103"/>
    </row>
    <row r="5" spans="2:6" ht="18">
      <c r="B5" s="155" t="s">
        <v>25</v>
      </c>
      <c r="C5" s="155"/>
      <c r="D5" s="155"/>
      <c r="E5" s="103"/>
      <c r="F5" s="103"/>
    </row>
    <row r="6" spans="2:8" ht="18" customHeight="1">
      <c r="B6" s="585" t="s">
        <v>90</v>
      </c>
      <c r="C6" s="585"/>
      <c r="D6" s="585"/>
      <c r="E6" s="585"/>
      <c r="F6" s="529"/>
      <c r="G6" s="530"/>
      <c r="H6" s="520">
        <f>+Plazo!H6</f>
        <v>3.413</v>
      </c>
    </row>
    <row r="7" spans="2:8" ht="15.75">
      <c r="B7" s="581" t="s">
        <v>88</v>
      </c>
      <c r="C7" s="581"/>
      <c r="D7" s="581"/>
      <c r="E7" s="103"/>
      <c r="F7" s="529"/>
      <c r="G7" s="530"/>
      <c r="H7" s="530"/>
    </row>
    <row r="8" spans="2:8" ht="15.75">
      <c r="B8" s="603" t="s">
        <v>70</v>
      </c>
      <c r="C8" s="603"/>
      <c r="D8" s="603"/>
      <c r="E8" s="103"/>
      <c r="F8" s="529"/>
      <c r="G8" s="530"/>
      <c r="H8" s="530"/>
    </row>
    <row r="9" spans="2:8" ht="15.75">
      <c r="B9" s="577" t="str">
        <f>+Plazo!B8</f>
        <v>Al 31 de diciembre de 2015</v>
      </c>
      <c r="C9" s="577"/>
      <c r="D9" s="513"/>
      <c r="E9" s="103"/>
      <c r="F9" s="529"/>
      <c r="G9" s="530"/>
      <c r="H9" s="530"/>
    </row>
    <row r="10" spans="2:8" ht="6.75" customHeight="1">
      <c r="B10" s="272"/>
      <c r="C10" s="272"/>
      <c r="D10" s="272"/>
      <c r="E10" s="103"/>
      <c r="F10" s="529"/>
      <c r="G10" s="530"/>
      <c r="H10" s="530"/>
    </row>
    <row r="11" spans="2:8" ht="15" customHeight="1">
      <c r="B11" s="574" t="s">
        <v>325</v>
      </c>
      <c r="C11" s="578" t="s">
        <v>68</v>
      </c>
      <c r="D11" s="590" t="s">
        <v>69</v>
      </c>
      <c r="E11" s="103"/>
      <c r="F11" s="529"/>
      <c r="G11" s="530"/>
      <c r="H11" s="530"/>
    </row>
    <row r="12" spans="2:8" ht="13.5" customHeight="1">
      <c r="B12" s="575"/>
      <c r="C12" s="579"/>
      <c r="D12" s="591"/>
      <c r="E12" s="155"/>
      <c r="F12" s="529"/>
      <c r="G12" s="539"/>
      <c r="H12" s="530"/>
    </row>
    <row r="13" spans="2:8" ht="9" customHeight="1">
      <c r="B13" s="576"/>
      <c r="C13" s="580"/>
      <c r="D13" s="592"/>
      <c r="E13" s="103"/>
      <c r="F13" s="529"/>
      <c r="G13" s="530"/>
      <c r="H13" s="530"/>
    </row>
    <row r="14" spans="2:8" ht="9" customHeight="1">
      <c r="B14" s="273"/>
      <c r="C14" s="189"/>
      <c r="D14" s="189"/>
      <c r="E14" s="103"/>
      <c r="F14" s="529"/>
      <c r="G14" s="530"/>
      <c r="H14" s="530"/>
    </row>
    <row r="15" spans="2:8" ht="16.5">
      <c r="B15" s="462" t="s">
        <v>133</v>
      </c>
      <c r="C15" s="463">
        <f>+C17</f>
        <v>0</v>
      </c>
      <c r="D15" s="463">
        <f>+D17</f>
        <v>0</v>
      </c>
      <c r="E15" s="103"/>
      <c r="F15" s="530"/>
      <c r="G15" s="530"/>
      <c r="H15" s="540"/>
    </row>
    <row r="16" spans="2:8" ht="6" customHeight="1" hidden="1">
      <c r="B16" s="462"/>
      <c r="C16" s="464"/>
      <c r="D16" s="464"/>
      <c r="E16" s="103"/>
      <c r="F16" s="530"/>
      <c r="G16" s="530"/>
      <c r="H16" s="530"/>
    </row>
    <row r="17" spans="2:8" ht="15.75" hidden="1">
      <c r="B17" s="465" t="s">
        <v>134</v>
      </c>
      <c r="C17" s="466">
        <v>0</v>
      </c>
      <c r="D17" s="466">
        <f>+C17*$H$6</f>
        <v>0</v>
      </c>
      <c r="E17" s="103"/>
      <c r="F17" s="530"/>
      <c r="G17" s="530"/>
      <c r="H17" s="530"/>
    </row>
    <row r="18" spans="2:8" ht="15.75" customHeight="1">
      <c r="B18" s="465"/>
      <c r="C18" s="467"/>
      <c r="D18" s="467"/>
      <c r="E18" s="103"/>
      <c r="F18" s="530"/>
      <c r="G18" s="530"/>
      <c r="H18" s="530"/>
    </row>
    <row r="19" spans="2:8" ht="16.5">
      <c r="B19" s="462" t="s">
        <v>186</v>
      </c>
      <c r="C19" s="468">
        <f>+C21+C22</f>
        <v>923755.2365500003</v>
      </c>
      <c r="D19" s="468">
        <f>+D21+D22</f>
        <v>3152776.6223451504</v>
      </c>
      <c r="E19" s="534">
        <f>+C19-Plazo!C14</f>
        <v>0</v>
      </c>
      <c r="F19" s="534">
        <f>+D19-Plazo!D14</f>
        <v>0</v>
      </c>
      <c r="G19" s="530"/>
      <c r="H19" s="530"/>
    </row>
    <row r="20" spans="2:8" ht="6.75" customHeight="1">
      <c r="B20" s="44"/>
      <c r="C20" s="45"/>
      <c r="D20" s="45"/>
      <c r="F20" s="530"/>
      <c r="G20" s="530"/>
      <c r="H20" s="530"/>
    </row>
    <row r="21" spans="2:8" ht="15.75">
      <c r="B21" s="46" t="s">
        <v>135</v>
      </c>
      <c r="C21" s="47">
        <v>604333.9820800001</v>
      </c>
      <c r="D21" s="54">
        <f>+C21*$H$6</f>
        <v>2062591.8808390403</v>
      </c>
      <c r="F21" s="530"/>
      <c r="G21" s="530"/>
      <c r="H21" s="530"/>
    </row>
    <row r="22" spans="2:4" ht="15.75">
      <c r="B22" s="46" t="s">
        <v>134</v>
      </c>
      <c r="C22" s="47">
        <v>319421.2544700001</v>
      </c>
      <c r="D22" s="54">
        <f>+C22*$H$6</f>
        <v>1090184.7415061102</v>
      </c>
    </row>
    <row r="23" spans="2:4" ht="9" customHeight="1">
      <c r="B23" s="55"/>
      <c r="C23" s="49"/>
      <c r="D23" s="49"/>
    </row>
    <row r="24" spans="2:8" ht="15" customHeight="1">
      <c r="B24" s="598" t="s">
        <v>74</v>
      </c>
      <c r="C24" s="593">
        <f>+C19+C15</f>
        <v>923755.2365500003</v>
      </c>
      <c r="D24" s="593">
        <f>+D19+D15</f>
        <v>3152776.6223451504</v>
      </c>
      <c r="G24" s="375"/>
      <c r="H24" s="375"/>
    </row>
    <row r="25" spans="2:8" ht="15" customHeight="1">
      <c r="B25" s="599"/>
      <c r="C25" s="594"/>
      <c r="D25" s="594"/>
      <c r="G25" s="375"/>
      <c r="H25" s="375"/>
    </row>
    <row r="26" spans="2:4" ht="4.5" customHeight="1">
      <c r="B26" s="600"/>
      <c r="C26" s="600"/>
      <c r="D26" s="600"/>
    </row>
    <row r="27" spans="2:4" ht="15" customHeight="1">
      <c r="B27" s="38" t="s">
        <v>278</v>
      </c>
      <c r="C27" s="57"/>
      <c r="D27" s="57"/>
    </row>
    <row r="28" spans="2:4" ht="15">
      <c r="B28" s="38" t="s">
        <v>111</v>
      </c>
      <c r="C28" s="200"/>
      <c r="D28" s="375"/>
    </row>
    <row r="29" spans="2:8" ht="15">
      <c r="B29" s="38"/>
      <c r="C29" s="341"/>
      <c r="D29" s="341"/>
      <c r="G29" s="392"/>
      <c r="H29" s="174"/>
    </row>
    <row r="30" spans="2:8" ht="15">
      <c r="B30" s="38"/>
      <c r="G30" s="375"/>
      <c r="H30" s="375"/>
    </row>
    <row r="33" spans="2:4" ht="18">
      <c r="B33" s="75" t="s">
        <v>177</v>
      </c>
      <c r="C33" s="75"/>
      <c r="D33" s="75"/>
    </row>
    <row r="34" spans="2:5" ht="18" customHeight="1">
      <c r="B34" s="585" t="s">
        <v>90</v>
      </c>
      <c r="C34" s="585"/>
      <c r="D34" s="585"/>
      <c r="E34" s="585"/>
    </row>
    <row r="35" spans="2:4" ht="15.75">
      <c r="B35" s="581" t="s">
        <v>92</v>
      </c>
      <c r="C35" s="581"/>
      <c r="D35" s="581"/>
    </row>
    <row r="36" spans="2:4" ht="15" customHeight="1">
      <c r="B36" s="603" t="s">
        <v>70</v>
      </c>
      <c r="C36" s="603"/>
      <c r="D36" s="603"/>
    </row>
    <row r="37" spans="2:4" ht="15" customHeight="1">
      <c r="B37" s="577" t="str">
        <f>+B9</f>
        <v>Al 31 de diciembre de 2015</v>
      </c>
      <c r="C37" s="577"/>
      <c r="D37" s="93"/>
    </row>
    <row r="38" spans="2:4" ht="9" customHeight="1">
      <c r="B38" s="56"/>
      <c r="C38" s="56"/>
      <c r="D38" s="56"/>
    </row>
    <row r="39" spans="2:4" ht="15" customHeight="1">
      <c r="B39" s="574" t="s">
        <v>325</v>
      </c>
      <c r="C39" s="578" t="s">
        <v>68</v>
      </c>
      <c r="D39" s="590" t="s">
        <v>69</v>
      </c>
    </row>
    <row r="40" spans="2:7" ht="13.5" customHeight="1">
      <c r="B40" s="575"/>
      <c r="C40" s="579"/>
      <c r="D40" s="591"/>
      <c r="E40" s="75"/>
      <c r="G40" s="390"/>
    </row>
    <row r="41" spans="2:4" ht="9" customHeight="1">
      <c r="B41" s="576"/>
      <c r="C41" s="580"/>
      <c r="D41" s="592"/>
    </row>
    <row r="42" spans="2:4" ht="7.5" customHeight="1">
      <c r="B42" s="42"/>
      <c r="C42" s="43"/>
      <c r="D42" s="43"/>
    </row>
    <row r="43" spans="2:4" ht="16.5">
      <c r="B43" s="44" t="s">
        <v>93</v>
      </c>
      <c r="C43" s="130">
        <v>0</v>
      </c>
      <c r="D43" s="130">
        <v>0</v>
      </c>
    </row>
    <row r="44" spans="2:5" ht="12.75" customHeight="1">
      <c r="B44" s="46"/>
      <c r="C44" s="58"/>
      <c r="D44" s="58"/>
      <c r="E44" s="148"/>
    </row>
    <row r="45" spans="2:8" ht="16.5">
      <c r="B45" s="44" t="s">
        <v>94</v>
      </c>
      <c r="C45" s="59">
        <f>+C48+C47</f>
        <v>32426.03026</v>
      </c>
      <c r="D45" s="59">
        <f>+D48+D47</f>
        <v>110670.04127737999</v>
      </c>
      <c r="E45" s="148"/>
      <c r="G45" s="375"/>
      <c r="H45" s="375"/>
    </row>
    <row r="46" spans="2:5" ht="6" customHeight="1">
      <c r="B46" s="44"/>
      <c r="C46" s="59"/>
      <c r="D46" s="59"/>
      <c r="E46" s="148"/>
    </row>
    <row r="47" spans="2:5" ht="15.75">
      <c r="B47" s="46" t="s">
        <v>136</v>
      </c>
      <c r="C47" s="363">
        <v>1481.62914</v>
      </c>
      <c r="D47" s="58">
        <f>+C47*$H$6</f>
        <v>5056.80025482</v>
      </c>
      <c r="E47" s="60"/>
    </row>
    <row r="48" spans="2:5" ht="15.75">
      <c r="B48" s="46" t="s">
        <v>134</v>
      </c>
      <c r="C48" s="363">
        <v>30944.40112</v>
      </c>
      <c r="D48" s="58">
        <f>+C48*$H$6</f>
        <v>105613.24102255999</v>
      </c>
      <c r="E48" s="148"/>
    </row>
    <row r="49" spans="2:5" ht="9.75" customHeight="1">
      <c r="B49" s="55"/>
      <c r="C49" s="61"/>
      <c r="D49" s="61"/>
      <c r="E49" s="148"/>
    </row>
    <row r="50" spans="2:4" ht="15" customHeight="1">
      <c r="B50" s="598" t="s">
        <v>74</v>
      </c>
      <c r="C50" s="601">
        <f>+C45+C43</f>
        <v>32426.03026</v>
      </c>
      <c r="D50" s="601">
        <f>+D45+D43</f>
        <v>110670.04127737999</v>
      </c>
    </row>
    <row r="51" spans="2:4" ht="15" customHeight="1">
      <c r="B51" s="599"/>
      <c r="C51" s="602"/>
      <c r="D51" s="602"/>
    </row>
    <row r="52" spans="2:4" ht="5.25" customHeight="1">
      <c r="B52" s="600"/>
      <c r="C52" s="600"/>
      <c r="D52" s="600"/>
    </row>
    <row r="53" spans="3:4" ht="15">
      <c r="C53" s="426"/>
      <c r="D53" s="426"/>
    </row>
    <row r="54" spans="2:4" ht="15.75">
      <c r="B54" s="202"/>
      <c r="C54" s="469"/>
      <c r="D54" s="469"/>
    </row>
    <row r="55" ht="15.75">
      <c r="B55" s="202"/>
    </row>
  </sheetData>
  <sheetProtection/>
  <mergeCells count="22">
    <mergeCell ref="B6:E6"/>
    <mergeCell ref="B34:E34"/>
    <mergeCell ref="B35:D35"/>
    <mergeCell ref="B7:D7"/>
    <mergeCell ref="C24:C25"/>
    <mergeCell ref="B8:D8"/>
    <mergeCell ref="D24:D25"/>
    <mergeCell ref="C11:C13"/>
    <mergeCell ref="B26:D26"/>
    <mergeCell ref="D11:D13"/>
    <mergeCell ref="D39:D41"/>
    <mergeCell ref="B24:B25"/>
    <mergeCell ref="C39:C41"/>
    <mergeCell ref="B37:C37"/>
    <mergeCell ref="B36:D36"/>
    <mergeCell ref="B52:D52"/>
    <mergeCell ref="B50:B51"/>
    <mergeCell ref="C50:C51"/>
    <mergeCell ref="D50:D51"/>
    <mergeCell ref="B39:B41"/>
    <mergeCell ref="B9:C9"/>
    <mergeCell ref="B11:B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57421875" style="23" customWidth="1"/>
    <col min="2" max="2" width="37.7109375" style="25" customWidth="1"/>
    <col min="3" max="4" width="19.7109375" style="25" customWidth="1"/>
    <col min="5" max="5" width="11.421875" style="25" customWidth="1"/>
    <col min="6" max="6" width="11.57421875" style="25" bestFit="1" customWidth="1"/>
    <col min="7" max="7" width="14.28125" style="25" bestFit="1" customWidth="1"/>
    <col min="8" max="8" width="26.140625" style="25" customWidth="1"/>
    <col min="9" max="9" width="14.28125" style="25" customWidth="1"/>
    <col min="10" max="16" width="11.421875" style="25" customWidth="1"/>
    <col min="17" max="16384" width="11.421875" style="23" customWidth="1"/>
  </cols>
  <sheetData>
    <row r="1" ht="15"/>
    <row r="2" ht="15"/>
    <row r="3" ht="15"/>
    <row r="4" spans="2:5" ht="15">
      <c r="B4" s="103"/>
      <c r="C4" s="103"/>
      <c r="D4" s="103"/>
      <c r="E4" s="103"/>
    </row>
    <row r="5" spans="2:5" ht="18">
      <c r="B5" s="155" t="s">
        <v>26</v>
      </c>
      <c r="C5" s="156"/>
      <c r="D5" s="156"/>
      <c r="E5" s="103"/>
    </row>
    <row r="6" spans="2:8" ht="18" customHeight="1">
      <c r="B6" s="585" t="s">
        <v>90</v>
      </c>
      <c r="C6" s="585"/>
      <c r="D6" s="585"/>
      <c r="E6" s="585"/>
      <c r="F6" s="103"/>
      <c r="G6" s="103"/>
      <c r="H6" s="103"/>
    </row>
    <row r="7" spans="2:8" ht="15.75">
      <c r="B7" s="581" t="s">
        <v>88</v>
      </c>
      <c r="C7" s="581"/>
      <c r="D7" s="581"/>
      <c r="E7" s="103"/>
      <c r="F7" s="103"/>
      <c r="G7" s="103"/>
      <c r="H7" s="103"/>
    </row>
    <row r="8" spans="2:8" ht="15.75">
      <c r="B8" s="603" t="s">
        <v>170</v>
      </c>
      <c r="C8" s="603"/>
      <c r="D8" s="603"/>
      <c r="E8" s="103"/>
      <c r="F8" s="103"/>
      <c r="G8" s="103"/>
      <c r="H8" s="520">
        <f>+'Tipo Instrum.'!H6</f>
        <v>3.413</v>
      </c>
    </row>
    <row r="9" spans="2:8" ht="15.75">
      <c r="B9" s="577" t="str">
        <f>+'Tipo Instrum.'!B37:C37</f>
        <v>Al 31 de diciembre de 2015</v>
      </c>
      <c r="C9" s="577"/>
      <c r="D9" s="513"/>
      <c r="E9" s="103"/>
      <c r="F9" s="103"/>
      <c r="G9" s="103"/>
      <c r="H9" s="439"/>
    </row>
    <row r="10" spans="2:5" ht="8.25" customHeight="1">
      <c r="B10" s="156"/>
      <c r="C10" s="156"/>
      <c r="D10" s="156"/>
      <c r="E10" s="103"/>
    </row>
    <row r="11" spans="2:5" ht="15" customHeight="1">
      <c r="B11" s="574" t="s">
        <v>326</v>
      </c>
      <c r="C11" s="578" t="s">
        <v>68</v>
      </c>
      <c r="D11" s="590" t="s">
        <v>69</v>
      </c>
      <c r="E11" s="103"/>
    </row>
    <row r="12" spans="2:7" ht="13.5" customHeight="1">
      <c r="B12" s="575"/>
      <c r="C12" s="579"/>
      <c r="D12" s="591"/>
      <c r="E12" s="155"/>
      <c r="G12" s="390"/>
    </row>
    <row r="13" spans="2:5" ht="9" customHeight="1">
      <c r="B13" s="576"/>
      <c r="C13" s="580"/>
      <c r="D13" s="592"/>
      <c r="E13" s="103"/>
    </row>
    <row r="14" spans="2:5" ht="9" customHeight="1">
      <c r="B14" s="157"/>
      <c r="C14" s="451"/>
      <c r="D14" s="452"/>
      <c r="E14" s="103"/>
    </row>
    <row r="15" spans="2:9" ht="16.5">
      <c r="B15" s="274" t="s">
        <v>234</v>
      </c>
      <c r="C15" s="275">
        <f>+C16+C17</f>
        <v>634795.4516</v>
      </c>
      <c r="D15" s="275">
        <f>+D16+D17</f>
        <v>2166556.8763107997</v>
      </c>
      <c r="E15" s="103"/>
      <c r="G15" s="446"/>
      <c r="H15" s="447"/>
      <c r="I15" s="446"/>
    </row>
    <row r="16" spans="2:9" ht="15.75">
      <c r="B16" s="276" t="s">
        <v>138</v>
      </c>
      <c r="C16" s="277">
        <v>359777.18452999997</v>
      </c>
      <c r="D16" s="277">
        <f>+C16*$H$8</f>
        <v>1227919.5308008897</v>
      </c>
      <c r="E16" s="103"/>
      <c r="F16" s="391"/>
      <c r="G16" s="448"/>
      <c r="H16" s="449"/>
      <c r="I16" s="446"/>
    </row>
    <row r="17" spans="2:9" ht="15.75">
      <c r="B17" s="276" t="s">
        <v>130</v>
      </c>
      <c r="C17" s="277">
        <v>275018.26707000006</v>
      </c>
      <c r="D17" s="277">
        <f>+C17*$H$8</f>
        <v>938637.3455099101</v>
      </c>
      <c r="E17" s="103"/>
      <c r="F17" s="391"/>
      <c r="G17" s="448"/>
      <c r="H17" s="450"/>
      <c r="I17" s="446"/>
    </row>
    <row r="18" spans="2:9" ht="15.75">
      <c r="B18" s="69"/>
      <c r="C18" s="74"/>
      <c r="D18" s="70"/>
      <c r="G18" s="446"/>
      <c r="H18" s="450"/>
      <c r="I18" s="446"/>
    </row>
    <row r="19" spans="2:9" ht="16.5">
      <c r="B19" s="71" t="s">
        <v>72</v>
      </c>
      <c r="C19" s="72">
        <f>+C20+C21</f>
        <v>288959.78495</v>
      </c>
      <c r="D19" s="72">
        <f>+D20+D21</f>
        <v>986219.74603435</v>
      </c>
      <c r="G19" s="446"/>
      <c r="H19" s="450"/>
      <c r="I19" s="446"/>
    </row>
    <row r="20" spans="2:9" ht="15.75">
      <c r="B20" s="73" t="s">
        <v>187</v>
      </c>
      <c r="C20" s="74">
        <f>+C24+C28+C32</f>
        <v>244556.79755</v>
      </c>
      <c r="D20" s="74">
        <f>+D24+D28+D32</f>
        <v>834672.35003815</v>
      </c>
      <c r="F20" s="391"/>
      <c r="G20" s="448"/>
      <c r="H20" s="446"/>
      <c r="I20" s="446"/>
    </row>
    <row r="21" spans="2:9" ht="15.75">
      <c r="B21" s="73" t="s">
        <v>130</v>
      </c>
      <c r="C21" s="74">
        <f>+C25+C29+C33</f>
        <v>44402.9874</v>
      </c>
      <c r="D21" s="74">
        <f>+D25+D29+D33</f>
        <v>151547.39599619998</v>
      </c>
      <c r="G21" s="449"/>
      <c r="H21" s="446"/>
      <c r="I21" s="446"/>
    </row>
    <row r="22" spans="2:9" ht="15">
      <c r="B22" s="69"/>
      <c r="C22" s="65"/>
      <c r="D22" s="70"/>
      <c r="G22" s="446"/>
      <c r="H22" s="446"/>
      <c r="I22" s="446"/>
    </row>
    <row r="23" spans="2:9" ht="15.75">
      <c r="B23" s="62" t="s">
        <v>21</v>
      </c>
      <c r="C23" s="63">
        <f>+C24</f>
        <v>105358.70026000001</v>
      </c>
      <c r="D23" s="63">
        <f>+D24</f>
        <v>359589.24398738</v>
      </c>
      <c r="G23" s="446"/>
      <c r="H23" s="448"/>
      <c r="I23" s="446"/>
    </row>
    <row r="24" spans="2:9" ht="15">
      <c r="B24" s="64" t="s">
        <v>139</v>
      </c>
      <c r="C24" s="65">
        <v>105358.70026000001</v>
      </c>
      <c r="D24" s="65">
        <f>+C24*$H$8</f>
        <v>359589.24398738</v>
      </c>
      <c r="G24" s="446"/>
      <c r="H24" s="446"/>
      <c r="I24" s="446"/>
    </row>
    <row r="25" spans="2:9" ht="15">
      <c r="B25" s="64" t="s">
        <v>130</v>
      </c>
      <c r="C25" s="131">
        <v>0</v>
      </c>
      <c r="D25" s="132">
        <f>+C25*$H$8</f>
        <v>0</v>
      </c>
      <c r="G25" s="446"/>
      <c r="H25" s="446"/>
      <c r="I25" s="446"/>
    </row>
    <row r="26" spans="2:9" ht="12" customHeight="1">
      <c r="B26" s="69"/>
      <c r="C26" s="65"/>
      <c r="D26" s="70"/>
      <c r="G26" s="446"/>
      <c r="H26" s="446"/>
      <c r="I26" s="446"/>
    </row>
    <row r="27" spans="2:9" ht="15.75">
      <c r="B27" s="62" t="s">
        <v>20</v>
      </c>
      <c r="C27" s="63">
        <f>+C28+C29</f>
        <v>171886.10996</v>
      </c>
      <c r="D27" s="63">
        <f>+D28+D29</f>
        <v>586647.29329348</v>
      </c>
      <c r="G27" s="446"/>
      <c r="H27" s="446"/>
      <c r="I27" s="446"/>
    </row>
    <row r="28" spans="2:9" ht="15">
      <c r="B28" s="64" t="s">
        <v>138</v>
      </c>
      <c r="C28" s="65">
        <v>127483.12256</v>
      </c>
      <c r="D28" s="65">
        <f>+C28*$H$8</f>
        <v>435099.89729727997</v>
      </c>
      <c r="G28" s="446"/>
      <c r="H28" s="446"/>
      <c r="I28" s="446"/>
    </row>
    <row r="29" spans="2:9" ht="15">
      <c r="B29" s="64" t="s">
        <v>130</v>
      </c>
      <c r="C29" s="65">
        <v>44402.9874</v>
      </c>
      <c r="D29" s="65">
        <f>+C29*$H$8</f>
        <v>151547.39599619998</v>
      </c>
      <c r="G29" s="446"/>
      <c r="H29" s="446"/>
      <c r="I29" s="446"/>
    </row>
    <row r="30" spans="2:9" ht="15">
      <c r="B30" s="69"/>
      <c r="C30" s="65"/>
      <c r="D30" s="70"/>
      <c r="G30" s="446"/>
      <c r="H30" s="446"/>
      <c r="I30" s="446"/>
    </row>
    <row r="31" spans="2:9" ht="15.75">
      <c r="B31" s="62" t="s">
        <v>22</v>
      </c>
      <c r="C31" s="63">
        <f>+C32</f>
        <v>11714.97473</v>
      </c>
      <c r="D31" s="63">
        <f>+D32</f>
        <v>39983.20875349</v>
      </c>
      <c r="G31" s="446"/>
      <c r="H31" s="446"/>
      <c r="I31" s="446"/>
    </row>
    <row r="32" spans="2:9" ht="15">
      <c r="B32" s="64" t="s">
        <v>139</v>
      </c>
      <c r="C32" s="65">
        <v>11714.97473</v>
      </c>
      <c r="D32" s="65">
        <f>+C32*$H$8</f>
        <v>39983.20875349</v>
      </c>
      <c r="G32" s="446"/>
      <c r="H32" s="446"/>
      <c r="I32" s="446"/>
    </row>
    <row r="33" spans="2:4" ht="15">
      <c r="B33" s="64" t="s">
        <v>140</v>
      </c>
      <c r="C33" s="131">
        <v>0</v>
      </c>
      <c r="D33" s="131">
        <f>+C33*$H$8</f>
        <v>0</v>
      </c>
    </row>
    <row r="34" spans="2:4" ht="7.5" customHeight="1">
      <c r="B34" s="66"/>
      <c r="C34" s="67"/>
      <c r="D34" s="68"/>
    </row>
    <row r="35" spans="2:8" ht="15" customHeight="1">
      <c r="B35" s="598" t="s">
        <v>16</v>
      </c>
      <c r="C35" s="604">
        <f>+C19+C15</f>
        <v>923755.23655</v>
      </c>
      <c r="D35" s="604">
        <f>+D19+D15</f>
        <v>3152776.6223451495</v>
      </c>
      <c r="F35" s="530"/>
      <c r="G35" s="530"/>
      <c r="H35" s="530"/>
    </row>
    <row r="36" spans="2:8" ht="15" customHeight="1">
      <c r="B36" s="599"/>
      <c r="C36" s="605"/>
      <c r="D36" s="605"/>
      <c r="F36" s="534">
        <f>+C35-Plazo!C14</f>
        <v>0</v>
      </c>
      <c r="G36" s="534">
        <f>+D35-Plazo!D14</f>
        <v>0</v>
      </c>
      <c r="H36" s="530"/>
    </row>
    <row r="37" spans="6:8" ht="4.5" customHeight="1">
      <c r="F37" s="530"/>
      <c r="G37" s="530"/>
      <c r="H37" s="530"/>
    </row>
    <row r="38" spans="2:8" ht="15">
      <c r="B38" s="606" t="s">
        <v>80</v>
      </c>
      <c r="C38" s="606"/>
      <c r="D38" s="606"/>
      <c r="F38" s="530"/>
      <c r="G38" s="530"/>
      <c r="H38" s="530"/>
    </row>
    <row r="39" spans="2:4" ht="15">
      <c r="B39" s="606" t="s">
        <v>112</v>
      </c>
      <c r="C39" s="606"/>
      <c r="D39" s="606"/>
    </row>
    <row r="40" spans="2:4" ht="15">
      <c r="B40" s="94"/>
      <c r="C40" s="102"/>
      <c r="D40" s="102"/>
    </row>
    <row r="41" spans="2:7" ht="15">
      <c r="B41" s="94"/>
      <c r="C41" s="102"/>
      <c r="D41" s="427"/>
      <c r="F41" s="375"/>
      <c r="G41" s="375"/>
    </row>
    <row r="43" spans="2:4" ht="18">
      <c r="B43" s="75" t="s">
        <v>178</v>
      </c>
      <c r="C43" s="76"/>
      <c r="D43" s="76"/>
    </row>
    <row r="44" spans="2:5" ht="15" customHeight="1">
      <c r="B44" s="585" t="s">
        <v>90</v>
      </c>
      <c r="C44" s="585"/>
      <c r="D44" s="585"/>
      <c r="E44" s="585"/>
    </row>
    <row r="45" spans="2:5" ht="15" customHeight="1">
      <c r="B45" s="581" t="s">
        <v>92</v>
      </c>
      <c r="C45" s="581"/>
      <c r="D45" s="581"/>
      <c r="E45" s="101"/>
    </row>
    <row r="46" spans="2:5" ht="15" customHeight="1">
      <c r="B46" s="603" t="s">
        <v>170</v>
      </c>
      <c r="C46" s="603"/>
      <c r="D46" s="603"/>
      <c r="E46" s="101"/>
    </row>
    <row r="47" spans="2:4" ht="15" customHeight="1">
      <c r="B47" s="577" t="str">
        <f>+B9</f>
        <v>Al 31 de diciembre de 2015</v>
      </c>
      <c r="C47" s="577"/>
      <c r="D47" s="93"/>
    </row>
    <row r="48" spans="2:4" ht="6.75" customHeight="1">
      <c r="B48" s="76"/>
      <c r="C48" s="76"/>
      <c r="D48" s="76"/>
    </row>
    <row r="49" spans="2:4" ht="15" customHeight="1">
      <c r="B49" s="574" t="s">
        <v>326</v>
      </c>
      <c r="C49" s="578" t="s">
        <v>68</v>
      </c>
      <c r="D49" s="590" t="s">
        <v>69</v>
      </c>
    </row>
    <row r="50" spans="2:7" ht="13.5" customHeight="1">
      <c r="B50" s="575"/>
      <c r="C50" s="579"/>
      <c r="D50" s="591"/>
      <c r="E50" s="75"/>
      <c r="G50" s="390"/>
    </row>
    <row r="51" spans="2:4" ht="9" customHeight="1">
      <c r="B51" s="576"/>
      <c r="C51" s="580"/>
      <c r="D51" s="592"/>
    </row>
    <row r="52" spans="2:4" ht="7.5" customHeight="1">
      <c r="B52" s="77"/>
      <c r="C52" s="78"/>
      <c r="D52" s="79"/>
    </row>
    <row r="53" spans="2:4" ht="19.5" customHeight="1">
      <c r="B53" s="71" t="s">
        <v>71</v>
      </c>
      <c r="C53" s="133">
        <f>+C55+C56</f>
        <v>32426.03026</v>
      </c>
      <c r="D53" s="133">
        <f>+D55+D56</f>
        <v>110670.04127737999</v>
      </c>
    </row>
    <row r="54" spans="2:4" ht="6" customHeight="1">
      <c r="B54" s="71"/>
      <c r="C54" s="133"/>
      <c r="D54" s="133"/>
    </row>
    <row r="55" spans="2:4" ht="19.5" customHeight="1">
      <c r="B55" s="73" t="s">
        <v>137</v>
      </c>
      <c r="C55" s="134">
        <v>1481.62914</v>
      </c>
      <c r="D55" s="134">
        <f>+C55*$H$8</f>
        <v>5056.80025482</v>
      </c>
    </row>
    <row r="56" spans="2:4" ht="15" customHeight="1">
      <c r="B56" s="73" t="s">
        <v>130</v>
      </c>
      <c r="C56" s="134">
        <v>30944.40112</v>
      </c>
      <c r="D56" s="134">
        <f>+C56*$H$8</f>
        <v>105613.24102255999</v>
      </c>
    </row>
    <row r="57" spans="2:4" ht="15.75" customHeight="1">
      <c r="B57" s="69"/>
      <c r="C57" s="134"/>
      <c r="D57" s="137"/>
    </row>
    <row r="58" spans="2:4" ht="16.5">
      <c r="B58" s="71" t="s">
        <v>72</v>
      </c>
      <c r="C58" s="136">
        <f>+C60+C61</f>
        <v>0</v>
      </c>
      <c r="D58" s="136">
        <f>+D60+D61</f>
        <v>0</v>
      </c>
    </row>
    <row r="59" spans="2:4" ht="6.75" customHeight="1">
      <c r="B59" s="71"/>
      <c r="C59" s="136"/>
      <c r="D59" s="136"/>
    </row>
    <row r="60" spans="2:4" ht="19.5" customHeight="1">
      <c r="B60" s="73" t="s">
        <v>138</v>
      </c>
      <c r="C60" s="188">
        <v>0</v>
      </c>
      <c r="D60" s="188">
        <f>+C60*$H$8</f>
        <v>0</v>
      </c>
    </row>
    <row r="61" spans="2:8" ht="15" customHeight="1">
      <c r="B61" s="73" t="s">
        <v>130</v>
      </c>
      <c r="C61" s="188">
        <v>0</v>
      </c>
      <c r="D61" s="188">
        <f>+C61*$H$8</f>
        <v>0</v>
      </c>
      <c r="F61" s="530"/>
      <c r="G61" s="530"/>
      <c r="H61" s="530"/>
    </row>
    <row r="62" spans="2:8" ht="8.25" customHeight="1">
      <c r="B62" s="66"/>
      <c r="C62" s="135"/>
      <c r="D62" s="138"/>
      <c r="F62" s="530"/>
      <c r="G62" s="530"/>
      <c r="H62" s="530"/>
    </row>
    <row r="63" spans="2:8" ht="15" customHeight="1">
      <c r="B63" s="598" t="s">
        <v>16</v>
      </c>
      <c r="C63" s="607">
        <f>+C58+C53</f>
        <v>32426.03026</v>
      </c>
      <c r="D63" s="607">
        <f>+D58+D53</f>
        <v>110670.04127737999</v>
      </c>
      <c r="F63" s="535">
        <f>+C63-Plazo!C19</f>
        <v>0</v>
      </c>
      <c r="G63" s="535">
        <f>+D63-Plazo!D19</f>
        <v>0</v>
      </c>
      <c r="H63" s="530"/>
    </row>
    <row r="64" spans="2:9" ht="15" customHeight="1">
      <c r="B64" s="599"/>
      <c r="C64" s="608"/>
      <c r="D64" s="608"/>
      <c r="F64" s="530"/>
      <c r="G64" s="530"/>
      <c r="H64" s="496"/>
      <c r="I64" s="375"/>
    </row>
    <row r="65" spans="6:8" ht="5.25" customHeight="1">
      <c r="F65" s="530"/>
      <c r="G65" s="530"/>
      <c r="H65" s="530"/>
    </row>
    <row r="66" spans="3:8" ht="15">
      <c r="C66" s="441"/>
      <c r="D66" s="426"/>
      <c r="F66" s="530"/>
      <c r="G66" s="530"/>
      <c r="H66" s="530"/>
    </row>
    <row r="67" spans="3:8" ht="15">
      <c r="C67" s="426"/>
      <c r="D67" s="426"/>
      <c r="F67" s="530"/>
      <c r="G67" s="530"/>
      <c r="H67" s="530"/>
    </row>
    <row r="68" spans="3:4" ht="15">
      <c r="C68" s="375"/>
      <c r="D68" s="375"/>
    </row>
  </sheetData>
  <sheetProtection/>
  <mergeCells count="22">
    <mergeCell ref="B47:C47"/>
    <mergeCell ref="B63:B64"/>
    <mergeCell ref="C63:C64"/>
    <mergeCell ref="B45:D45"/>
    <mergeCell ref="B46:D46"/>
    <mergeCell ref="D63:D64"/>
    <mergeCell ref="C49:C51"/>
    <mergeCell ref="D49:D51"/>
    <mergeCell ref="B49:B51"/>
    <mergeCell ref="B38:D38"/>
    <mergeCell ref="B44:E44"/>
    <mergeCell ref="C11:C13"/>
    <mergeCell ref="B9:C9"/>
    <mergeCell ref="B11:B13"/>
    <mergeCell ref="B39:D39"/>
    <mergeCell ref="B6:E6"/>
    <mergeCell ref="B7:D7"/>
    <mergeCell ref="B35:B36"/>
    <mergeCell ref="C35:C36"/>
    <mergeCell ref="D35:D36"/>
    <mergeCell ref="B8:D8"/>
    <mergeCell ref="D11:D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P457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57421875" style="117" customWidth="1"/>
    <col min="2" max="2" width="58.00390625" style="117" customWidth="1"/>
    <col min="3" max="4" width="19.7109375" style="103" customWidth="1"/>
    <col min="5" max="5" width="10.00390625" style="103" customWidth="1"/>
    <col min="6" max="6" width="18.421875" style="103" customWidth="1"/>
    <col min="7" max="7" width="30.00390625" style="103" customWidth="1"/>
    <col min="8" max="8" width="14.421875" style="103" customWidth="1"/>
    <col min="9" max="9" width="14.8515625" style="103" customWidth="1"/>
    <col min="10" max="11" width="11.421875" style="103" customWidth="1"/>
    <col min="12" max="12" width="11.28125" style="103" customWidth="1"/>
    <col min="13" max="16" width="11.421875" style="103" customWidth="1"/>
    <col min="17" max="16384" width="11.421875" style="117" customWidth="1"/>
  </cols>
  <sheetData>
    <row r="1" ht="15"/>
    <row r="2" ht="15"/>
    <row r="3" ht="15"/>
    <row r="5" spans="2:11" ht="18">
      <c r="B5" s="155" t="s">
        <v>27</v>
      </c>
      <c r="C5" s="155"/>
      <c r="D5" s="155"/>
      <c r="G5" s="529"/>
      <c r="H5" s="529"/>
      <c r="I5" s="529"/>
      <c r="J5" s="529"/>
      <c r="K5" s="529"/>
    </row>
    <row r="6" spans="2:11" ht="18" customHeight="1">
      <c r="B6" s="585" t="s">
        <v>90</v>
      </c>
      <c r="C6" s="585"/>
      <c r="D6" s="585"/>
      <c r="E6" s="376"/>
      <c r="G6" s="520">
        <f>+Moneda!H8</f>
        <v>3.413</v>
      </c>
      <c r="H6" s="529"/>
      <c r="I6" s="529"/>
      <c r="J6" s="529"/>
      <c r="K6" s="529"/>
    </row>
    <row r="7" spans="2:11" ht="15.75">
      <c r="B7" s="581" t="s">
        <v>88</v>
      </c>
      <c r="C7" s="581"/>
      <c r="D7" s="581"/>
      <c r="G7" s="529"/>
      <c r="H7" s="529"/>
      <c r="I7" s="541"/>
      <c r="J7" s="535"/>
      <c r="K7" s="529"/>
    </row>
    <row r="8" spans="2:11" ht="15.75" customHeight="1">
      <c r="B8" s="581" t="s">
        <v>129</v>
      </c>
      <c r="C8" s="581"/>
      <c r="D8" s="581"/>
      <c r="G8" s="529"/>
      <c r="H8" s="529"/>
      <c r="I8" s="529"/>
      <c r="J8" s="529"/>
      <c r="K8" s="529"/>
    </row>
    <row r="9" spans="2:11" ht="15.75">
      <c r="B9" s="577" t="str">
        <f>+Moneda!B47</f>
        <v>Al 31 de diciembre de 2015</v>
      </c>
      <c r="C9" s="577"/>
      <c r="D9" s="516"/>
      <c r="G9" s="533"/>
      <c r="H9" s="529"/>
      <c r="I9" s="529"/>
      <c r="J9" s="529"/>
      <c r="K9" s="529"/>
    </row>
    <row r="10" spans="2:11" ht="7.5" customHeight="1">
      <c r="B10" s="156"/>
      <c r="C10" s="156"/>
      <c r="D10" s="156"/>
      <c r="G10" s="529"/>
      <c r="H10" s="529"/>
      <c r="I10" s="529"/>
      <c r="J10" s="529"/>
      <c r="K10" s="529"/>
    </row>
    <row r="11" spans="2:11" ht="15" customHeight="1">
      <c r="B11" s="574" t="s">
        <v>173</v>
      </c>
      <c r="C11" s="578" t="s">
        <v>68</v>
      </c>
      <c r="D11" s="590" t="s">
        <v>69</v>
      </c>
      <c r="G11" s="542"/>
      <c r="H11" s="499">
        <f>+C21+C55</f>
        <v>92678.25195</v>
      </c>
      <c r="I11" s="529"/>
      <c r="J11" s="529"/>
      <c r="K11" s="529"/>
    </row>
    <row r="12" spans="2:11" ht="13.5" customHeight="1">
      <c r="B12" s="575"/>
      <c r="C12" s="579"/>
      <c r="D12" s="591"/>
      <c r="E12" s="155"/>
      <c r="G12" s="539"/>
      <c r="H12" s="529"/>
      <c r="I12" s="529"/>
      <c r="J12" s="529"/>
      <c r="K12" s="529"/>
    </row>
    <row r="13" spans="2:11" ht="9" customHeight="1">
      <c r="B13" s="576"/>
      <c r="C13" s="580"/>
      <c r="D13" s="592"/>
      <c r="G13" s="529"/>
      <c r="H13" s="529"/>
      <c r="I13" s="529"/>
      <c r="J13" s="529"/>
      <c r="K13" s="529"/>
    </row>
    <row r="14" spans="2:11" ht="9" customHeight="1">
      <c r="B14" s="157"/>
      <c r="C14" s="157"/>
      <c r="D14" s="189"/>
      <c r="G14" s="529"/>
      <c r="H14" s="529"/>
      <c r="I14" s="529"/>
      <c r="J14" s="529"/>
      <c r="K14" s="529"/>
    </row>
    <row r="15" spans="2:11" ht="15.75">
      <c r="B15" s="114" t="s">
        <v>113</v>
      </c>
      <c r="C15" s="106">
        <f>+C17</f>
        <v>604333.9820800002</v>
      </c>
      <c r="D15" s="107">
        <f>+D17</f>
        <v>2062591.8808390405</v>
      </c>
      <c r="F15" s="457"/>
      <c r="G15" s="529" t="s">
        <v>76</v>
      </c>
      <c r="H15" s="499">
        <f>+C19+C52+C110</f>
        <v>789785.6867500002</v>
      </c>
      <c r="I15" s="499">
        <f>+D19+D52+D110</f>
        <v>2695538.5488777505</v>
      </c>
      <c r="J15" s="529"/>
      <c r="K15" s="529"/>
    </row>
    <row r="16" spans="2:11" ht="8.25" customHeight="1">
      <c r="B16" s="114"/>
      <c r="C16" s="106"/>
      <c r="D16" s="107"/>
      <c r="F16" s="174"/>
      <c r="G16" s="529"/>
      <c r="H16" s="529"/>
      <c r="I16" s="529"/>
      <c r="J16" s="529"/>
      <c r="K16" s="529"/>
    </row>
    <row r="17" spans="2:11" ht="15.75">
      <c r="B17" s="105" t="s">
        <v>114</v>
      </c>
      <c r="C17" s="106">
        <f>+C19+C23</f>
        <v>604333.9820800002</v>
      </c>
      <c r="D17" s="107">
        <f>+D19+D23</f>
        <v>2062591.8808390405</v>
      </c>
      <c r="G17" s="529" t="s">
        <v>66</v>
      </c>
      <c r="H17" s="499">
        <f>+C31</f>
        <v>44402.9874</v>
      </c>
      <c r="I17" s="499">
        <f>+D31</f>
        <v>151547.39599619998</v>
      </c>
      <c r="J17" s="529"/>
      <c r="K17" s="529"/>
    </row>
    <row r="18" spans="2:11" ht="7.5" customHeight="1">
      <c r="B18" s="108"/>
      <c r="C18" s="109"/>
      <c r="D18" s="110"/>
      <c r="G18" s="529"/>
      <c r="H18" s="529"/>
      <c r="I18" s="529"/>
      <c r="J18" s="529"/>
      <c r="K18" s="529"/>
    </row>
    <row r="19" spans="2:11" ht="15">
      <c r="B19" s="108" t="s">
        <v>115</v>
      </c>
      <c r="C19" s="109">
        <f>+C20+C21</f>
        <v>603080.6295200002</v>
      </c>
      <c r="D19" s="110">
        <f>+D20+D21</f>
        <v>2058314.1885517605</v>
      </c>
      <c r="G19" s="529" t="s">
        <v>87</v>
      </c>
      <c r="H19" s="499">
        <f>+C39+C48+C57+C94+C101+C106+C113+C23</f>
        <v>121992.59266</v>
      </c>
      <c r="I19" s="499">
        <f>+D39+D48+D57+D94+D101+D106+D113+D23</f>
        <v>416360.71874857997</v>
      </c>
      <c r="J19" s="529"/>
      <c r="K19" s="529"/>
    </row>
    <row r="20" spans="2:11" ht="15">
      <c r="B20" s="111" t="s">
        <v>188</v>
      </c>
      <c r="C20" s="112">
        <v>528488.8849400001</v>
      </c>
      <c r="D20" s="113">
        <f>+C20*$G$6</f>
        <v>1803732.5643002205</v>
      </c>
      <c r="G20" s="529"/>
      <c r="H20" s="529"/>
      <c r="I20" s="529"/>
      <c r="J20" s="529"/>
      <c r="K20" s="529"/>
    </row>
    <row r="21" spans="2:11" ht="15">
      <c r="B21" s="111" t="s">
        <v>192</v>
      </c>
      <c r="C21" s="112">
        <v>74591.74458</v>
      </c>
      <c r="D21" s="113">
        <f>+C21*$G$6</f>
        <v>254581.62425154</v>
      </c>
      <c r="F21" s="174"/>
      <c r="G21" s="529" t="s">
        <v>41</v>
      </c>
      <c r="H21" s="543">
        <f>+C37</f>
        <v>0</v>
      </c>
      <c r="I21" s="499">
        <f>+D37</f>
        <v>0</v>
      </c>
      <c r="J21" s="529"/>
      <c r="K21" s="529"/>
    </row>
    <row r="22" spans="2:11" ht="13.5" customHeight="1">
      <c r="B22" s="108"/>
      <c r="C22" s="109"/>
      <c r="D22" s="110">
        <f>+C22*$G$6</f>
        <v>0</v>
      </c>
      <c r="G22" s="529"/>
      <c r="H22" s="529"/>
      <c r="I22" s="499"/>
      <c r="J22" s="529"/>
      <c r="K22" s="529"/>
    </row>
    <row r="23" spans="2:11" ht="13.5" customHeight="1">
      <c r="B23" s="108" t="s">
        <v>120</v>
      </c>
      <c r="C23" s="109">
        <f>+C24</f>
        <v>1253.35256</v>
      </c>
      <c r="D23" s="110">
        <f>+D24</f>
        <v>4277.69228728</v>
      </c>
      <c r="G23" s="529"/>
      <c r="H23" s="529"/>
      <c r="I23" s="499"/>
      <c r="J23" s="529"/>
      <c r="K23" s="529"/>
    </row>
    <row r="24" spans="2:11" ht="13.5" customHeight="1">
      <c r="B24" s="111" t="s">
        <v>233</v>
      </c>
      <c r="C24" s="112">
        <v>1253.35256</v>
      </c>
      <c r="D24" s="113">
        <f>+C24*$G$6</f>
        <v>4277.69228728</v>
      </c>
      <c r="G24" s="529"/>
      <c r="H24" s="529"/>
      <c r="I24" s="499"/>
      <c r="J24" s="529"/>
      <c r="K24" s="529"/>
    </row>
    <row r="25" spans="2:11" ht="13.5" customHeight="1">
      <c r="B25" s="108"/>
      <c r="C25" s="109"/>
      <c r="D25" s="110"/>
      <c r="G25" s="529"/>
      <c r="H25" s="529"/>
      <c r="I25" s="499"/>
      <c r="J25" s="529"/>
      <c r="K25" s="529"/>
    </row>
    <row r="26" spans="2:11" ht="13.5" customHeight="1">
      <c r="B26" s="108"/>
      <c r="C26" s="109"/>
      <c r="D26" s="110"/>
      <c r="G26" s="529"/>
      <c r="H26" s="529"/>
      <c r="I26" s="499"/>
      <c r="J26" s="529"/>
      <c r="K26" s="529"/>
    </row>
    <row r="27" spans="2:11" ht="15.75">
      <c r="B27" s="114" t="s">
        <v>116</v>
      </c>
      <c r="C27" s="106">
        <f>+C29+C35</f>
        <v>319421.25447000004</v>
      </c>
      <c r="D27" s="107">
        <f>+D29+D35</f>
        <v>1090184.74150611</v>
      </c>
      <c r="E27" s="456"/>
      <c r="F27" s="472"/>
      <c r="G27" s="544"/>
      <c r="H27" s="499">
        <f>+H15+H17+H19+H21</f>
        <v>956181.2668100002</v>
      </c>
      <c r="I27" s="499">
        <f>+I15+I17+I19+I21</f>
        <v>3263446.66362253</v>
      </c>
      <c r="J27" s="529"/>
      <c r="K27" s="529"/>
    </row>
    <row r="28" spans="2:11" ht="12.75" customHeight="1">
      <c r="B28" s="111"/>
      <c r="C28" s="112"/>
      <c r="D28" s="113"/>
      <c r="F28" s="174"/>
      <c r="G28" s="529"/>
      <c r="H28" s="529"/>
      <c r="I28" s="529"/>
      <c r="J28" s="529"/>
      <c r="K28" s="529"/>
    </row>
    <row r="29" spans="2:11" ht="15.75">
      <c r="B29" s="105" t="s">
        <v>117</v>
      </c>
      <c r="C29" s="106">
        <f>+C31</f>
        <v>44402.9874</v>
      </c>
      <c r="D29" s="107">
        <f>+D31</f>
        <v>151547.39599619998</v>
      </c>
      <c r="G29" s="545"/>
      <c r="H29" s="546">
        <f>+H27/1000</f>
        <v>956.1812668100001</v>
      </c>
      <c r="I29" s="547">
        <f>+I27/1000</f>
        <v>3263.44666362253</v>
      </c>
      <c r="J29" s="529"/>
      <c r="K29" s="529"/>
    </row>
    <row r="30" spans="2:11" ht="10.5" customHeight="1">
      <c r="B30" s="105"/>
      <c r="C30" s="106"/>
      <c r="D30" s="107"/>
      <c r="G30" s="529"/>
      <c r="H30" s="529"/>
      <c r="I30" s="529"/>
      <c r="J30" s="529"/>
      <c r="K30" s="529"/>
    </row>
    <row r="31" spans="2:11" ht="15">
      <c r="B31" s="108" t="s">
        <v>118</v>
      </c>
      <c r="C31" s="109">
        <f>+C32+C33</f>
        <v>44402.9874</v>
      </c>
      <c r="D31" s="110">
        <f>+D32+D33</f>
        <v>151547.39599619998</v>
      </c>
      <c r="G31" s="529"/>
      <c r="H31" s="541">
        <f>+H29-'Resumen Cuadros'!C16</f>
        <v>0</v>
      </c>
      <c r="I31" s="541">
        <f>+I29-'Resumen Cuadros'!D16</f>
        <v>0</v>
      </c>
      <c r="J31" s="529"/>
      <c r="K31" s="529"/>
    </row>
    <row r="32" spans="2:11" ht="15">
      <c r="B32" s="111" t="s">
        <v>122</v>
      </c>
      <c r="C32" s="112">
        <v>30442.16691</v>
      </c>
      <c r="D32" s="113">
        <f>+C32*$G$6</f>
        <v>103899.11566382999</v>
      </c>
      <c r="G32" s="529"/>
      <c r="H32" s="541"/>
      <c r="I32" s="529"/>
      <c r="J32" s="529"/>
      <c r="K32" s="529"/>
    </row>
    <row r="33" spans="2:11" ht="15">
      <c r="B33" s="111" t="s">
        <v>123</v>
      </c>
      <c r="C33" s="112">
        <v>13960.82049</v>
      </c>
      <c r="D33" s="113">
        <f>+C33*$G$6</f>
        <v>47648.28033237</v>
      </c>
      <c r="G33" s="529"/>
      <c r="H33" s="529"/>
      <c r="I33" s="529"/>
      <c r="J33" s="529"/>
      <c r="K33" s="529"/>
    </row>
    <row r="34" spans="2:11" ht="17.25" customHeight="1">
      <c r="B34" s="108"/>
      <c r="C34" s="109"/>
      <c r="D34" s="110"/>
      <c r="G34" s="529" t="s">
        <v>145</v>
      </c>
      <c r="H34" s="499">
        <f>+C19+C52</f>
        <v>789785.6867500002</v>
      </c>
      <c r="I34" s="499">
        <f>+D19+D52</f>
        <v>2695538.5488777505</v>
      </c>
      <c r="J34" s="529"/>
      <c r="K34" s="529"/>
    </row>
    <row r="35" spans="2:11" ht="15.75">
      <c r="B35" s="105" t="s">
        <v>114</v>
      </c>
      <c r="C35" s="106">
        <f>+C37+C39+C48+C52+C57</f>
        <v>275018.26707000006</v>
      </c>
      <c r="D35" s="107">
        <f>+D37+D39+D48+D52+D57</f>
        <v>938637.34550991</v>
      </c>
      <c r="G35" s="529"/>
      <c r="H35" s="529"/>
      <c r="I35" s="529"/>
      <c r="J35" s="529"/>
      <c r="K35" s="529"/>
    </row>
    <row r="36" spans="2:11" ht="15">
      <c r="B36" s="115"/>
      <c r="C36" s="344"/>
      <c r="D36" s="345"/>
      <c r="G36" s="529" t="s">
        <v>146</v>
      </c>
      <c r="H36" s="499">
        <f>+C39+C48+C23</f>
        <v>89566.5624</v>
      </c>
      <c r="I36" s="499">
        <f>+D39+D48+D23</f>
        <v>305690.6774712</v>
      </c>
      <c r="J36" s="529"/>
      <c r="K36" s="529"/>
    </row>
    <row r="37" spans="2:11" ht="15">
      <c r="B37" s="108" t="s">
        <v>119</v>
      </c>
      <c r="C37" s="346">
        <v>0</v>
      </c>
      <c r="D37" s="347">
        <f>+C37*$G$6</f>
        <v>0</v>
      </c>
      <c r="G37" s="529"/>
      <c r="H37" s="529"/>
      <c r="I37" s="529"/>
      <c r="J37" s="529"/>
      <c r="K37" s="529"/>
    </row>
    <row r="38" spans="2:11" ht="9" customHeight="1">
      <c r="B38" s="116"/>
      <c r="C38" s="109"/>
      <c r="D38" s="110"/>
      <c r="G38" s="529"/>
      <c r="H38" s="529"/>
      <c r="I38" s="529"/>
      <c r="J38" s="529"/>
      <c r="K38" s="529"/>
    </row>
    <row r="39" spans="2:11" ht="15">
      <c r="B39" s="108" t="s">
        <v>120</v>
      </c>
      <c r="C39" s="109">
        <f>+C40+C42+C45+C46+C44+C41+C43</f>
        <v>81243.16842</v>
      </c>
      <c r="D39" s="110">
        <f>+D40+D42+D45+D46+D44+D41+D43</f>
        <v>277282.93381746</v>
      </c>
      <c r="G39" s="529"/>
      <c r="H39" s="529"/>
      <c r="I39" s="529"/>
      <c r="J39" s="529"/>
      <c r="K39" s="529"/>
    </row>
    <row r="40" spans="2:9" ht="15">
      <c r="B40" s="111" t="s">
        <v>232</v>
      </c>
      <c r="C40" s="112">
        <v>75944.91717</v>
      </c>
      <c r="D40" s="113">
        <f aca="true" t="shared" si="0" ref="D40:D46">+C40*$G$6</f>
        <v>259200.00230120998</v>
      </c>
      <c r="H40" s="174"/>
      <c r="I40" s="174"/>
    </row>
    <row r="41" spans="2:9" ht="15">
      <c r="B41" s="111" t="s">
        <v>212</v>
      </c>
      <c r="C41" s="112">
        <f>2680.17696+1119.46411</f>
        <v>3799.6410699999997</v>
      </c>
      <c r="D41" s="113">
        <f t="shared" si="0"/>
        <v>12968.174971909999</v>
      </c>
      <c r="H41" s="174">
        <f>+C58</f>
        <v>0</v>
      </c>
      <c r="I41" s="174">
        <f>+D58</f>
        <v>0</v>
      </c>
    </row>
    <row r="42" spans="2:4" ht="15">
      <c r="B42" s="111" t="s">
        <v>233</v>
      </c>
      <c r="C42" s="112">
        <v>482.16275</v>
      </c>
      <c r="D42" s="113">
        <f t="shared" si="0"/>
        <v>1645.62146575</v>
      </c>
    </row>
    <row r="43" spans="2:7" ht="15">
      <c r="B43" s="111" t="s">
        <v>251</v>
      </c>
      <c r="C43" s="112">
        <v>597.24828</v>
      </c>
      <c r="D43" s="113">
        <f t="shared" si="0"/>
        <v>2038.40837964</v>
      </c>
      <c r="G43" s="174"/>
    </row>
    <row r="44" spans="2:7" ht="15">
      <c r="B44" s="111" t="s">
        <v>124</v>
      </c>
      <c r="C44" s="113">
        <v>239.3235</v>
      </c>
      <c r="D44" s="113">
        <f t="shared" si="0"/>
        <v>816.8111054999999</v>
      </c>
      <c r="G44" s="174"/>
    </row>
    <row r="45" spans="2:4" ht="15">
      <c r="B45" s="111" t="s">
        <v>126</v>
      </c>
      <c r="C45" s="112">
        <v>179.87564999999998</v>
      </c>
      <c r="D45" s="113">
        <f t="shared" si="0"/>
        <v>613.9155934499998</v>
      </c>
    </row>
    <row r="46" spans="2:9" ht="15">
      <c r="B46" s="111" t="s">
        <v>125</v>
      </c>
      <c r="C46" s="347">
        <v>0</v>
      </c>
      <c r="D46" s="347">
        <f t="shared" si="0"/>
        <v>0</v>
      </c>
      <c r="I46" s="392"/>
    </row>
    <row r="47" spans="2:9" ht="12.75" customHeight="1">
      <c r="B47" s="108"/>
      <c r="C47" s="110"/>
      <c r="D47" s="110"/>
      <c r="I47" s="414"/>
    </row>
    <row r="48" spans="2:7" ht="15">
      <c r="B48" s="108" t="s">
        <v>73</v>
      </c>
      <c r="C48" s="110">
        <f>+C49+C50</f>
        <v>7070.04142</v>
      </c>
      <c r="D48" s="110">
        <f>+D49+D50</f>
        <v>24130.051366459997</v>
      </c>
      <c r="G48" s="174"/>
    </row>
    <row r="49" spans="2:9" ht="15">
      <c r="B49" s="111" t="s">
        <v>148</v>
      </c>
      <c r="C49" s="113">
        <v>2735.95323</v>
      </c>
      <c r="D49" s="113">
        <f>+C49*$G$6</f>
        <v>9337.80837399</v>
      </c>
      <c r="I49" s="399"/>
    </row>
    <row r="50" spans="2:4" ht="15">
      <c r="B50" s="111" t="s">
        <v>127</v>
      </c>
      <c r="C50" s="113">
        <v>4334.0881899999995</v>
      </c>
      <c r="D50" s="113">
        <f>+C50*$G$6</f>
        <v>14792.242992469997</v>
      </c>
    </row>
    <row r="51" spans="2:7" ht="12" customHeight="1">
      <c r="B51" s="111"/>
      <c r="C51" s="113"/>
      <c r="D51" s="113"/>
      <c r="G51" s="174"/>
    </row>
    <row r="52" spans="2:7" ht="15">
      <c r="B52" s="108" t="s">
        <v>229</v>
      </c>
      <c r="C52" s="110">
        <f>+C53+C55+C54</f>
        <v>186705.05723000003</v>
      </c>
      <c r="D52" s="110">
        <f>+D53+D55+D54</f>
        <v>637224.36032599</v>
      </c>
      <c r="E52" s="200"/>
      <c r="G52" s="400"/>
    </row>
    <row r="53" spans="2:7" ht="15">
      <c r="B53" s="111" t="s">
        <v>189</v>
      </c>
      <c r="C53" s="113">
        <v>104358.39810000002</v>
      </c>
      <c r="D53" s="113">
        <f>+C53*$G$6</f>
        <v>356175.21271530003</v>
      </c>
      <c r="G53" s="401"/>
    </row>
    <row r="54" spans="2:7" ht="15">
      <c r="B54" s="111" t="s">
        <v>245</v>
      </c>
      <c r="C54" s="113">
        <v>64260.15176000001</v>
      </c>
      <c r="D54" s="113">
        <f>+C54*$G$6</f>
        <v>219319.89795688</v>
      </c>
      <c r="F54" s="401"/>
      <c r="G54" s="401"/>
    </row>
    <row r="55" spans="2:7" ht="15">
      <c r="B55" s="111" t="s">
        <v>230</v>
      </c>
      <c r="C55" s="113">
        <v>18086.50737</v>
      </c>
      <c r="D55" s="113">
        <f>+C55*$G$6</f>
        <v>61729.249653809995</v>
      </c>
      <c r="F55" s="402"/>
      <c r="G55" s="401"/>
    </row>
    <row r="56" spans="2:4" ht="15" hidden="1">
      <c r="B56" s="111"/>
      <c r="C56" s="110"/>
      <c r="D56" s="110"/>
    </row>
    <row r="57" spans="2:4" ht="15" hidden="1">
      <c r="B57" s="108" t="s">
        <v>121</v>
      </c>
      <c r="C57" s="110">
        <f>+C59+C58</f>
        <v>0</v>
      </c>
      <c r="D57" s="110">
        <f>+D59+D58</f>
        <v>0</v>
      </c>
    </row>
    <row r="58" spans="2:4" ht="15" hidden="1">
      <c r="B58" s="111" t="s">
        <v>128</v>
      </c>
      <c r="C58" s="113">
        <v>0</v>
      </c>
      <c r="D58" s="113">
        <f>+C58*$G$6</f>
        <v>0</v>
      </c>
    </row>
    <row r="59" spans="2:4" ht="15" hidden="1">
      <c r="B59" s="111" t="s">
        <v>240</v>
      </c>
      <c r="C59" s="113"/>
      <c r="D59" s="113">
        <f>+C59*$G$6</f>
        <v>0</v>
      </c>
    </row>
    <row r="60" spans="2:4" ht="8.25" customHeight="1">
      <c r="B60" s="111"/>
      <c r="C60" s="113"/>
      <c r="D60" s="190"/>
    </row>
    <row r="61" spans="2:7" ht="15" customHeight="1">
      <c r="B61" s="611" t="s">
        <v>19</v>
      </c>
      <c r="C61" s="613">
        <f>+C27+C15</f>
        <v>923755.2365500003</v>
      </c>
      <c r="D61" s="613">
        <f>+D27+D15</f>
        <v>3152776.6223451504</v>
      </c>
      <c r="G61" s="401"/>
    </row>
    <row r="62" spans="2:7" ht="15" customHeight="1">
      <c r="B62" s="612"/>
      <c r="C62" s="614"/>
      <c r="D62" s="614"/>
      <c r="G62" s="401"/>
    </row>
    <row r="63" spans="2:4" ht="4.5" customHeight="1">
      <c r="B63" s="191"/>
      <c r="C63" s="158"/>
      <c r="D63" s="158"/>
    </row>
    <row r="64" spans="2:16" s="193" customFormat="1" ht="15" customHeight="1">
      <c r="B64" s="192" t="s">
        <v>194</v>
      </c>
      <c r="C64" s="382"/>
      <c r="D64" s="159"/>
      <c r="E64" s="104"/>
      <c r="F64" s="403"/>
      <c r="G64" s="403"/>
      <c r="H64" s="104"/>
      <c r="I64" s="104"/>
      <c r="J64" s="104"/>
      <c r="K64" s="104"/>
      <c r="L64" s="104"/>
      <c r="M64" s="104"/>
      <c r="N64" s="104"/>
      <c r="O64" s="104"/>
      <c r="P64" s="104"/>
    </row>
    <row r="65" spans="2:4" ht="6.75" customHeight="1">
      <c r="B65" s="194"/>
      <c r="C65" s="482"/>
      <c r="D65" s="482"/>
    </row>
    <row r="66" spans="2:7" ht="15">
      <c r="B66" s="160" t="s">
        <v>228</v>
      </c>
      <c r="C66" s="407"/>
      <c r="D66" s="407"/>
      <c r="G66" s="404"/>
    </row>
    <row r="67" spans="2:4" ht="15">
      <c r="B67" s="554" t="s">
        <v>141</v>
      </c>
      <c r="C67" s="554"/>
      <c r="D67" s="554"/>
    </row>
    <row r="68" spans="2:4" ht="15">
      <c r="B68" s="554" t="s">
        <v>237</v>
      </c>
      <c r="C68" s="554"/>
      <c r="D68" s="554"/>
    </row>
    <row r="69" spans="2:4" ht="15">
      <c r="B69" s="366" t="s">
        <v>235</v>
      </c>
      <c r="C69" s="354"/>
      <c r="D69" s="354"/>
    </row>
    <row r="70" spans="2:4" ht="15">
      <c r="B70" s="554" t="s">
        <v>231</v>
      </c>
      <c r="C70" s="554"/>
      <c r="D70" s="554"/>
    </row>
    <row r="71" spans="2:6" ht="15">
      <c r="B71" s="554" t="s">
        <v>349</v>
      </c>
      <c r="C71" s="554"/>
      <c r="D71" s="554"/>
      <c r="F71" s="405"/>
    </row>
    <row r="72" ht="15">
      <c r="C72" s="499"/>
    </row>
    <row r="73" spans="2:4" ht="15">
      <c r="B73" s="203"/>
      <c r="C73" s="501">
        <f>+C61-Plazo!C14</f>
        <v>0</v>
      </c>
      <c r="D73" s="514"/>
    </row>
    <row r="74" spans="3:6" ht="15">
      <c r="C74" s="500"/>
      <c r="D74" s="515"/>
      <c r="F74" s="392"/>
    </row>
    <row r="76" spans="2:4" ht="18">
      <c r="B76" s="155" t="s">
        <v>179</v>
      </c>
      <c r="C76" s="155"/>
      <c r="D76" s="155"/>
    </row>
    <row r="77" spans="2:5" ht="15.75" customHeight="1">
      <c r="B77" s="585" t="s">
        <v>90</v>
      </c>
      <c r="C77" s="585"/>
      <c r="D77" s="585"/>
      <c r="E77" s="376"/>
    </row>
    <row r="78" spans="2:4" ht="15" customHeight="1">
      <c r="B78" s="581" t="s">
        <v>92</v>
      </c>
      <c r="C78" s="581"/>
      <c r="D78" s="581"/>
    </row>
    <row r="79" spans="2:4" ht="15.75" customHeight="1">
      <c r="B79" s="581" t="s">
        <v>129</v>
      </c>
      <c r="C79" s="581"/>
      <c r="D79" s="581"/>
    </row>
    <row r="80" spans="2:4" ht="15.75" customHeight="1">
      <c r="B80" s="577" t="str">
        <f>+B9</f>
        <v>Al 31 de diciembre de 2015</v>
      </c>
      <c r="C80" s="577"/>
      <c r="D80" s="508"/>
    </row>
    <row r="81" spans="2:4" ht="7.5" customHeight="1">
      <c r="B81" s="156"/>
      <c r="C81" s="156"/>
      <c r="D81" s="156"/>
    </row>
    <row r="82" spans="2:4" ht="15" customHeight="1">
      <c r="B82" s="574" t="s">
        <v>173</v>
      </c>
      <c r="C82" s="578" t="s">
        <v>68</v>
      </c>
      <c r="D82" s="590" t="s">
        <v>69</v>
      </c>
    </row>
    <row r="83" spans="2:7" ht="13.5" customHeight="1">
      <c r="B83" s="575"/>
      <c r="C83" s="579"/>
      <c r="D83" s="591"/>
      <c r="E83" s="155"/>
      <c r="G83" s="390"/>
    </row>
    <row r="84" spans="2:4" ht="9" customHeight="1">
      <c r="B84" s="576"/>
      <c r="C84" s="580"/>
      <c r="D84" s="592"/>
    </row>
    <row r="85" spans="2:8" ht="11.25" customHeight="1" hidden="1">
      <c r="B85" s="157"/>
      <c r="C85" s="157"/>
      <c r="D85" s="189"/>
      <c r="H85" s="174"/>
    </row>
    <row r="86" spans="2:8" ht="18" customHeight="1" hidden="1">
      <c r="B86" s="114" t="s">
        <v>95</v>
      </c>
      <c r="C86" s="106">
        <f>+C87</f>
        <v>0</v>
      </c>
      <c r="D86" s="107">
        <f>+D87</f>
        <v>0</v>
      </c>
      <c r="H86" s="174"/>
    </row>
    <row r="87" spans="2:8" ht="15.75" customHeight="1" hidden="1">
      <c r="B87" s="108" t="s">
        <v>96</v>
      </c>
      <c r="C87" s="109">
        <f>+C88</f>
        <v>0</v>
      </c>
      <c r="D87" s="110">
        <f>+D88</f>
        <v>0</v>
      </c>
      <c r="H87" s="174"/>
    </row>
    <row r="88" spans="2:8" ht="16.5" customHeight="1" hidden="1">
      <c r="B88" s="111" t="s">
        <v>75</v>
      </c>
      <c r="C88" s="112">
        <v>0</v>
      </c>
      <c r="D88" s="113">
        <f>+C88/$G$6</f>
        <v>0</v>
      </c>
      <c r="H88" s="174"/>
    </row>
    <row r="89" spans="2:8" ht="6.75" customHeight="1">
      <c r="B89" s="195"/>
      <c r="C89" s="109"/>
      <c r="D89" s="110"/>
      <c r="H89" s="174"/>
    </row>
    <row r="90" spans="2:8" ht="18" customHeight="1">
      <c r="B90" s="114" t="s">
        <v>113</v>
      </c>
      <c r="C90" s="150">
        <f>+C92</f>
        <v>1481.62914</v>
      </c>
      <c r="D90" s="163">
        <f>+D92</f>
        <v>5056.80025482</v>
      </c>
      <c r="H90" s="174"/>
    </row>
    <row r="91" spans="2:8" ht="6.75" customHeight="1">
      <c r="B91" s="114"/>
      <c r="C91" s="161"/>
      <c r="D91" s="196"/>
      <c r="H91" s="174"/>
    </row>
    <row r="92" spans="2:8" ht="18" customHeight="1">
      <c r="B92" s="108" t="s">
        <v>114</v>
      </c>
      <c r="C92" s="150">
        <f>+C94</f>
        <v>1481.62914</v>
      </c>
      <c r="D92" s="163">
        <f>+D94</f>
        <v>5056.80025482</v>
      </c>
      <c r="H92" s="174"/>
    </row>
    <row r="93" spans="2:8" ht="9.75" customHeight="1">
      <c r="B93" s="108"/>
      <c r="C93" s="162"/>
      <c r="D93" s="197"/>
      <c r="H93" s="174"/>
    </row>
    <row r="94" spans="2:8" ht="18" customHeight="1">
      <c r="B94" s="108" t="s">
        <v>120</v>
      </c>
      <c r="C94" s="151">
        <f>+C95</f>
        <v>1481.62914</v>
      </c>
      <c r="D94" s="198">
        <f>+D95</f>
        <v>5056.80025482</v>
      </c>
      <c r="H94" s="174"/>
    </row>
    <row r="95" spans="2:8" ht="18" customHeight="1">
      <c r="B95" s="111" t="s">
        <v>294</v>
      </c>
      <c r="C95" s="140">
        <v>1481.62914</v>
      </c>
      <c r="D95" s="164">
        <f>+C95*$G$6</f>
        <v>5056.80025482</v>
      </c>
      <c r="F95" s="174"/>
      <c r="G95" s="174"/>
      <c r="H95" s="174"/>
    </row>
    <row r="96" spans="2:8" ht="14.25" customHeight="1">
      <c r="B96" s="108"/>
      <c r="C96" s="150"/>
      <c r="D96" s="163"/>
      <c r="H96" s="174"/>
    </row>
    <row r="97" spans="2:8" ht="18" customHeight="1">
      <c r="B97" s="114" t="s">
        <v>116</v>
      </c>
      <c r="C97" s="150">
        <f>+C99</f>
        <v>30944.40112</v>
      </c>
      <c r="D97" s="163">
        <f>+D99</f>
        <v>105613.24102255997</v>
      </c>
      <c r="F97" s="469"/>
      <c r="H97" s="174"/>
    </row>
    <row r="98" spans="2:4" ht="11.25" customHeight="1">
      <c r="B98" s="114"/>
      <c r="C98" s="150"/>
      <c r="D98" s="163"/>
    </row>
    <row r="99" spans="2:7" ht="18" customHeight="1">
      <c r="B99" s="108" t="s">
        <v>114</v>
      </c>
      <c r="C99" s="150">
        <f>+C101+C106+C113+C110</f>
        <v>30944.40112</v>
      </c>
      <c r="D99" s="163">
        <f>+D101+D106+D113+D110</f>
        <v>105613.24102255997</v>
      </c>
      <c r="F99" s="406"/>
      <c r="G99" s="406"/>
    </row>
    <row r="100" spans="2:7" ht="13.5" customHeight="1">
      <c r="B100" s="108"/>
      <c r="C100" s="150"/>
      <c r="D100" s="163"/>
      <c r="G100" s="392"/>
    </row>
    <row r="101" spans="2:4" ht="15.75" customHeight="1">
      <c r="B101" s="108" t="s">
        <v>120</v>
      </c>
      <c r="C101" s="151">
        <f>SUM(C102:C104)</f>
        <v>5467.717140000001</v>
      </c>
      <c r="D101" s="198">
        <f>SUM(D102:D104)</f>
        <v>18661.31859882</v>
      </c>
    </row>
    <row r="102" spans="2:4" ht="15.75" customHeight="1">
      <c r="B102" s="111" t="s">
        <v>251</v>
      </c>
      <c r="C102" s="140">
        <v>3513.71822</v>
      </c>
      <c r="D102" s="164">
        <f>+C102*$G$6</f>
        <v>11992.32028486</v>
      </c>
    </row>
    <row r="103" spans="2:4" ht="15.75" customHeight="1">
      <c r="B103" s="111" t="s">
        <v>212</v>
      </c>
      <c r="C103" s="140">
        <v>1440.2786</v>
      </c>
      <c r="D103" s="164">
        <f>+C103*$G$6</f>
        <v>4915.6708618</v>
      </c>
    </row>
    <row r="104" spans="2:4" ht="15.75" customHeight="1">
      <c r="B104" s="111" t="s">
        <v>294</v>
      </c>
      <c r="C104" s="140">
        <v>513.72032</v>
      </c>
      <c r="D104" s="164">
        <f>+C104*$G$6</f>
        <v>1753.32745216</v>
      </c>
    </row>
    <row r="105" spans="2:4" ht="12.75" customHeight="1">
      <c r="B105" s="111"/>
      <c r="C105" s="140"/>
      <c r="D105" s="164">
        <f>+C105/$G$6</f>
        <v>0</v>
      </c>
    </row>
    <row r="106" spans="2:4" ht="15" customHeight="1">
      <c r="B106" s="108" t="s">
        <v>73</v>
      </c>
      <c r="C106" s="151">
        <f>+C107+C108</f>
        <v>24987.7669</v>
      </c>
      <c r="D106" s="198">
        <f>+D107+D108</f>
        <v>85283.24842969998</v>
      </c>
    </row>
    <row r="107" spans="2:4" ht="15.75" customHeight="1">
      <c r="B107" s="111" t="s">
        <v>148</v>
      </c>
      <c r="C107" s="140">
        <v>2059.22605</v>
      </c>
      <c r="D107" s="164">
        <f>+C107*$G$6</f>
        <v>7028.13850865</v>
      </c>
    </row>
    <row r="108" spans="2:4" ht="15.75" customHeight="1">
      <c r="B108" s="111" t="s">
        <v>127</v>
      </c>
      <c r="C108" s="140">
        <v>22928.540849999998</v>
      </c>
      <c r="D108" s="164">
        <f>+C108*$G$6</f>
        <v>78255.10992104998</v>
      </c>
    </row>
    <row r="109" spans="2:4" ht="15.75" customHeight="1">
      <c r="B109" s="111"/>
      <c r="C109" s="140"/>
      <c r="D109" s="198"/>
    </row>
    <row r="110" spans="2:4" ht="15.75" customHeight="1">
      <c r="B110" s="108" t="s">
        <v>205</v>
      </c>
      <c r="C110" s="162">
        <f>+C111</f>
        <v>0</v>
      </c>
      <c r="D110" s="197">
        <f>+D111</f>
        <v>0</v>
      </c>
    </row>
    <row r="111" spans="2:4" ht="15.75" customHeight="1">
      <c r="B111" s="111" t="s">
        <v>204</v>
      </c>
      <c r="C111" s="473">
        <v>0</v>
      </c>
      <c r="D111" s="474">
        <f>+C111*$G$6</f>
        <v>0</v>
      </c>
    </row>
    <row r="112" spans="2:4" ht="15.75" customHeight="1">
      <c r="B112" s="111"/>
      <c r="C112" s="140"/>
      <c r="D112" s="198"/>
    </row>
    <row r="113" spans="2:4" ht="15.75" customHeight="1">
      <c r="B113" s="108" t="s">
        <v>121</v>
      </c>
      <c r="C113" s="151">
        <f>+C114+C115</f>
        <v>488.91707999999994</v>
      </c>
      <c r="D113" s="198">
        <f>+D114+D115</f>
        <v>1668.6739940399998</v>
      </c>
    </row>
    <row r="114" spans="2:4" ht="15.75" customHeight="1">
      <c r="B114" s="111" t="s">
        <v>128</v>
      </c>
      <c r="C114" s="140">
        <v>488.91707999999994</v>
      </c>
      <c r="D114" s="164">
        <f>+C114*$G$6</f>
        <v>1668.6739940399998</v>
      </c>
    </row>
    <row r="115" spans="2:4" ht="15.75" customHeight="1" hidden="1">
      <c r="B115" s="111" t="s">
        <v>271</v>
      </c>
      <c r="C115" s="140">
        <v>0</v>
      </c>
      <c r="D115" s="164">
        <f>+C115*$G$6</f>
        <v>0</v>
      </c>
    </row>
    <row r="116" spans="2:4" ht="8.25" customHeight="1">
      <c r="B116" s="111"/>
      <c r="C116" s="140"/>
      <c r="D116" s="198"/>
    </row>
    <row r="117" spans="2:7" ht="15" customHeight="1">
      <c r="B117" s="609" t="s">
        <v>19</v>
      </c>
      <c r="C117" s="601">
        <f>+C97+C90</f>
        <v>32426.03026</v>
      </c>
      <c r="D117" s="601">
        <f>+D97+D90</f>
        <v>110670.04127737998</v>
      </c>
      <c r="G117" s="392"/>
    </row>
    <row r="118" spans="2:7" ht="15" customHeight="1">
      <c r="B118" s="610"/>
      <c r="C118" s="602"/>
      <c r="D118" s="602"/>
      <c r="F118" s="457"/>
      <c r="G118" s="341"/>
    </row>
    <row r="119" spans="2:6" ht="6.75" customHeight="1">
      <c r="B119" s="191"/>
      <c r="C119" s="158"/>
      <c r="D119" s="158"/>
      <c r="F119" s="393"/>
    </row>
    <row r="120" spans="2:4" ht="17.25" customHeight="1">
      <c r="B120" s="192" t="s">
        <v>194</v>
      </c>
      <c r="C120" s="408"/>
      <c r="D120" s="408"/>
    </row>
    <row r="121" spans="2:4" ht="7.5" customHeight="1">
      <c r="B121" s="192"/>
      <c r="C121" s="158"/>
      <c r="D121" s="158"/>
    </row>
    <row r="122" spans="2:4" ht="15">
      <c r="B122" s="554" t="s">
        <v>206</v>
      </c>
      <c r="C122" s="554"/>
      <c r="D122" s="554"/>
    </row>
    <row r="123" spans="2:4" ht="15">
      <c r="B123" s="554" t="s">
        <v>141</v>
      </c>
      <c r="C123" s="554"/>
      <c r="D123" s="554"/>
    </row>
    <row r="124" spans="3:4" ht="15">
      <c r="C124" s="413"/>
      <c r="D124" s="413"/>
    </row>
    <row r="125" spans="3:4" ht="15">
      <c r="C125" s="500">
        <f>+C117-Plazo!C19</f>
        <v>0</v>
      </c>
      <c r="D125" s="500">
        <f>+D117-Plazo!D19</f>
        <v>0</v>
      </c>
    </row>
    <row r="126" spans="3:4" ht="15">
      <c r="C126" s="341"/>
      <c r="D126" s="341"/>
    </row>
    <row r="128" spans="3:4" ht="15">
      <c r="C128" s="200"/>
      <c r="D128" s="200"/>
    </row>
    <row r="457" ht="15">
      <c r="D457" s="199"/>
    </row>
  </sheetData>
  <sheetProtection/>
  <mergeCells count="26">
    <mergeCell ref="B82:B84"/>
    <mergeCell ref="C82:C84"/>
    <mergeCell ref="D82:D84"/>
    <mergeCell ref="B80:C80"/>
    <mergeCell ref="B77:D77"/>
    <mergeCell ref="C117:C118"/>
    <mergeCell ref="D117:D118"/>
    <mergeCell ref="B79:D79"/>
    <mergeCell ref="B61:B62"/>
    <mergeCell ref="C61:C62"/>
    <mergeCell ref="D61:D62"/>
    <mergeCell ref="B67:D67"/>
    <mergeCell ref="B71:D71"/>
    <mergeCell ref="B78:D78"/>
    <mergeCell ref="B70:D70"/>
    <mergeCell ref="B68:D68"/>
    <mergeCell ref="B122:D122"/>
    <mergeCell ref="B123:D123"/>
    <mergeCell ref="B6:D6"/>
    <mergeCell ref="B7:D7"/>
    <mergeCell ref="B8:D8"/>
    <mergeCell ref="B11:B13"/>
    <mergeCell ref="B9:C9"/>
    <mergeCell ref="C11:C13"/>
    <mergeCell ref="D11:D13"/>
    <mergeCell ref="B117:B118"/>
  </mergeCells>
  <printOptions/>
  <pageMargins left="1.19" right="0.7086614173228347" top="0.78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2016-02-04T22:11:22Z</cp:lastPrinted>
  <dcterms:created xsi:type="dcterms:W3CDTF">2012-08-14T20:42:27Z</dcterms:created>
  <dcterms:modified xsi:type="dcterms:W3CDTF">2016-02-08T19:19:02Z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