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F\PMD PAD PAC Excel\Estadistica WEB\A\"/>
    </mc:Choice>
  </mc:AlternateContent>
  <bookViews>
    <workbookView xWindow="0" yWindow="0" windowWidth="14040" windowHeight="11730" tabRatio="675"/>
  </bookViews>
  <sheets>
    <sheet name="2010-2020" sheetId="4" r:id="rId1"/>
  </sheets>
  <definedNames>
    <definedName name="_xlnm.Print_Area" localSheetId="0">'2010-2020'!$A$1:$S$63</definedName>
    <definedName name="_xlnm.Print_Titles" localSheetId="0">'2010-2020'!$1:$11</definedName>
  </definedNames>
  <calcPr calcId="162913" iterate="1"/>
</workbook>
</file>

<file path=xl/calcChain.xml><?xml version="1.0" encoding="utf-8"?>
<calcChain xmlns="http://schemas.openxmlformats.org/spreadsheetml/2006/main">
  <c r="I61" i="4" l="1"/>
  <c r="J61" i="4"/>
  <c r="K61" i="4"/>
  <c r="L61" i="4"/>
  <c r="M61" i="4"/>
  <c r="N61" i="4"/>
  <c r="O61" i="4"/>
  <c r="P61" i="4"/>
  <c r="Q61" i="4"/>
  <c r="R61" i="4"/>
  <c r="S61" i="4"/>
  <c r="H61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13" i="4"/>
  <c r="F54" i="4" l="1"/>
  <c r="F53" i="4"/>
  <c r="F52" i="4" l="1"/>
  <c r="F51" i="4"/>
  <c r="F36" i="4" l="1"/>
  <c r="F35" i="4"/>
  <c r="F34" i="4"/>
  <c r="F33" i="4"/>
  <c r="F32" i="4"/>
  <c r="F31" i="4"/>
  <c r="F30" i="4"/>
  <c r="E29" i="4"/>
  <c r="F29" i="4" s="1"/>
  <c r="F28" i="4"/>
  <c r="F27" i="4"/>
  <c r="F26" i="4"/>
  <c r="F25" i="4"/>
  <c r="F24" i="4"/>
  <c r="F23" i="4"/>
  <c r="F21" i="4"/>
  <c r="F13" i="4"/>
  <c r="F14" i="4"/>
  <c r="F15" i="4"/>
  <c r="F16" i="4"/>
  <c r="F17" i="4"/>
  <c r="F18" i="4"/>
  <c r="F19" i="4"/>
  <c r="F20" i="4"/>
  <c r="F22" i="4"/>
  <c r="F61" i="4" l="1"/>
</calcChain>
</file>

<file path=xl/sharedStrings.xml><?xml version="1.0" encoding="utf-8"?>
<sst xmlns="http://schemas.openxmlformats.org/spreadsheetml/2006/main" count="211" uniqueCount="59">
  <si>
    <t>MINISTERIO     DE    ECONOMIA    Y    FINANZAS</t>
  </si>
  <si>
    <t>(En miles de US$)</t>
  </si>
  <si>
    <t>ONP</t>
  </si>
  <si>
    <t>D.S. 069-2001-EF</t>
  </si>
  <si>
    <t>Bonos de Reconocimiento</t>
  </si>
  <si>
    <t>D.S. 096-95-EF</t>
  </si>
  <si>
    <t>D.S. 054-2004-EF</t>
  </si>
  <si>
    <t>D.S. 168-2003-EF</t>
  </si>
  <si>
    <t>TOTAL</t>
  </si>
  <si>
    <t>D.S. 166-95-EF</t>
  </si>
  <si>
    <t>D.S. 079-96-EF</t>
  </si>
  <si>
    <t>D.S. 132-96-EF</t>
  </si>
  <si>
    <t>D.S. 109-97-EF</t>
  </si>
  <si>
    <t>D.S. 080-98-EF</t>
  </si>
  <si>
    <t>D.S. 114-99-EF</t>
  </si>
  <si>
    <t>D.S. 053-2000-EF</t>
  </si>
  <si>
    <t>D.S. 185-2002-EF</t>
  </si>
  <si>
    <t>D.S. 055-2005-EF</t>
  </si>
  <si>
    <t>D.S. 053-2006-EF</t>
  </si>
  <si>
    <t>D.S. 048-2007-EF</t>
  </si>
  <si>
    <t>D.S. 092-2008-EF</t>
  </si>
  <si>
    <t>Bonos de Reconocimiento Complementarios</t>
  </si>
  <si>
    <t>1/  Tipo de cambio correspondiente a la fecha de promulgación del dispositivo legal correspondiente.</t>
  </si>
  <si>
    <t>D.S. 118-2009-EF</t>
  </si>
  <si>
    <t>D.S. 090-2010-EF</t>
  </si>
  <si>
    <t>2010</t>
  </si>
  <si>
    <t>PA S I V O S    C O N T I N G E N T E S    D E     B O N O S    O N P</t>
  </si>
  <si>
    <t>TOTAL DE BONOS ONP</t>
  </si>
  <si>
    <t>2011</t>
  </si>
  <si>
    <t>D.S. 064-2011-EF</t>
  </si>
  <si>
    <t>2012</t>
  </si>
  <si>
    <t>D.S. 065-2012-EF</t>
  </si>
  <si>
    <t>Dirección de Créditos</t>
  </si>
  <si>
    <t>2013</t>
  </si>
  <si>
    <t>2014</t>
  </si>
  <si>
    <t>2015</t>
  </si>
  <si>
    <t>D.S. 084-2013-EF</t>
  </si>
  <si>
    <t>D.S. 099-2014-EF</t>
  </si>
  <si>
    <t>D.S. 095-2015-EF</t>
  </si>
  <si>
    <t>2016</t>
  </si>
  <si>
    <t>D.S. 039-2016-EF</t>
  </si>
  <si>
    <t>2017</t>
  </si>
  <si>
    <t>D.S. 048-2017-EF</t>
  </si>
  <si>
    <t>2018</t>
  </si>
  <si>
    <t>Norma Legal</t>
  </si>
  <si>
    <t>Unidad Ejecutora</t>
  </si>
  <si>
    <t>Finalidad</t>
  </si>
  <si>
    <t>Monto del Préstamo</t>
  </si>
  <si>
    <t>Bonos ONP</t>
  </si>
  <si>
    <t>Moneda Original</t>
  </si>
  <si>
    <t>EQUIV. US$  1/</t>
  </si>
  <si>
    <t>S/</t>
  </si>
  <si>
    <t>D.S. 075-2018-EF</t>
  </si>
  <si>
    <t>2019</t>
  </si>
  <si>
    <t>D.S. 188-2019-EF</t>
  </si>
  <si>
    <t>2020</t>
  </si>
  <si>
    <t>D.S. 277-2020-EF</t>
  </si>
  <si>
    <t>P E R I O D O :    2 0 1 0   -    2 0 20</t>
  </si>
  <si>
    <t>DIRECCION GENERAL DEL TESORO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</si>
</sst>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-mm\-yy"/>
    <numFmt numFmtId="165" formatCode="General_)"/>
    <numFmt numFmtId="166" formatCode="#,##0.00000"/>
    <numFmt numFmtId="168" formatCode="#,##0.0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u val="double"/>
      <sz val="10"/>
      <color indexed="4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4"/>
      <color indexed="8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23"/>
      </right>
      <top/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64"/>
      </right>
      <top/>
      <bottom/>
      <diagonal/>
    </border>
    <border>
      <left/>
      <right style="hair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165" fontId="2" fillId="0" borderId="0" xfId="0" applyNumberFormat="1" applyFont="1" applyFill="1" applyBorder="1" applyAlignment="1" applyProtection="1">
      <alignment horizontal="left"/>
      <protection locked="0"/>
    </xf>
    <xf numFmtId="165" fontId="1" fillId="0" borderId="0" xfId="0" applyNumberFormat="1" applyFont="1" applyFill="1" applyBorder="1" applyProtection="1">
      <protection locked="0"/>
    </xf>
    <xf numFmtId="3" fontId="2" fillId="0" borderId="0" xfId="0" applyNumberFormat="1" applyFont="1" applyFill="1" applyBorder="1" applyAlignment="1" applyProtection="1">
      <alignment horizontal="center"/>
      <protection locked="0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Fill="1" applyBorder="1" applyProtection="1">
      <protection locked="0"/>
    </xf>
    <xf numFmtId="3" fontId="7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3" fontId="2" fillId="2" borderId="0" xfId="0" applyNumberFormat="1" applyFont="1" applyFill="1" applyBorder="1" applyAlignment="1" applyProtection="1">
      <alignment horizontal="center"/>
      <protection locked="0"/>
    </xf>
    <xf numFmtId="0" fontId="13" fillId="3" borderId="0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Protection="1">
      <protection locked="0"/>
    </xf>
    <xf numFmtId="0" fontId="7" fillId="3" borderId="10" xfId="0" applyFont="1" applyFill="1" applyBorder="1" applyProtection="1">
      <protection locked="0"/>
    </xf>
    <xf numFmtId="165" fontId="1" fillId="0" borderId="5" xfId="0" applyNumberFormat="1" applyFont="1" applyFill="1" applyBorder="1" applyAlignment="1" applyProtection="1">
      <alignment horizontal="center"/>
      <protection locked="0"/>
    </xf>
    <xf numFmtId="165" fontId="9" fillId="0" borderId="5" xfId="0" applyNumberFormat="1" applyFont="1" applyFill="1" applyBorder="1" applyAlignment="1" applyProtection="1">
      <alignment horizontal="left"/>
      <protection locked="0"/>
    </xf>
    <xf numFmtId="165" fontId="1" fillId="0" borderId="5" xfId="0" quotePrefix="1" applyNumberFormat="1" applyFont="1" applyFill="1" applyBorder="1" applyAlignment="1" applyProtection="1">
      <alignment horizontal="left"/>
      <protection locked="0"/>
    </xf>
    <xf numFmtId="165" fontId="1" fillId="0" borderId="6" xfId="0" applyNumberFormat="1" applyFont="1" applyFill="1" applyBorder="1" applyAlignment="1" applyProtection="1">
      <alignment horizontal="center"/>
      <protection locked="0"/>
    </xf>
    <xf numFmtId="3" fontId="2" fillId="2" borderId="0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 applyProtection="1">
      <alignment horizontal="right"/>
      <protection locked="0"/>
    </xf>
    <xf numFmtId="3" fontId="7" fillId="2" borderId="0" xfId="0" applyNumberFormat="1" applyFont="1" applyFill="1" applyBorder="1" applyAlignment="1" applyProtection="1">
      <alignment horizontal="right"/>
      <protection locked="0"/>
    </xf>
    <xf numFmtId="3" fontId="1" fillId="0" borderId="3" xfId="0" applyNumberFormat="1" applyFont="1" applyFill="1" applyBorder="1" applyAlignment="1" applyProtection="1">
      <protection locked="0"/>
    </xf>
    <xf numFmtId="3" fontId="1" fillId="0" borderId="6" xfId="0" applyNumberFormat="1" applyFont="1" applyFill="1" applyBorder="1" applyAlignment="1" applyProtection="1">
      <alignment horizontal="right"/>
      <protection locked="0"/>
    </xf>
    <xf numFmtId="3" fontId="1" fillId="3" borderId="7" xfId="0" applyNumberFormat="1" applyFont="1" applyFill="1" applyBorder="1" applyAlignment="1" applyProtection="1">
      <protection locked="0"/>
    </xf>
    <xf numFmtId="3" fontId="12" fillId="0" borderId="6" xfId="0" applyNumberFormat="1" applyFont="1" applyFill="1" applyBorder="1" applyAlignment="1" applyProtection="1">
      <protection locked="0"/>
    </xf>
    <xf numFmtId="3" fontId="7" fillId="3" borderId="5" xfId="0" applyNumberFormat="1" applyFont="1" applyFill="1" applyBorder="1" applyAlignment="1" applyProtection="1">
      <protection locked="0"/>
    </xf>
    <xf numFmtId="165" fontId="12" fillId="0" borderId="6" xfId="0" applyNumberFormat="1" applyFont="1" applyFill="1" applyBorder="1" applyAlignment="1" applyProtection="1">
      <alignment horizontal="center"/>
      <protection locked="0"/>
    </xf>
    <xf numFmtId="165" fontId="12" fillId="0" borderId="6" xfId="0" applyNumberFormat="1" applyFont="1" applyFill="1" applyBorder="1" applyAlignment="1" applyProtection="1">
      <alignment horizontal="left"/>
      <protection locked="0"/>
    </xf>
    <xf numFmtId="165" fontId="7" fillId="3" borderId="8" xfId="0" applyNumberFormat="1" applyFont="1" applyFill="1" applyBorder="1" applyAlignment="1" applyProtection="1">
      <alignment horizontal="center"/>
      <protection locked="0"/>
    </xf>
    <xf numFmtId="165" fontId="7" fillId="3" borderId="2" xfId="0" applyNumberFormat="1" applyFont="1" applyFill="1" applyBorder="1" applyAlignment="1" applyProtection="1">
      <alignment horizontal="left"/>
      <protection locked="0"/>
    </xf>
    <xf numFmtId="165" fontId="7" fillId="3" borderId="2" xfId="0" applyNumberFormat="1" applyFont="1" applyFill="1" applyBorder="1" applyAlignment="1" applyProtection="1">
      <alignment horizontal="center"/>
      <protection locked="0"/>
    </xf>
    <xf numFmtId="165" fontId="1" fillId="0" borderId="2" xfId="0" applyNumberFormat="1" applyFont="1" applyFill="1" applyBorder="1" applyAlignment="1" applyProtection="1">
      <alignment horizontal="center"/>
      <protection locked="0"/>
    </xf>
    <xf numFmtId="165" fontId="12" fillId="0" borderId="0" xfId="0" applyNumberFormat="1" applyFont="1" applyFill="1" applyBorder="1" applyAlignment="1" applyProtection="1">
      <alignment horizontal="center"/>
      <protection locked="0"/>
    </xf>
    <xf numFmtId="3" fontId="1" fillId="0" borderId="3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" fillId="0" borderId="5" xfId="0" applyNumberFormat="1" applyFont="1" applyFill="1" applyBorder="1" applyAlignment="1" applyProtection="1">
      <alignment horizontal="right"/>
      <protection locked="0"/>
    </xf>
    <xf numFmtId="3" fontId="12" fillId="0" borderId="7" xfId="0" applyNumberFormat="1" applyFont="1" applyFill="1" applyBorder="1" applyAlignment="1" applyProtection="1">
      <alignment horizontal="right"/>
      <protection locked="0"/>
    </xf>
    <xf numFmtId="3" fontId="7" fillId="3" borderId="3" xfId="0" applyNumberFormat="1" applyFont="1" applyFill="1" applyBorder="1" applyAlignment="1" applyProtection="1">
      <alignment horizontal="right"/>
      <protection locked="0"/>
    </xf>
    <xf numFmtId="3" fontId="7" fillId="3" borderId="4" xfId="0" applyNumberFormat="1" applyFont="1" applyFill="1" applyBorder="1" applyAlignment="1" applyProtection="1">
      <alignment horizontal="right"/>
      <protection locked="0"/>
    </xf>
    <xf numFmtId="166" fontId="1" fillId="0" borderId="5" xfId="0" applyNumberFormat="1" applyFont="1" applyFill="1" applyBorder="1" applyAlignment="1" applyProtection="1">
      <protection locked="0"/>
    </xf>
    <xf numFmtId="164" fontId="0" fillId="0" borderId="0" xfId="0" applyNumberFormat="1" applyProtection="1">
      <protection locked="0"/>
    </xf>
    <xf numFmtId="0" fontId="4" fillId="0" borderId="0" xfId="0" applyFont="1" applyBorder="1" applyProtection="1">
      <protection locked="0"/>
    </xf>
    <xf numFmtId="3" fontId="1" fillId="0" borderId="6" xfId="0" applyNumberFormat="1" applyFont="1" applyFill="1" applyBorder="1" applyAlignment="1" applyProtection="1">
      <protection locked="0"/>
    </xf>
    <xf numFmtId="3" fontId="13" fillId="3" borderId="6" xfId="0" applyNumberFormat="1" applyFont="1" applyFill="1" applyBorder="1" applyAlignment="1" applyProtection="1">
      <alignment horizontal="right"/>
      <protection locked="0"/>
    </xf>
    <xf numFmtId="165" fontId="1" fillId="0" borderId="12" xfId="0" applyNumberFormat="1" applyFont="1" applyFill="1" applyBorder="1" applyAlignment="1" applyProtection="1">
      <alignment horizontal="left"/>
      <protection locked="0"/>
    </xf>
    <xf numFmtId="3" fontId="1" fillId="0" borderId="13" xfId="0" applyNumberFormat="1" applyFont="1" applyFill="1" applyBorder="1" applyAlignment="1" applyProtection="1">
      <alignment horizontal="right"/>
      <protection locked="0"/>
    </xf>
    <xf numFmtId="3" fontId="1" fillId="0" borderId="1" xfId="0" applyNumberFormat="1" applyFont="1" applyFill="1" applyBorder="1" applyAlignment="1" applyProtection="1">
      <protection locked="0"/>
    </xf>
    <xf numFmtId="3" fontId="12" fillId="0" borderId="1" xfId="0" applyNumberFormat="1" applyFont="1" applyFill="1" applyBorder="1" applyAlignment="1" applyProtection="1">
      <protection locked="0"/>
    </xf>
    <xf numFmtId="3" fontId="7" fillId="3" borderId="3" xfId="0" applyNumberFormat="1" applyFont="1" applyFill="1" applyBorder="1" applyAlignment="1" applyProtection="1">
      <protection locked="0"/>
    </xf>
    <xf numFmtId="3" fontId="1" fillId="3" borderId="4" xfId="0" applyNumberFormat="1" applyFont="1" applyFill="1" applyBorder="1" applyAlignment="1" applyProtection="1">
      <protection locked="0"/>
    </xf>
    <xf numFmtId="3" fontId="13" fillId="3" borderId="1" xfId="0" applyNumberFormat="1" applyFont="1" applyFill="1" applyBorder="1" applyAlignment="1" applyProtection="1">
      <alignment horizontal="right"/>
      <protection locked="0"/>
    </xf>
    <xf numFmtId="3" fontId="13" fillId="2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Protection="1">
      <protection locked="0"/>
    </xf>
    <xf numFmtId="3" fontId="11" fillId="0" borderId="0" xfId="0" applyNumberFormat="1" applyFont="1" applyProtection="1">
      <protection locked="0"/>
    </xf>
    <xf numFmtId="165" fontId="1" fillId="0" borderId="11" xfId="0" applyNumberFormat="1" applyFont="1" applyFill="1" applyBorder="1" applyAlignment="1" applyProtection="1">
      <alignment horizontal="left"/>
      <protection locked="0"/>
    </xf>
    <xf numFmtId="3" fontId="7" fillId="0" borderId="0" xfId="0" applyNumberFormat="1" applyFont="1" applyFill="1" applyProtection="1">
      <protection locked="0"/>
    </xf>
    <xf numFmtId="3" fontId="2" fillId="0" borderId="6" xfId="0" applyNumberFormat="1" applyFont="1" applyFill="1" applyBorder="1" applyAlignment="1" applyProtection="1">
      <protection locked="0"/>
    </xf>
    <xf numFmtId="3" fontId="1" fillId="0" borderId="6" xfId="1" applyNumberFormat="1" applyFont="1" applyFill="1" applyBorder="1" applyAlignment="1" applyProtection="1">
      <alignment horizontal="right"/>
      <protection locked="0"/>
    </xf>
    <xf numFmtId="3" fontId="1" fillId="0" borderId="0" xfId="0" applyNumberFormat="1" applyFont="1" applyFill="1" applyBorder="1" applyAlignment="1" applyProtection="1">
      <alignment horizontal="right"/>
      <protection locked="0"/>
    </xf>
    <xf numFmtId="3" fontId="8" fillId="3" borderId="14" xfId="0" quotePrefix="1" applyNumberFormat="1" applyFont="1" applyFill="1" applyBorder="1" applyAlignment="1" applyProtection="1">
      <alignment horizontal="center" vertical="center"/>
      <protection locked="0"/>
    </xf>
    <xf numFmtId="3" fontId="8" fillId="3" borderId="15" xfId="0" quotePrefix="1" applyNumberFormat="1" applyFont="1" applyFill="1" applyBorder="1" applyAlignment="1" applyProtection="1">
      <alignment horizontal="center" vertical="center"/>
      <protection locked="0"/>
    </xf>
    <xf numFmtId="3" fontId="8" fillId="3" borderId="15" xfId="0" applyNumberFormat="1" applyFont="1" applyFill="1" applyBorder="1" applyAlignment="1" applyProtection="1">
      <alignment horizontal="center" vertical="center"/>
      <protection locked="0"/>
    </xf>
    <xf numFmtId="3" fontId="1" fillId="0" borderId="17" xfId="0" applyNumberFormat="1" applyFont="1" applyFill="1" applyBorder="1" applyAlignment="1" applyProtection="1">
      <alignment horizontal="right"/>
      <protection locked="0"/>
    </xf>
    <xf numFmtId="3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7" xfId="0" applyNumberFormat="1" applyFont="1" applyFill="1" applyBorder="1" applyAlignment="1" applyProtection="1">
      <alignment horizontal="center"/>
      <protection locked="0"/>
    </xf>
    <xf numFmtId="3" fontId="1" fillId="0" borderId="18" xfId="1" applyNumberFormat="1" applyFont="1" applyFill="1" applyBorder="1" applyAlignment="1" applyProtection="1">
      <alignment horizontal="right"/>
      <protection locked="0"/>
    </xf>
    <xf numFmtId="0" fontId="13" fillId="3" borderId="11" xfId="0" applyFont="1" applyFill="1" applyBorder="1" applyAlignment="1" applyProtection="1">
      <alignment horizontal="center"/>
      <protection locked="0"/>
    </xf>
    <xf numFmtId="0" fontId="13" fillId="3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3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13" fillId="3" borderId="8" xfId="0" applyNumberFormat="1" applyFont="1" applyFill="1" applyBorder="1" applyAlignment="1" applyProtection="1">
      <alignment horizontal="center" vertical="center"/>
      <protection locked="0"/>
    </xf>
    <xf numFmtId="3" fontId="13" fillId="3" borderId="2" xfId="0" applyNumberFormat="1" applyFont="1" applyFill="1" applyBorder="1" applyAlignment="1" applyProtection="1">
      <alignment horizontal="center" vertical="center"/>
      <protection locked="0"/>
    </xf>
    <xf numFmtId="3" fontId="13" fillId="3" borderId="3" xfId="0" applyNumberFormat="1" applyFont="1" applyFill="1" applyBorder="1" applyAlignment="1" applyProtection="1">
      <alignment horizontal="center" vertical="center"/>
      <protection locked="0"/>
    </xf>
    <xf numFmtId="165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165" fontId="8" fillId="3" borderId="7" xfId="0" applyNumberFormat="1" applyFont="1" applyFill="1" applyBorder="1" applyAlignment="1" applyProtection="1">
      <alignment horizontal="center" vertical="center" wrapText="1"/>
      <protection locked="0"/>
    </xf>
    <xf numFmtId="168" fontId="12" fillId="0" borderId="1" xfId="0" applyNumberFormat="1" applyFont="1" applyFill="1" applyBorder="1" applyAlignment="1" applyProtection="1">
      <protection locked="0"/>
    </xf>
    <xf numFmtId="0" fontId="14" fillId="0" borderId="0" xfId="0" applyFont="1" applyProtection="1">
      <protection locked="0"/>
    </xf>
    <xf numFmtId="3" fontId="1" fillId="0" borderId="0" xfId="0" applyNumberFormat="1" applyFont="1" applyFill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8"/>
  <sheetViews>
    <sheetView showGridLines="0" tabSelected="1" topLeftCell="A2" zoomScale="80" zoomScaleNormal="80" zoomScaleSheetLayoutView="80" workbookViewId="0">
      <selection activeCell="I61" sqref="I61:S61"/>
    </sheetView>
  </sheetViews>
  <sheetFormatPr baseColWidth="10" defaultRowHeight="12.75" x14ac:dyDescent="0.2"/>
  <cols>
    <col min="1" max="1" width="17.28515625" style="1" customWidth="1"/>
    <col min="2" max="2" width="17.85546875" style="1" customWidth="1"/>
    <col min="3" max="3" width="42.5703125" style="1" customWidth="1"/>
    <col min="4" max="4" width="8.7109375" style="1" customWidth="1"/>
    <col min="5" max="5" width="16.85546875" style="1" customWidth="1"/>
    <col min="6" max="6" width="16.7109375" style="1" customWidth="1"/>
    <col min="7" max="7" width="1.7109375" style="5" customWidth="1"/>
    <col min="8" max="19" width="14.7109375" style="1" customWidth="1"/>
    <col min="20" max="16384" width="11.42578125" style="1"/>
  </cols>
  <sheetData>
    <row r="1" spans="1:20" ht="15.75" x14ac:dyDescent="0.25">
      <c r="A1" s="93" t="s">
        <v>0</v>
      </c>
      <c r="C1" s="4"/>
    </row>
    <row r="2" spans="1:20" ht="15.75" x14ac:dyDescent="0.25">
      <c r="A2" s="93" t="s">
        <v>58</v>
      </c>
      <c r="C2" s="4"/>
    </row>
    <row r="3" spans="1:20" ht="15.75" x14ac:dyDescent="0.25">
      <c r="A3" s="93" t="s">
        <v>32</v>
      </c>
      <c r="C3" s="4"/>
    </row>
    <row r="4" spans="1:20" ht="15" x14ac:dyDescent="0.2">
      <c r="A4" s="3"/>
      <c r="C4" s="4"/>
    </row>
    <row r="5" spans="1:20" s="6" customFormat="1" ht="27.75" customHeight="1" x14ac:dyDescent="0.35">
      <c r="A5" s="80" t="s">
        <v>26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</row>
    <row r="6" spans="1:20" s="6" customFormat="1" ht="27.75" customHeight="1" x14ac:dyDescent="0.3">
      <c r="A6" s="81" t="s">
        <v>57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</row>
    <row r="7" spans="1:20" s="6" customFormat="1" ht="19.5" customHeight="1" x14ac:dyDescent="0.2">
      <c r="A7" s="82" t="s">
        <v>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</row>
    <row r="8" spans="1:20" ht="13.5" thickBot="1" x14ac:dyDescent="0.25">
      <c r="A8" s="7"/>
      <c r="B8" s="7"/>
      <c r="C8" s="7"/>
      <c r="D8" s="7"/>
      <c r="E8" s="7"/>
      <c r="F8" s="7"/>
      <c r="G8" s="7"/>
    </row>
    <row r="9" spans="1:20" s="9" customFormat="1" ht="35.1" customHeight="1" thickBot="1" x14ac:dyDescent="0.25">
      <c r="A9" s="90" t="s">
        <v>44</v>
      </c>
      <c r="B9" s="90" t="s">
        <v>45</v>
      </c>
      <c r="C9" s="90" t="s">
        <v>46</v>
      </c>
      <c r="D9" s="85" t="s">
        <v>47</v>
      </c>
      <c r="E9" s="85"/>
      <c r="F9" s="86"/>
      <c r="G9" s="23"/>
      <c r="H9" s="87" t="s">
        <v>48</v>
      </c>
      <c r="I9" s="88"/>
      <c r="J9" s="88"/>
      <c r="K9" s="88"/>
      <c r="L9" s="88"/>
      <c r="M9" s="88"/>
      <c r="N9" s="88"/>
      <c r="O9" s="88"/>
      <c r="P9" s="88"/>
      <c r="Q9" s="88"/>
      <c r="R9" s="88"/>
      <c r="S9" s="89"/>
    </row>
    <row r="10" spans="1:20" s="9" customFormat="1" ht="35.1" customHeight="1" thickBot="1" x14ac:dyDescent="0.25">
      <c r="A10" s="91"/>
      <c r="B10" s="91"/>
      <c r="C10" s="91"/>
      <c r="D10" s="83" t="s">
        <v>49</v>
      </c>
      <c r="E10" s="84"/>
      <c r="F10" s="75" t="s">
        <v>50</v>
      </c>
      <c r="G10" s="23"/>
      <c r="H10" s="71" t="s">
        <v>25</v>
      </c>
      <c r="I10" s="72" t="s">
        <v>28</v>
      </c>
      <c r="J10" s="72" t="s">
        <v>30</v>
      </c>
      <c r="K10" s="72" t="s">
        <v>33</v>
      </c>
      <c r="L10" s="72" t="s">
        <v>34</v>
      </c>
      <c r="M10" s="72" t="s">
        <v>35</v>
      </c>
      <c r="N10" s="72" t="s">
        <v>39</v>
      </c>
      <c r="O10" s="72" t="s">
        <v>41</v>
      </c>
      <c r="P10" s="72" t="s">
        <v>43</v>
      </c>
      <c r="Q10" s="72" t="s">
        <v>53</v>
      </c>
      <c r="R10" s="72" t="s">
        <v>55</v>
      </c>
      <c r="S10" s="73" t="s">
        <v>8</v>
      </c>
    </row>
    <row r="11" spans="1:20" ht="13.5" thickBot="1" x14ac:dyDescent="0.25">
      <c r="A11" s="10"/>
      <c r="B11" s="11"/>
      <c r="C11" s="11"/>
      <c r="D11" s="12"/>
      <c r="E11" s="12"/>
      <c r="F11" s="12"/>
      <c r="G11" s="2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20" x14ac:dyDescent="0.2">
      <c r="A12" s="26"/>
      <c r="B12" s="27"/>
      <c r="C12" s="28"/>
      <c r="D12" s="43"/>
      <c r="E12" s="47"/>
      <c r="F12" s="45"/>
      <c r="G12" s="30"/>
      <c r="H12" s="51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</row>
    <row r="13" spans="1:20" s="5" customFormat="1" x14ac:dyDescent="0.2">
      <c r="A13" s="56" t="s">
        <v>5</v>
      </c>
      <c r="B13" s="29" t="s">
        <v>2</v>
      </c>
      <c r="C13" s="13" t="s">
        <v>4</v>
      </c>
      <c r="D13" s="29" t="s">
        <v>51</v>
      </c>
      <c r="E13" s="57">
        <v>200000</v>
      </c>
      <c r="F13" s="34">
        <f>+E13/2.25</f>
        <v>88888.888888888891</v>
      </c>
      <c r="G13" s="14"/>
      <c r="H13" s="54">
        <v>-557.55585999999994</v>
      </c>
      <c r="I13" s="54">
        <v>-350.87738000000002</v>
      </c>
      <c r="J13" s="54">
        <v>-91.712310000000002</v>
      </c>
      <c r="K13" s="54">
        <v>-78.075810000000004</v>
      </c>
      <c r="L13" s="54">
        <v>-87.657939999999996</v>
      </c>
      <c r="M13" s="54">
        <v>-29.014319999999994</v>
      </c>
      <c r="N13" s="54">
        <v>-25.417659999999998</v>
      </c>
      <c r="O13" s="54">
        <v>-17.83745</v>
      </c>
      <c r="P13" s="54">
        <v>-5.9886800000000004</v>
      </c>
      <c r="Q13" s="54">
        <v>-5.8910900000000002</v>
      </c>
      <c r="R13" s="54">
        <v>-25.098469970569617</v>
      </c>
      <c r="S13" s="68">
        <f>SUM(H13:R13)</f>
        <v>-1275.1269699705697</v>
      </c>
      <c r="T13" s="65"/>
    </row>
    <row r="14" spans="1:20" s="5" customFormat="1" x14ac:dyDescent="0.2">
      <c r="A14" s="56" t="s">
        <v>9</v>
      </c>
      <c r="B14" s="29" t="s">
        <v>2</v>
      </c>
      <c r="C14" s="13" t="s">
        <v>4</v>
      </c>
      <c r="D14" s="29" t="s">
        <v>51</v>
      </c>
      <c r="E14" s="57">
        <v>253000</v>
      </c>
      <c r="F14" s="34">
        <f>+E14/2.322</f>
        <v>108957.79500430662</v>
      </c>
      <c r="G14" s="14"/>
      <c r="H14" s="54">
        <v>-491.25936000000002</v>
      </c>
      <c r="I14" s="54">
        <v>-493.45967999999993</v>
      </c>
      <c r="J14" s="54">
        <v>-225.13109999999998</v>
      </c>
      <c r="K14" s="54">
        <v>-115.04083000000001</v>
      </c>
      <c r="L14" s="54">
        <v>-109.67018</v>
      </c>
      <c r="M14" s="54">
        <v>-79.871509999999986</v>
      </c>
      <c r="N14" s="54">
        <v>-48.500569999999996</v>
      </c>
      <c r="O14" s="54">
        <v>3.7006000000000006</v>
      </c>
      <c r="P14" s="54">
        <v>-8.9356000000000009</v>
      </c>
      <c r="Q14" s="54">
        <v>8.7636400000000005</v>
      </c>
      <c r="R14" s="54">
        <v>0</v>
      </c>
      <c r="S14" s="68">
        <f t="shared" ref="S14:S58" si="0">SUM(H14:R14)</f>
        <v>-1559.4045900000001</v>
      </c>
      <c r="T14" s="65"/>
    </row>
    <row r="15" spans="1:20" s="5" customFormat="1" x14ac:dyDescent="0.2">
      <c r="A15" s="56" t="s">
        <v>10</v>
      </c>
      <c r="B15" s="29" t="s">
        <v>2</v>
      </c>
      <c r="C15" s="13" t="s">
        <v>4</v>
      </c>
      <c r="D15" s="29" t="s">
        <v>51</v>
      </c>
      <c r="E15" s="57">
        <v>887549.47600000002</v>
      </c>
      <c r="F15" s="34">
        <f>+E15/2.452</f>
        <v>361969.60685154976</v>
      </c>
      <c r="G15" s="14"/>
      <c r="H15" s="54">
        <v>-3271.6233899999997</v>
      </c>
      <c r="I15" s="54">
        <v>-2536.7951199999998</v>
      </c>
      <c r="J15" s="54">
        <v>-877.11735999999996</v>
      </c>
      <c r="K15" s="54">
        <v>-495.47149999999999</v>
      </c>
      <c r="L15" s="54">
        <v>-415.36751000000004</v>
      </c>
      <c r="M15" s="54">
        <v>-509.63540999999998</v>
      </c>
      <c r="N15" s="54">
        <v>-192.97558999999998</v>
      </c>
      <c r="O15" s="54">
        <v>-54.319159999999997</v>
      </c>
      <c r="P15" s="54">
        <v>-40.954549999999998</v>
      </c>
      <c r="Q15" s="54">
        <v>-26.461139999999997</v>
      </c>
      <c r="R15" s="94">
        <v>0</v>
      </c>
      <c r="S15" s="68">
        <f t="shared" si="0"/>
        <v>-8420.7207299999973</v>
      </c>
      <c r="T15" s="65"/>
    </row>
    <row r="16" spans="1:20" s="5" customFormat="1" x14ac:dyDescent="0.2">
      <c r="A16" s="56" t="s">
        <v>11</v>
      </c>
      <c r="B16" s="29" t="s">
        <v>2</v>
      </c>
      <c r="C16" s="13" t="s">
        <v>4</v>
      </c>
      <c r="D16" s="29" t="s">
        <v>51</v>
      </c>
      <c r="E16" s="57">
        <v>270856</v>
      </c>
      <c r="F16" s="34">
        <f>+E16/2.592</f>
        <v>104496.91358024691</v>
      </c>
      <c r="G16" s="14"/>
      <c r="H16" s="54">
        <v>-1046.3341599999999</v>
      </c>
      <c r="I16" s="54">
        <v>-919.12823999999989</v>
      </c>
      <c r="J16" s="54">
        <v>-205.25456</v>
      </c>
      <c r="K16" s="54">
        <v>-184.12757999999997</v>
      </c>
      <c r="L16" s="54">
        <v>-192.41566000000003</v>
      </c>
      <c r="M16" s="54">
        <v>-177.53605999999999</v>
      </c>
      <c r="N16" s="54">
        <v>-55.052030000000002</v>
      </c>
      <c r="O16" s="54">
        <v>-21.725710000000003</v>
      </c>
      <c r="P16" s="54">
        <v>-25.068469999999998</v>
      </c>
      <c r="Q16" s="54">
        <v>4.1785556222418352</v>
      </c>
      <c r="R16" s="94">
        <v>0</v>
      </c>
      <c r="S16" s="68">
        <f t="shared" si="0"/>
        <v>-2822.4639143777581</v>
      </c>
      <c r="T16" s="65"/>
    </row>
    <row r="17" spans="1:20" s="5" customFormat="1" x14ac:dyDescent="0.2">
      <c r="A17" s="56" t="s">
        <v>12</v>
      </c>
      <c r="B17" s="29" t="s">
        <v>2</v>
      </c>
      <c r="C17" s="13" t="s">
        <v>4</v>
      </c>
      <c r="D17" s="29" t="s">
        <v>51</v>
      </c>
      <c r="E17" s="57">
        <v>1285896</v>
      </c>
      <c r="F17" s="34">
        <f>+E17/2.655</f>
        <v>484329.94350282487</v>
      </c>
      <c r="G17" s="14"/>
      <c r="H17" s="54">
        <v>-8730.6999199999991</v>
      </c>
      <c r="I17" s="54">
        <v>-7611.02657</v>
      </c>
      <c r="J17" s="54">
        <v>-2440.8138100000001</v>
      </c>
      <c r="K17" s="54">
        <v>-1689.12021</v>
      </c>
      <c r="L17" s="54">
        <v>-1506.7110600000001</v>
      </c>
      <c r="M17" s="54">
        <v>-1371.2608499999999</v>
      </c>
      <c r="N17" s="54">
        <v>-506.18848000000008</v>
      </c>
      <c r="O17" s="54">
        <v>-201.26143000000002</v>
      </c>
      <c r="P17" s="54">
        <v>-103.81233999999999</v>
      </c>
      <c r="Q17" s="54">
        <v>-139.1507</v>
      </c>
      <c r="R17" s="94">
        <v>0</v>
      </c>
      <c r="S17" s="68">
        <f t="shared" si="0"/>
        <v>-24300.04537</v>
      </c>
      <c r="T17" s="65"/>
    </row>
    <row r="18" spans="1:20" s="5" customFormat="1" x14ac:dyDescent="0.2">
      <c r="A18" s="56" t="s">
        <v>13</v>
      </c>
      <c r="B18" s="29" t="s">
        <v>2</v>
      </c>
      <c r="C18" s="13" t="s">
        <v>4</v>
      </c>
      <c r="D18" s="29" t="s">
        <v>51</v>
      </c>
      <c r="E18" s="57">
        <v>800000</v>
      </c>
      <c r="F18" s="34">
        <f>+E18/2.936</f>
        <v>272479.56403269753</v>
      </c>
      <c r="G18" s="14"/>
      <c r="H18" s="54">
        <v>-3884.7900800000002</v>
      </c>
      <c r="I18" s="54">
        <v>-3780.7645499999999</v>
      </c>
      <c r="J18" s="54">
        <v>-1270.7657200000001</v>
      </c>
      <c r="K18" s="54">
        <v>-811.08991000000015</v>
      </c>
      <c r="L18" s="54">
        <v>-835.66291000000001</v>
      </c>
      <c r="M18" s="54">
        <v>-722.80378000000007</v>
      </c>
      <c r="N18" s="54">
        <v>-376.84505999999999</v>
      </c>
      <c r="O18" s="54">
        <v>-85.815470000000005</v>
      </c>
      <c r="P18" s="54">
        <v>-56.525930000000002</v>
      </c>
      <c r="Q18" s="54">
        <v>-61.146220000000007</v>
      </c>
      <c r="R18" s="94">
        <v>0</v>
      </c>
      <c r="S18" s="68">
        <f t="shared" si="0"/>
        <v>-11886.209629999999</v>
      </c>
      <c r="T18" s="65"/>
    </row>
    <row r="19" spans="1:20" s="5" customFormat="1" x14ac:dyDescent="0.2">
      <c r="A19" s="56" t="s">
        <v>14</v>
      </c>
      <c r="B19" s="29" t="s">
        <v>2</v>
      </c>
      <c r="C19" s="13" t="s">
        <v>4</v>
      </c>
      <c r="D19" s="29" t="s">
        <v>51</v>
      </c>
      <c r="E19" s="57">
        <v>801597</v>
      </c>
      <c r="F19" s="34">
        <f>+E19/3.327</f>
        <v>240936.88007213705</v>
      </c>
      <c r="G19" s="14"/>
      <c r="H19" s="54">
        <v>-4921.9544700000006</v>
      </c>
      <c r="I19" s="54">
        <v>-5508.1141899999993</v>
      </c>
      <c r="J19" s="54">
        <v>-1994.9666299999999</v>
      </c>
      <c r="K19" s="54">
        <v>-1499.1981100000003</v>
      </c>
      <c r="L19" s="54">
        <v>-1344.06459</v>
      </c>
      <c r="M19" s="54">
        <v>-1177.4305299999999</v>
      </c>
      <c r="N19" s="54">
        <v>-460.67538999999999</v>
      </c>
      <c r="O19" s="54">
        <v>-94.845369999999974</v>
      </c>
      <c r="P19" s="54">
        <v>-90.499279999999999</v>
      </c>
      <c r="Q19" s="54">
        <v>-73.309882680200047</v>
      </c>
      <c r="R19" s="94">
        <v>0</v>
      </c>
      <c r="S19" s="68">
        <f t="shared" si="0"/>
        <v>-17165.058442680202</v>
      </c>
      <c r="T19" s="65"/>
    </row>
    <row r="20" spans="1:20" s="5" customFormat="1" x14ac:dyDescent="0.2">
      <c r="A20" s="56" t="s">
        <v>15</v>
      </c>
      <c r="B20" s="29" t="s">
        <v>2</v>
      </c>
      <c r="C20" s="13" t="s">
        <v>4</v>
      </c>
      <c r="D20" s="29" t="s">
        <v>51</v>
      </c>
      <c r="E20" s="57">
        <v>544545.6</v>
      </c>
      <c r="F20" s="34">
        <f>+E20/3.481</f>
        <v>156433.66848606721</v>
      </c>
      <c r="G20" s="14"/>
      <c r="H20" s="54">
        <v>-2111.5851000000002</v>
      </c>
      <c r="I20" s="54">
        <v>-2427.13519</v>
      </c>
      <c r="J20" s="54">
        <v>-950.83734000000015</v>
      </c>
      <c r="K20" s="54">
        <v>-580.62949000000003</v>
      </c>
      <c r="L20" s="54">
        <v>-615.16906000000006</v>
      </c>
      <c r="M20" s="54">
        <v>-760.57104000000004</v>
      </c>
      <c r="N20" s="54">
        <v>-328.70287000000008</v>
      </c>
      <c r="O20" s="54">
        <v>-108.28304</v>
      </c>
      <c r="P20" s="54">
        <v>-72.847700000000003</v>
      </c>
      <c r="Q20" s="54">
        <v>-67.088210000000004</v>
      </c>
      <c r="R20" s="94">
        <v>0</v>
      </c>
      <c r="S20" s="68">
        <f t="shared" si="0"/>
        <v>-8022.849040000001</v>
      </c>
      <c r="T20" s="65"/>
    </row>
    <row r="21" spans="1:20" s="5" customFormat="1" x14ac:dyDescent="0.2">
      <c r="A21" s="56" t="s">
        <v>3</v>
      </c>
      <c r="B21" s="29" t="s">
        <v>2</v>
      </c>
      <c r="C21" s="13" t="s">
        <v>4</v>
      </c>
      <c r="D21" s="29" t="s">
        <v>51</v>
      </c>
      <c r="E21" s="57">
        <v>219360</v>
      </c>
      <c r="F21" s="34">
        <f>+E21/3.496</f>
        <v>62745.995423340959</v>
      </c>
      <c r="G21" s="14"/>
      <c r="H21" s="54">
        <v>-589.31529999999998</v>
      </c>
      <c r="I21" s="54">
        <v>-577.91319999999996</v>
      </c>
      <c r="J21" s="54">
        <v>-384.50200000000001</v>
      </c>
      <c r="K21" s="54">
        <v>-239.01690000000002</v>
      </c>
      <c r="L21" s="54">
        <v>-168.97314999999998</v>
      </c>
      <c r="M21" s="54">
        <v>-254.61002000000005</v>
      </c>
      <c r="N21" s="54">
        <v>-69.41977</v>
      </c>
      <c r="O21" s="54">
        <v>-62.878120000000003</v>
      </c>
      <c r="P21" s="54">
        <v>-0.73461000000000087</v>
      </c>
      <c r="Q21" s="54">
        <v>40.656549999999996</v>
      </c>
      <c r="R21" s="94">
        <v>0</v>
      </c>
      <c r="S21" s="68">
        <f t="shared" si="0"/>
        <v>-2306.7065199999997</v>
      </c>
      <c r="T21" s="65"/>
    </row>
    <row r="22" spans="1:20" s="5" customFormat="1" x14ac:dyDescent="0.2">
      <c r="A22" s="56" t="s">
        <v>16</v>
      </c>
      <c r="B22" s="29" t="s">
        <v>2</v>
      </c>
      <c r="C22" s="13" t="s">
        <v>4</v>
      </c>
      <c r="D22" s="29" t="s">
        <v>51</v>
      </c>
      <c r="E22" s="57">
        <v>200000</v>
      </c>
      <c r="F22" s="34">
        <f>+E22/3.546</f>
        <v>56401.579244218839</v>
      </c>
      <c r="G22" s="14"/>
      <c r="H22" s="54">
        <v>-305.67043000000007</v>
      </c>
      <c r="I22" s="54">
        <v>-613.28129999999999</v>
      </c>
      <c r="J22" s="54">
        <v>-98.376069999999984</v>
      </c>
      <c r="K22" s="54">
        <v>-189.49999000000003</v>
      </c>
      <c r="L22" s="54">
        <v>-54.255660000000006</v>
      </c>
      <c r="M22" s="54">
        <v>-215.35537999999997</v>
      </c>
      <c r="N22" s="54">
        <v>-97.318510000000003</v>
      </c>
      <c r="O22" s="54">
        <v>-71.662859999999995</v>
      </c>
      <c r="P22" s="54">
        <v>8.8812200000000008</v>
      </c>
      <c r="Q22" s="54">
        <v>-3.3581900000000022</v>
      </c>
      <c r="R22" s="94">
        <v>0</v>
      </c>
      <c r="S22" s="68">
        <f t="shared" si="0"/>
        <v>-1639.89717</v>
      </c>
      <c r="T22" s="65"/>
    </row>
    <row r="23" spans="1:20" s="5" customFormat="1" x14ac:dyDescent="0.2">
      <c r="A23" s="56" t="s">
        <v>7</v>
      </c>
      <c r="B23" s="29" t="s">
        <v>2</v>
      </c>
      <c r="C23" s="13" t="s">
        <v>4</v>
      </c>
      <c r="D23" s="29" t="s">
        <v>51</v>
      </c>
      <c r="E23" s="57">
        <v>281678.06982999999</v>
      </c>
      <c r="F23" s="34">
        <f>+E23/3.48</f>
        <v>80941.974089080453</v>
      </c>
      <c r="G23" s="14"/>
      <c r="H23" s="54">
        <v>94.459229999999991</v>
      </c>
      <c r="I23" s="54">
        <v>-440.16836999999998</v>
      </c>
      <c r="J23" s="54">
        <v>-23.494799999999998</v>
      </c>
      <c r="K23" s="54">
        <v>107.90355</v>
      </c>
      <c r="L23" s="54">
        <v>-144.11292</v>
      </c>
      <c r="M23" s="54">
        <v>-253.15467999999996</v>
      </c>
      <c r="N23" s="54">
        <v>-94.946310000000011</v>
      </c>
      <c r="O23" s="54">
        <v>-47.985979999999991</v>
      </c>
      <c r="P23" s="54">
        <v>-17.857489999999999</v>
      </c>
      <c r="Q23" s="54">
        <v>-7.2648099999999989</v>
      </c>
      <c r="R23" s="94">
        <v>0</v>
      </c>
      <c r="S23" s="68">
        <f t="shared" si="0"/>
        <v>-826.62258000000008</v>
      </c>
      <c r="T23" s="65"/>
    </row>
    <row r="24" spans="1:20" s="5" customFormat="1" x14ac:dyDescent="0.2">
      <c r="A24" s="56" t="s">
        <v>7</v>
      </c>
      <c r="B24" s="29" t="s">
        <v>2</v>
      </c>
      <c r="C24" s="13" t="s">
        <v>21</v>
      </c>
      <c r="D24" s="29" t="s">
        <v>51</v>
      </c>
      <c r="E24" s="57">
        <v>39411.707000000002</v>
      </c>
      <c r="F24" s="34">
        <f>+E24/3.48</f>
        <v>11325.20316091954</v>
      </c>
      <c r="G24" s="14"/>
      <c r="H24" s="54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4">
        <v>-10.15072</v>
      </c>
      <c r="P24" s="54">
        <v>0</v>
      </c>
      <c r="Q24" s="54">
        <v>0</v>
      </c>
      <c r="R24" s="94">
        <v>0</v>
      </c>
      <c r="S24" s="68">
        <f t="shared" si="0"/>
        <v>-10.15072</v>
      </c>
      <c r="T24" s="65"/>
    </row>
    <row r="25" spans="1:20" s="5" customFormat="1" x14ac:dyDescent="0.2">
      <c r="A25" s="56" t="s">
        <v>6</v>
      </c>
      <c r="B25" s="29" t="s">
        <v>2</v>
      </c>
      <c r="C25" s="13" t="s">
        <v>4</v>
      </c>
      <c r="D25" s="29" t="s">
        <v>51</v>
      </c>
      <c r="E25" s="57">
        <v>255432.72232</v>
      </c>
      <c r="F25" s="34">
        <f>+E25/3.47</f>
        <v>73611.73553890489</v>
      </c>
      <c r="G25" s="14"/>
      <c r="H25" s="54">
        <v>19.482020000000034</v>
      </c>
      <c r="I25" s="58">
        <v>-132.57616000000002</v>
      </c>
      <c r="J25" s="58">
        <v>-109.12379</v>
      </c>
      <c r="K25" s="58">
        <v>-113.44951000000002</v>
      </c>
      <c r="L25" s="58">
        <v>-50.320680000000003</v>
      </c>
      <c r="M25" s="58">
        <v>-88.138590000000008</v>
      </c>
      <c r="N25" s="58">
        <v>-49.881700000000002</v>
      </c>
      <c r="O25" s="54">
        <v>-16.28248</v>
      </c>
      <c r="P25" s="54">
        <v>-13.989139999999999</v>
      </c>
      <c r="Q25" s="54">
        <v>21.972429999999999</v>
      </c>
      <c r="R25" s="54">
        <v>-1.3725719862744952</v>
      </c>
      <c r="S25" s="68">
        <f t="shared" si="0"/>
        <v>-533.68017198627444</v>
      </c>
      <c r="T25" s="65"/>
    </row>
    <row r="26" spans="1:20" s="5" customFormat="1" x14ac:dyDescent="0.2">
      <c r="A26" s="56" t="s">
        <v>6</v>
      </c>
      <c r="B26" s="29" t="s">
        <v>2</v>
      </c>
      <c r="C26" s="13" t="s">
        <v>21</v>
      </c>
      <c r="D26" s="29" t="s">
        <v>51</v>
      </c>
      <c r="E26" s="57">
        <v>878835.6</v>
      </c>
      <c r="F26" s="34">
        <f>+E26/3.47</f>
        <v>253266.74351585013</v>
      </c>
      <c r="G26" s="14"/>
      <c r="H26" s="54">
        <v>0</v>
      </c>
      <c r="I26" s="58">
        <v>54.008319999999998</v>
      </c>
      <c r="J26" s="58">
        <v>0</v>
      </c>
      <c r="K26" s="58">
        <v>121.93982</v>
      </c>
      <c r="L26" s="58">
        <v>0</v>
      </c>
      <c r="M26" s="58">
        <v>0</v>
      </c>
      <c r="N26" s="58">
        <v>-147.94788999999997</v>
      </c>
      <c r="O26" s="54">
        <v>-2.6377000000000002</v>
      </c>
      <c r="P26" s="54">
        <v>-147.52699999999999</v>
      </c>
      <c r="Q26" s="54">
        <v>-155.93617999999998</v>
      </c>
      <c r="R26" s="54">
        <v>-0.62561395793163754</v>
      </c>
      <c r="S26" s="68">
        <f t="shared" si="0"/>
        <v>-278.72624395793156</v>
      </c>
      <c r="T26" s="65"/>
    </row>
    <row r="27" spans="1:20" s="5" customFormat="1" x14ac:dyDescent="0.2">
      <c r="A27" s="56" t="s">
        <v>17</v>
      </c>
      <c r="B27" s="29" t="s">
        <v>2</v>
      </c>
      <c r="C27" s="13" t="s">
        <v>4</v>
      </c>
      <c r="D27" s="29" t="s">
        <v>51</v>
      </c>
      <c r="E27" s="57">
        <v>121401.01</v>
      </c>
      <c r="F27" s="34">
        <f>+E27/3.258</f>
        <v>37262.434008594231</v>
      </c>
      <c r="G27" s="14"/>
      <c r="H27" s="54">
        <v>60.939490000000006</v>
      </c>
      <c r="I27" s="58">
        <v>-246.89260999999999</v>
      </c>
      <c r="J27" s="58">
        <v>-5.4434199999999997</v>
      </c>
      <c r="K27" s="58">
        <v>-74.352589999999992</v>
      </c>
      <c r="L27" s="58">
        <v>-7.8551200000000012</v>
      </c>
      <c r="M27" s="58">
        <v>-92.976579999999998</v>
      </c>
      <c r="N27" s="58">
        <v>-31.240749999999998</v>
      </c>
      <c r="O27" s="54">
        <v>-9.1279699999999995</v>
      </c>
      <c r="P27" s="54">
        <v>-5.0053700000000001</v>
      </c>
      <c r="Q27" s="54">
        <v>-6.0699100000000001</v>
      </c>
      <c r="R27" s="54">
        <v>-6.8140661139154091</v>
      </c>
      <c r="S27" s="68">
        <f t="shared" si="0"/>
        <v>-424.83889611391544</v>
      </c>
      <c r="T27" s="65"/>
    </row>
    <row r="28" spans="1:20" s="5" customFormat="1" x14ac:dyDescent="0.2">
      <c r="A28" s="56" t="s">
        <v>17</v>
      </c>
      <c r="B28" s="29" t="s">
        <v>2</v>
      </c>
      <c r="C28" s="13" t="s">
        <v>21</v>
      </c>
      <c r="D28" s="29" t="s">
        <v>51</v>
      </c>
      <c r="E28" s="57">
        <v>49486.347999999998</v>
      </c>
      <c r="F28" s="34">
        <f>+E28/3.258</f>
        <v>15189.179864947821</v>
      </c>
      <c r="G28" s="14"/>
      <c r="H28" s="54">
        <v>23.82133</v>
      </c>
      <c r="I28" s="58">
        <v>27.02759</v>
      </c>
      <c r="J28" s="58">
        <v>89.769620000000003</v>
      </c>
      <c r="K28" s="58">
        <v>27.044139999999999</v>
      </c>
      <c r="L28" s="58">
        <v>0</v>
      </c>
      <c r="M28" s="58">
        <v>0</v>
      </c>
      <c r="N28" s="58">
        <v>-28.243659999999998</v>
      </c>
      <c r="O28" s="54">
        <v>-8.1337200000000003</v>
      </c>
      <c r="P28" s="54">
        <v>-12.53187</v>
      </c>
      <c r="Q28" s="54">
        <v>-81.834440000000001</v>
      </c>
      <c r="R28" s="54">
        <v>7.3376959760810916</v>
      </c>
      <c r="S28" s="68">
        <f t="shared" si="0"/>
        <v>44.256685976081073</v>
      </c>
      <c r="T28" s="65"/>
    </row>
    <row r="29" spans="1:20" s="5" customFormat="1" x14ac:dyDescent="0.2">
      <c r="A29" s="56" t="s">
        <v>18</v>
      </c>
      <c r="B29" s="29" t="s">
        <v>2</v>
      </c>
      <c r="C29" s="13" t="s">
        <v>4</v>
      </c>
      <c r="D29" s="29" t="s">
        <v>51</v>
      </c>
      <c r="E29" s="57">
        <f>62068.053+10449.088+6068.937</f>
        <v>78586.078000000009</v>
      </c>
      <c r="F29" s="34">
        <f>+E29/3.317</f>
        <v>23691.913777509799</v>
      </c>
      <c r="G29" s="14"/>
      <c r="H29" s="54">
        <v>-12.930370000000011</v>
      </c>
      <c r="I29" s="58">
        <v>-152.94936000000001</v>
      </c>
      <c r="J29" s="58">
        <v>-1.8054799999999993</v>
      </c>
      <c r="K29" s="58">
        <v>2.1815000000000069</v>
      </c>
      <c r="L29" s="58">
        <v>20.194400000000002</v>
      </c>
      <c r="M29" s="58">
        <v>-73.454640000000026</v>
      </c>
      <c r="N29" s="58">
        <v>-56.906029999999987</v>
      </c>
      <c r="O29" s="54">
        <v>-46.905070000000009</v>
      </c>
      <c r="P29" s="54">
        <v>9.1874199999999995</v>
      </c>
      <c r="Q29" s="54">
        <v>-27.032139999999998</v>
      </c>
      <c r="R29" s="54">
        <v>-24.057392856420414</v>
      </c>
      <c r="S29" s="68">
        <f t="shared" si="0"/>
        <v>-364.47716285642048</v>
      </c>
      <c r="T29" s="65"/>
    </row>
    <row r="30" spans="1:20" s="5" customFormat="1" x14ac:dyDescent="0.2">
      <c r="A30" s="56" t="s">
        <v>18</v>
      </c>
      <c r="B30" s="29" t="s">
        <v>2</v>
      </c>
      <c r="C30" s="13" t="s">
        <v>21</v>
      </c>
      <c r="D30" s="29" t="s">
        <v>51</v>
      </c>
      <c r="E30" s="57">
        <v>144706.95600000001</v>
      </c>
      <c r="F30" s="34">
        <f>+E30/3.317</f>
        <v>43625.853482062106</v>
      </c>
      <c r="G30" s="14"/>
      <c r="H30" s="54">
        <v>0</v>
      </c>
      <c r="I30" s="58">
        <v>0</v>
      </c>
      <c r="J30" s="58">
        <v>23.41508</v>
      </c>
      <c r="K30" s="58">
        <v>0</v>
      </c>
      <c r="L30" s="58">
        <v>0</v>
      </c>
      <c r="M30" s="58">
        <v>0</v>
      </c>
      <c r="N30" s="58">
        <v>-43.855110000000003</v>
      </c>
      <c r="O30" s="54">
        <v>-2.6983100000000002</v>
      </c>
      <c r="P30" s="54">
        <v>-36.305579999999999</v>
      </c>
      <c r="Q30" s="54">
        <v>-53.058930000000004</v>
      </c>
      <c r="R30" s="54">
        <v>0.36174037004854487</v>
      </c>
      <c r="S30" s="68">
        <f t="shared" si="0"/>
        <v>-112.14110962995146</v>
      </c>
      <c r="T30" s="65"/>
    </row>
    <row r="31" spans="1:20" s="5" customFormat="1" x14ac:dyDescent="0.2">
      <c r="A31" s="56" t="s">
        <v>19</v>
      </c>
      <c r="B31" s="29" t="s">
        <v>2</v>
      </c>
      <c r="C31" s="13" t="s">
        <v>4</v>
      </c>
      <c r="D31" s="29" t="s">
        <v>51</v>
      </c>
      <c r="E31" s="57">
        <v>97859.103000000003</v>
      </c>
      <c r="F31" s="34">
        <f>+E31/3.176</f>
        <v>30812.060138539044</v>
      </c>
      <c r="G31" s="14"/>
      <c r="H31" s="54">
        <v>1541.1353900000001</v>
      </c>
      <c r="I31" s="58">
        <v>133.09227999999996</v>
      </c>
      <c r="J31" s="58">
        <v>40.720599999999997</v>
      </c>
      <c r="K31" s="58">
        <v>18.650100000000005</v>
      </c>
      <c r="L31" s="58">
        <v>49.489319999999992</v>
      </c>
      <c r="M31" s="58">
        <v>-34.139449999999997</v>
      </c>
      <c r="N31" s="58">
        <v>-52.130830000000017</v>
      </c>
      <c r="O31" s="54">
        <v>21.315719999999999</v>
      </c>
      <c r="P31" s="54">
        <v>-11.378589999999999</v>
      </c>
      <c r="Q31" s="54">
        <v>61.465079999999993</v>
      </c>
      <c r="R31" s="54">
        <v>14.973301031571667</v>
      </c>
      <c r="S31" s="68">
        <f t="shared" si="0"/>
        <v>1783.192921031572</v>
      </c>
      <c r="T31" s="65"/>
    </row>
    <row r="32" spans="1:20" s="5" customFormat="1" x14ac:dyDescent="0.2">
      <c r="A32" s="56" t="s">
        <v>19</v>
      </c>
      <c r="B32" s="29" t="s">
        <v>2</v>
      </c>
      <c r="C32" s="13" t="s">
        <v>21</v>
      </c>
      <c r="D32" s="29" t="s">
        <v>51</v>
      </c>
      <c r="E32" s="57">
        <v>125716.82399999999</v>
      </c>
      <c r="F32" s="34">
        <f>+E32/3.176</f>
        <v>39583.382871536523</v>
      </c>
      <c r="G32" s="14"/>
      <c r="H32" s="54">
        <v>427.03138000000001</v>
      </c>
      <c r="I32" s="58">
        <v>102.70035</v>
      </c>
      <c r="J32" s="58">
        <v>18.28782</v>
      </c>
      <c r="K32" s="58">
        <v>210.4342</v>
      </c>
      <c r="L32" s="58">
        <v>0</v>
      </c>
      <c r="M32" s="58">
        <v>0</v>
      </c>
      <c r="N32" s="58">
        <v>0</v>
      </c>
      <c r="O32" s="54">
        <v>-14.285729999999999</v>
      </c>
      <c r="P32" s="54">
        <v>-57.033370000000005</v>
      </c>
      <c r="Q32" s="54">
        <v>-53.303890000000003</v>
      </c>
      <c r="R32" s="54">
        <v>-16.775239359668898</v>
      </c>
      <c r="S32" s="68">
        <f t="shared" si="0"/>
        <v>617.05552064033111</v>
      </c>
      <c r="T32" s="65"/>
    </row>
    <row r="33" spans="1:20" s="5" customFormat="1" x14ac:dyDescent="0.2">
      <c r="A33" s="56" t="s">
        <v>20</v>
      </c>
      <c r="B33" s="29" t="s">
        <v>2</v>
      </c>
      <c r="C33" s="13" t="s">
        <v>4</v>
      </c>
      <c r="D33" s="29" t="s">
        <v>51</v>
      </c>
      <c r="E33" s="57">
        <v>102271.992</v>
      </c>
      <c r="F33" s="34">
        <f>+E33/2.915</f>
        <v>35084.731389365348</v>
      </c>
      <c r="G33" s="14"/>
      <c r="H33" s="54">
        <v>878.30748999999992</v>
      </c>
      <c r="I33" s="58">
        <v>211.95424</v>
      </c>
      <c r="J33" s="58">
        <v>30.179829999999995</v>
      </c>
      <c r="K33" s="58">
        <v>-18.834070000000018</v>
      </c>
      <c r="L33" s="58">
        <v>-1.0769600000000032</v>
      </c>
      <c r="M33" s="58">
        <v>-84.131540000000001</v>
      </c>
      <c r="N33" s="58">
        <v>-15.789929999999996</v>
      </c>
      <c r="O33" s="54">
        <v>-20.830830000000002</v>
      </c>
      <c r="P33" s="54">
        <v>-18.165109999999999</v>
      </c>
      <c r="Q33" s="54">
        <v>-14.73583</v>
      </c>
      <c r="R33" s="54">
        <v>6.3445567244710031</v>
      </c>
      <c r="S33" s="68">
        <f t="shared" si="0"/>
        <v>953.22184672447077</v>
      </c>
      <c r="T33" s="65"/>
    </row>
    <row r="34" spans="1:20" s="5" customFormat="1" x14ac:dyDescent="0.2">
      <c r="A34" s="56" t="s">
        <v>20</v>
      </c>
      <c r="B34" s="29" t="s">
        <v>2</v>
      </c>
      <c r="C34" s="13" t="s">
        <v>21</v>
      </c>
      <c r="D34" s="29" t="s">
        <v>51</v>
      </c>
      <c r="E34" s="57">
        <v>114202.008</v>
      </c>
      <c r="F34" s="34">
        <f>+E34/2.915</f>
        <v>39177.361234991426</v>
      </c>
      <c r="G34" s="14"/>
      <c r="H34" s="54">
        <v>315.12170999999995</v>
      </c>
      <c r="I34" s="58">
        <v>298.89519999999993</v>
      </c>
      <c r="J34" s="58">
        <v>140.52055000000001</v>
      </c>
      <c r="K34" s="58">
        <v>24.866070000000001</v>
      </c>
      <c r="L34" s="58">
        <v>0</v>
      </c>
      <c r="M34" s="58">
        <v>0</v>
      </c>
      <c r="N34" s="58">
        <v>0</v>
      </c>
      <c r="O34" s="54">
        <v>-7.8672599999999999</v>
      </c>
      <c r="P34" s="54">
        <v>-25.523330000000001</v>
      </c>
      <c r="Q34" s="54">
        <v>0</v>
      </c>
      <c r="R34" s="54">
        <v>4.2169630132656204</v>
      </c>
      <c r="S34" s="68">
        <f t="shared" si="0"/>
        <v>750.22990301326547</v>
      </c>
      <c r="T34" s="65"/>
    </row>
    <row r="35" spans="1:20" s="5" customFormat="1" x14ac:dyDescent="0.2">
      <c r="A35" s="56" t="s">
        <v>23</v>
      </c>
      <c r="B35" s="29" t="s">
        <v>2</v>
      </c>
      <c r="C35" s="13" t="s">
        <v>4</v>
      </c>
      <c r="D35" s="29" t="s">
        <v>51</v>
      </c>
      <c r="E35" s="57">
        <v>73546.051000000007</v>
      </c>
      <c r="F35" s="34">
        <f>+E35/3.006</f>
        <v>24466.417498336665</v>
      </c>
      <c r="G35" s="14"/>
      <c r="H35" s="54">
        <v>-1221.85493</v>
      </c>
      <c r="I35" s="58">
        <v>220.58469999999994</v>
      </c>
      <c r="J35" s="58">
        <v>-35.712140000000005</v>
      </c>
      <c r="K35" s="58">
        <v>-40.42743999999999</v>
      </c>
      <c r="L35" s="58">
        <v>-48.806620000000002</v>
      </c>
      <c r="M35" s="58">
        <v>-114.12114999999999</v>
      </c>
      <c r="N35" s="58">
        <v>-22.84179</v>
      </c>
      <c r="O35" s="54">
        <v>-13.582059999999998</v>
      </c>
      <c r="P35" s="54">
        <v>14.837970000000002</v>
      </c>
      <c r="Q35" s="54">
        <v>-23.236879999999996</v>
      </c>
      <c r="R35" s="54">
        <v>4.9278127331881798</v>
      </c>
      <c r="S35" s="68">
        <f t="shared" si="0"/>
        <v>-1280.2325272668118</v>
      </c>
      <c r="T35" s="65"/>
    </row>
    <row r="36" spans="1:20" s="5" customFormat="1" x14ac:dyDescent="0.2">
      <c r="A36" s="56" t="s">
        <v>23</v>
      </c>
      <c r="B36" s="29" t="s">
        <v>2</v>
      </c>
      <c r="C36" s="13" t="s">
        <v>21</v>
      </c>
      <c r="D36" s="29" t="s">
        <v>51</v>
      </c>
      <c r="E36" s="57">
        <v>101120.94899999999</v>
      </c>
      <c r="F36" s="34">
        <f>+E36/3.006</f>
        <v>33639.703592814374</v>
      </c>
      <c r="G36" s="14"/>
      <c r="H36" s="54">
        <v>152.99146999999999</v>
      </c>
      <c r="I36" s="58">
        <v>112.57218</v>
      </c>
      <c r="J36" s="58">
        <v>80.392469999999989</v>
      </c>
      <c r="K36" s="58">
        <v>2743.4360499999998</v>
      </c>
      <c r="L36" s="58">
        <v>304.24463000000003</v>
      </c>
      <c r="M36" s="58">
        <v>474.62288000000001</v>
      </c>
      <c r="N36" s="58">
        <v>398.50577999999996</v>
      </c>
      <c r="O36" s="54">
        <v>-32.74906</v>
      </c>
      <c r="P36" s="54">
        <v>0</v>
      </c>
      <c r="Q36" s="54">
        <v>-7.8680599999999998</v>
      </c>
      <c r="R36" s="54">
        <v>-28.827868510444095</v>
      </c>
      <c r="S36" s="68">
        <f t="shared" si="0"/>
        <v>4197.3204714895555</v>
      </c>
      <c r="T36" s="65"/>
    </row>
    <row r="37" spans="1:20" s="5" customFormat="1" x14ac:dyDescent="0.2">
      <c r="A37" s="56" t="s">
        <v>24</v>
      </c>
      <c r="B37" s="29" t="s">
        <v>2</v>
      </c>
      <c r="C37" s="13" t="s">
        <v>4</v>
      </c>
      <c r="D37" s="29" t="s">
        <v>51</v>
      </c>
      <c r="E37" s="57">
        <v>56472.341</v>
      </c>
      <c r="F37" s="34">
        <v>19905.654212195979</v>
      </c>
      <c r="G37" s="14"/>
      <c r="H37" s="54">
        <v>13548.953370000001</v>
      </c>
      <c r="I37" s="58">
        <v>228.32427999999996</v>
      </c>
      <c r="J37" s="58">
        <v>82.682949999999977</v>
      </c>
      <c r="K37" s="58">
        <v>-226.86277999999999</v>
      </c>
      <c r="L37" s="58">
        <v>-0.10296000000000127</v>
      </c>
      <c r="M37" s="58">
        <v>-82.445149999999998</v>
      </c>
      <c r="N37" s="58">
        <v>-28.949839999999998</v>
      </c>
      <c r="O37" s="54">
        <v>-31.817300000000003</v>
      </c>
      <c r="P37" s="54">
        <v>-34.33558</v>
      </c>
      <c r="Q37" s="54">
        <v>6.4222800000000007</v>
      </c>
      <c r="R37" s="54">
        <v>8.3880910805027806</v>
      </c>
      <c r="S37" s="68">
        <f t="shared" si="0"/>
        <v>13470.257361080505</v>
      </c>
      <c r="T37" s="65"/>
    </row>
    <row r="38" spans="1:20" s="5" customFormat="1" x14ac:dyDescent="0.2">
      <c r="A38" s="56" t="s">
        <v>24</v>
      </c>
      <c r="B38" s="29" t="s">
        <v>2</v>
      </c>
      <c r="C38" s="13" t="s">
        <v>21</v>
      </c>
      <c r="D38" s="29" t="s">
        <v>51</v>
      </c>
      <c r="E38" s="57">
        <v>40027.659</v>
      </c>
      <c r="F38" s="34">
        <v>14109.150158618259</v>
      </c>
      <c r="G38" s="14"/>
      <c r="H38" s="54">
        <v>13774.33311</v>
      </c>
      <c r="I38" s="58">
        <v>437.56860999999998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4">
        <v>0</v>
      </c>
      <c r="P38" s="54">
        <v>0</v>
      </c>
      <c r="Q38" s="54">
        <v>-1.92805</v>
      </c>
      <c r="R38" s="54">
        <v>-15.569336294915548</v>
      </c>
      <c r="S38" s="68">
        <f t="shared" si="0"/>
        <v>14194.404333705084</v>
      </c>
      <c r="T38" s="65"/>
    </row>
    <row r="39" spans="1:20" s="5" customFormat="1" x14ac:dyDescent="0.2">
      <c r="A39" s="66" t="s">
        <v>29</v>
      </c>
      <c r="B39" s="29" t="s">
        <v>2</v>
      </c>
      <c r="C39" s="13" t="s">
        <v>4</v>
      </c>
      <c r="D39" s="29" t="s">
        <v>51</v>
      </c>
      <c r="E39" s="70">
        <v>51803.254999999997</v>
      </c>
      <c r="F39" s="34">
        <v>18501.162499999999</v>
      </c>
      <c r="G39" s="14"/>
      <c r="H39" s="54">
        <v>0</v>
      </c>
      <c r="I39" s="58">
        <v>14109.735919999999</v>
      </c>
      <c r="J39" s="58">
        <v>-747.16640000000007</v>
      </c>
      <c r="K39" s="58">
        <v>-1120.5340200000001</v>
      </c>
      <c r="L39" s="58">
        <v>255.1961</v>
      </c>
      <c r="M39" s="58">
        <v>-48.408379999999994</v>
      </c>
      <c r="N39" s="58">
        <v>-39.76482</v>
      </c>
      <c r="O39" s="54">
        <v>-18.77899</v>
      </c>
      <c r="P39" s="54">
        <v>8.75122</v>
      </c>
      <c r="Q39" s="54">
        <v>11.389939999999999</v>
      </c>
      <c r="R39" s="54">
        <v>1.6230105848160661</v>
      </c>
      <c r="S39" s="68">
        <f t="shared" si="0"/>
        <v>12412.04358058481</v>
      </c>
      <c r="T39" s="65"/>
    </row>
    <row r="40" spans="1:20" s="5" customFormat="1" x14ac:dyDescent="0.2">
      <c r="A40" s="66" t="s">
        <v>29</v>
      </c>
      <c r="B40" s="29" t="s">
        <v>2</v>
      </c>
      <c r="C40" s="13" t="s">
        <v>21</v>
      </c>
      <c r="D40" s="29" t="s">
        <v>51</v>
      </c>
      <c r="E40" s="70">
        <v>43659.207000000002</v>
      </c>
      <c r="F40" s="34">
        <v>15592.57392857143</v>
      </c>
      <c r="G40" s="14"/>
      <c r="H40" s="54">
        <v>0</v>
      </c>
      <c r="I40" s="58">
        <v>15838.863039999998</v>
      </c>
      <c r="J40" s="58">
        <v>0</v>
      </c>
      <c r="K40" s="58">
        <v>0.61255999999999999</v>
      </c>
      <c r="L40" s="58">
        <v>0</v>
      </c>
      <c r="M40" s="58">
        <v>0</v>
      </c>
      <c r="N40" s="58">
        <v>0</v>
      </c>
      <c r="O40" s="54">
        <v>-67.38485</v>
      </c>
      <c r="P40" s="54">
        <v>-6.6669900000000002</v>
      </c>
      <c r="Q40" s="54">
        <v>-41.91216</v>
      </c>
      <c r="R40" s="54">
        <v>0</v>
      </c>
      <c r="S40" s="68">
        <f t="shared" si="0"/>
        <v>15723.511599999998</v>
      </c>
      <c r="T40" s="65"/>
    </row>
    <row r="41" spans="1:20" s="5" customFormat="1" x14ac:dyDescent="0.2">
      <c r="A41" s="66" t="s">
        <v>31</v>
      </c>
      <c r="B41" s="29" t="s">
        <v>2</v>
      </c>
      <c r="C41" s="13" t="s">
        <v>4</v>
      </c>
      <c r="D41" s="29" t="s">
        <v>51</v>
      </c>
      <c r="E41" s="70">
        <v>51803.254999999997</v>
      </c>
      <c r="F41" s="34">
        <v>21337.277454545456</v>
      </c>
      <c r="G41" s="14"/>
      <c r="H41" s="54">
        <v>0</v>
      </c>
      <c r="I41" s="58">
        <v>0</v>
      </c>
      <c r="J41" s="58">
        <v>12805.07122</v>
      </c>
      <c r="K41" s="58">
        <v>-1086.7912000000001</v>
      </c>
      <c r="L41" s="58">
        <v>69.176399999999987</v>
      </c>
      <c r="M41" s="58">
        <v>-54.822949999999999</v>
      </c>
      <c r="N41" s="58">
        <v>-33.923750000000005</v>
      </c>
      <c r="O41" s="54">
        <v>6.7734100000000002</v>
      </c>
      <c r="P41" s="54">
        <v>-24.240570000000002</v>
      </c>
      <c r="Q41" s="54">
        <v>17.31072</v>
      </c>
      <c r="R41" s="54">
        <v>-5.7274790710227101</v>
      </c>
      <c r="S41" s="68">
        <f t="shared" si="0"/>
        <v>11692.825800928977</v>
      </c>
      <c r="T41" s="65"/>
    </row>
    <row r="42" spans="1:20" s="5" customFormat="1" x14ac:dyDescent="0.2">
      <c r="A42" s="66" t="s">
        <v>31</v>
      </c>
      <c r="B42" s="29" t="s">
        <v>2</v>
      </c>
      <c r="C42" s="13" t="s">
        <v>21</v>
      </c>
      <c r="D42" s="29" t="s">
        <v>51</v>
      </c>
      <c r="E42" s="70">
        <v>43659.207000000002</v>
      </c>
      <c r="F42" s="34">
        <v>15602.242909090908</v>
      </c>
      <c r="G42" s="14"/>
      <c r="H42" s="54">
        <v>0</v>
      </c>
      <c r="I42" s="58">
        <v>0</v>
      </c>
      <c r="J42" s="58">
        <v>20125.212609999999</v>
      </c>
      <c r="K42" s="58">
        <v>0</v>
      </c>
      <c r="L42" s="58">
        <v>0</v>
      </c>
      <c r="M42" s="58">
        <v>0</v>
      </c>
      <c r="N42" s="58">
        <v>0</v>
      </c>
      <c r="O42" s="54">
        <v>0</v>
      </c>
      <c r="P42" s="54">
        <v>0</v>
      </c>
      <c r="Q42" s="54">
        <v>0</v>
      </c>
      <c r="R42" s="54">
        <v>0</v>
      </c>
      <c r="S42" s="68">
        <f t="shared" si="0"/>
        <v>20125.212609999999</v>
      </c>
      <c r="T42" s="65"/>
    </row>
    <row r="43" spans="1:20" s="5" customFormat="1" x14ac:dyDescent="0.2">
      <c r="A43" s="66" t="s">
        <v>36</v>
      </c>
      <c r="B43" s="29" t="s">
        <v>2</v>
      </c>
      <c r="C43" s="13" t="s">
        <v>4</v>
      </c>
      <c r="D43" s="29" t="s">
        <v>51</v>
      </c>
      <c r="E43" s="70">
        <v>41397.089</v>
      </c>
      <c r="F43" s="69">
        <v>15758.313285116101</v>
      </c>
      <c r="G43" s="14"/>
      <c r="H43" s="54">
        <v>0</v>
      </c>
      <c r="I43" s="54">
        <v>0</v>
      </c>
      <c r="J43" s="54">
        <v>0</v>
      </c>
      <c r="K43" s="58">
        <v>14655.531360000001</v>
      </c>
      <c r="L43" s="58">
        <v>-502.23837999999984</v>
      </c>
      <c r="M43" s="58">
        <v>66.015120000000024</v>
      </c>
      <c r="N43" s="58">
        <v>-53.8782</v>
      </c>
      <c r="O43" s="54">
        <v>-33.714859999999994</v>
      </c>
      <c r="P43" s="54">
        <v>-19.325600000000001</v>
      </c>
      <c r="Q43" s="54">
        <v>-7.6730499999999999</v>
      </c>
      <c r="R43" s="54">
        <v>4.7957021384594558</v>
      </c>
      <c r="S43" s="68">
        <f t="shared" si="0"/>
        <v>14109.512092138461</v>
      </c>
      <c r="T43" s="65"/>
    </row>
    <row r="44" spans="1:20" s="5" customFormat="1" x14ac:dyDescent="0.2">
      <c r="A44" s="66" t="s">
        <v>36</v>
      </c>
      <c r="B44" s="29" t="s">
        <v>2</v>
      </c>
      <c r="C44" s="13" t="s">
        <v>21</v>
      </c>
      <c r="D44" s="29" t="s">
        <v>51</v>
      </c>
      <c r="E44" s="70">
        <v>70592.910999999993</v>
      </c>
      <c r="F44" s="69">
        <v>26872.063570612867</v>
      </c>
      <c r="G44" s="14"/>
      <c r="H44" s="54">
        <v>0</v>
      </c>
      <c r="I44" s="54">
        <v>0</v>
      </c>
      <c r="J44" s="54">
        <v>0</v>
      </c>
      <c r="K44" s="58">
        <v>24916.958579999995</v>
      </c>
      <c r="L44" s="58">
        <v>0</v>
      </c>
      <c r="M44" s="58">
        <v>0</v>
      </c>
      <c r="N44" s="58">
        <v>0</v>
      </c>
      <c r="O44" s="54">
        <v>-38.653820000000003</v>
      </c>
      <c r="P44" s="54">
        <v>-24.689019999999999</v>
      </c>
      <c r="Q44" s="54">
        <v>0</v>
      </c>
      <c r="R44" s="54">
        <v>-25.84747489862464</v>
      </c>
      <c r="S44" s="68">
        <f t="shared" si="0"/>
        <v>24827.768265101367</v>
      </c>
      <c r="T44" s="65"/>
    </row>
    <row r="45" spans="1:20" s="5" customFormat="1" x14ac:dyDescent="0.2">
      <c r="A45" s="66" t="s">
        <v>37</v>
      </c>
      <c r="B45" s="29" t="s">
        <v>2</v>
      </c>
      <c r="C45" s="13" t="s">
        <v>4</v>
      </c>
      <c r="D45" s="29" t="s">
        <v>51</v>
      </c>
      <c r="E45" s="70">
        <v>48832.21</v>
      </c>
      <c r="F45" s="69">
        <v>17686.421586381744</v>
      </c>
      <c r="G45" s="14"/>
      <c r="H45" s="54">
        <v>0</v>
      </c>
      <c r="I45" s="54">
        <v>0</v>
      </c>
      <c r="J45" s="54">
        <v>0</v>
      </c>
      <c r="K45" s="54">
        <v>0</v>
      </c>
      <c r="L45" s="58">
        <v>17149.537759999999</v>
      </c>
      <c r="M45" s="58">
        <v>-43.650059999999982</v>
      </c>
      <c r="N45" s="58">
        <v>-50.205269999999992</v>
      </c>
      <c r="O45" s="54">
        <v>-19.002110000000002</v>
      </c>
      <c r="P45" s="54">
        <v>-22.063279999999999</v>
      </c>
      <c r="Q45" s="54">
        <v>-18.21049</v>
      </c>
      <c r="R45" s="54">
        <v>51.194049644839332</v>
      </c>
      <c r="S45" s="68">
        <f t="shared" si="0"/>
        <v>17047.60059964484</v>
      </c>
      <c r="T45" s="65"/>
    </row>
    <row r="46" spans="1:20" s="5" customFormat="1" x14ac:dyDescent="0.2">
      <c r="A46" s="66" t="s">
        <v>37</v>
      </c>
      <c r="B46" s="29" t="s">
        <v>2</v>
      </c>
      <c r="C46" s="13" t="s">
        <v>21</v>
      </c>
      <c r="D46" s="29" t="s">
        <v>51</v>
      </c>
      <c r="E46" s="70">
        <v>81617.789999999994</v>
      </c>
      <c r="F46" s="69">
        <v>29496.852186483557</v>
      </c>
      <c r="G46" s="14"/>
      <c r="H46" s="54">
        <v>0</v>
      </c>
      <c r="I46" s="54">
        <v>0</v>
      </c>
      <c r="J46" s="54">
        <v>0</v>
      </c>
      <c r="K46" s="54">
        <v>0</v>
      </c>
      <c r="L46" s="58">
        <v>28267.134579999998</v>
      </c>
      <c r="M46" s="58">
        <v>387.12097</v>
      </c>
      <c r="N46" s="58">
        <v>0</v>
      </c>
      <c r="O46" s="54">
        <v>-26.797780000000003</v>
      </c>
      <c r="P46" s="54">
        <v>-9.7062200000000001</v>
      </c>
      <c r="Q46" s="54">
        <v>0</v>
      </c>
      <c r="R46" s="54">
        <v>0</v>
      </c>
      <c r="S46" s="68">
        <f t="shared" si="0"/>
        <v>28617.751549999997</v>
      </c>
      <c r="T46" s="65"/>
    </row>
    <row r="47" spans="1:20" s="5" customFormat="1" x14ac:dyDescent="0.2">
      <c r="A47" s="66" t="s">
        <v>38</v>
      </c>
      <c r="B47" s="29" t="s">
        <v>2</v>
      </c>
      <c r="C47" s="13" t="s">
        <v>4</v>
      </c>
      <c r="D47" s="29" t="s">
        <v>51</v>
      </c>
      <c r="E47" s="70">
        <v>56073.055999999997</v>
      </c>
      <c r="F47" s="69">
        <v>17880.438775510203</v>
      </c>
      <c r="G47" s="14"/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8">
        <v>17587.43879</v>
      </c>
      <c r="N47" s="58">
        <v>27.00441</v>
      </c>
      <c r="O47" s="54">
        <v>-21.032530000000001</v>
      </c>
      <c r="P47" s="54">
        <v>-13.72287</v>
      </c>
      <c r="Q47" s="54">
        <v>-4.0080900000000002</v>
      </c>
      <c r="R47" s="54">
        <v>7.3696263515300169</v>
      </c>
      <c r="S47" s="68">
        <f t="shared" si="0"/>
        <v>17583.049336351531</v>
      </c>
      <c r="T47" s="65"/>
    </row>
    <row r="48" spans="1:20" s="5" customFormat="1" x14ac:dyDescent="0.2">
      <c r="A48" s="66" t="s">
        <v>38</v>
      </c>
      <c r="B48" s="29" t="s">
        <v>2</v>
      </c>
      <c r="C48" s="13" t="s">
        <v>21</v>
      </c>
      <c r="D48" s="29" t="s">
        <v>51</v>
      </c>
      <c r="E48" s="70">
        <v>93586.944000000003</v>
      </c>
      <c r="F48" s="69">
        <v>29842.775510204083</v>
      </c>
      <c r="G48" s="14"/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8">
        <v>29184.8642</v>
      </c>
      <c r="N48" s="58">
        <v>19.92943</v>
      </c>
      <c r="O48" s="54">
        <v>0</v>
      </c>
      <c r="P48" s="54">
        <v>-21.811800000000002</v>
      </c>
      <c r="Q48" s="54">
        <v>-15.708119999999999</v>
      </c>
      <c r="R48" s="94">
        <v>0</v>
      </c>
      <c r="S48" s="68">
        <f t="shared" si="0"/>
        <v>29167.273710000001</v>
      </c>
      <c r="T48" s="65"/>
    </row>
    <row r="49" spans="1:21" s="5" customFormat="1" x14ac:dyDescent="0.2">
      <c r="A49" s="66" t="s">
        <v>40</v>
      </c>
      <c r="B49" s="29" t="s">
        <v>2</v>
      </c>
      <c r="C49" s="13" t="s">
        <v>4</v>
      </c>
      <c r="D49" s="29" t="s">
        <v>51</v>
      </c>
      <c r="E49" s="70">
        <v>70058.485000000001</v>
      </c>
      <c r="F49" s="69">
        <v>20189.765129682997</v>
      </c>
      <c r="G49" s="14"/>
      <c r="H49" s="54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14225.367730000002</v>
      </c>
      <c r="O49" s="54">
        <v>138.62983</v>
      </c>
      <c r="P49" s="54">
        <v>63.324120000000001</v>
      </c>
      <c r="Q49" s="54">
        <v>10.299289999999999</v>
      </c>
      <c r="R49" s="54">
        <v>35.877894797030216</v>
      </c>
      <c r="S49" s="68">
        <f t="shared" si="0"/>
        <v>14473.498864797031</v>
      </c>
      <c r="T49" s="65"/>
    </row>
    <row r="50" spans="1:21" s="5" customFormat="1" x14ac:dyDescent="0.2">
      <c r="A50" s="66" t="s">
        <v>40</v>
      </c>
      <c r="B50" s="29" t="s">
        <v>2</v>
      </c>
      <c r="C50" s="13" t="s">
        <v>21</v>
      </c>
      <c r="D50" s="29" t="s">
        <v>51</v>
      </c>
      <c r="E50" s="70">
        <v>162217.296</v>
      </c>
      <c r="F50" s="69">
        <v>46748.500288184434</v>
      </c>
      <c r="G50" s="14"/>
      <c r="H50" s="54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26022.329250000003</v>
      </c>
      <c r="O50" s="54">
        <v>-12.80585</v>
      </c>
      <c r="P50" s="54">
        <v>-38.436419999999998</v>
      </c>
      <c r="Q50" s="54">
        <v>0</v>
      </c>
      <c r="R50" s="54">
        <v>0</v>
      </c>
      <c r="S50" s="68">
        <f t="shared" si="0"/>
        <v>25971.08698</v>
      </c>
      <c r="T50" s="65"/>
    </row>
    <row r="51" spans="1:21" s="5" customFormat="1" x14ac:dyDescent="0.2">
      <c r="A51" s="66" t="s">
        <v>42</v>
      </c>
      <c r="B51" s="29" t="s">
        <v>2</v>
      </c>
      <c r="C51" s="13" t="s">
        <v>4</v>
      </c>
      <c r="D51" s="29" t="s">
        <v>51</v>
      </c>
      <c r="E51" s="70">
        <v>57498.271999999997</v>
      </c>
      <c r="F51" s="69">
        <f>+E51/3.136</f>
        <v>18334.908163265303</v>
      </c>
      <c r="G51" s="14"/>
      <c r="H51" s="54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4">
        <v>17650.707249999999</v>
      </c>
      <c r="P51" s="54">
        <v>34.899900000000009</v>
      </c>
      <c r="Q51" s="54">
        <v>-7.9633900000000004</v>
      </c>
      <c r="R51" s="54">
        <v>9.4647672400235088</v>
      </c>
      <c r="S51" s="68">
        <f t="shared" si="0"/>
        <v>17687.108527240023</v>
      </c>
      <c r="T51" s="65"/>
    </row>
    <row r="52" spans="1:21" s="5" customFormat="1" x14ac:dyDescent="0.2">
      <c r="A52" s="66" t="s">
        <v>42</v>
      </c>
      <c r="B52" s="29" t="s">
        <v>2</v>
      </c>
      <c r="C52" s="13" t="s">
        <v>21</v>
      </c>
      <c r="D52" s="29" t="s">
        <v>51</v>
      </c>
      <c r="E52" s="70">
        <v>104429.89200000001</v>
      </c>
      <c r="F52" s="69">
        <f>+E52/3.47</f>
        <v>30095.069740634008</v>
      </c>
      <c r="G52" s="14"/>
      <c r="H52" s="54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4">
        <v>7900.3108000000011</v>
      </c>
      <c r="P52" s="54">
        <v>22.519780000000004</v>
      </c>
      <c r="Q52" s="54">
        <v>0</v>
      </c>
      <c r="R52" s="54">
        <v>0</v>
      </c>
      <c r="S52" s="68">
        <f t="shared" si="0"/>
        <v>7922.8305800000007</v>
      </c>
      <c r="T52" s="65"/>
    </row>
    <row r="53" spans="1:21" s="5" customFormat="1" x14ac:dyDescent="0.2">
      <c r="A53" s="66" t="s">
        <v>52</v>
      </c>
      <c r="B53" s="29" t="s">
        <v>2</v>
      </c>
      <c r="C53" s="13" t="s">
        <v>4</v>
      </c>
      <c r="D53" s="29" t="s">
        <v>51</v>
      </c>
      <c r="E53" s="74">
        <v>77018.172999999995</v>
      </c>
      <c r="F53" s="77">
        <f>+E53/3.229</f>
        <v>23852.020130071229</v>
      </c>
      <c r="G53" s="14"/>
      <c r="H53" s="54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17266.546920000001</v>
      </c>
      <c r="Q53" s="58">
        <v>288.83711999999997</v>
      </c>
      <c r="R53" s="54">
        <v>65.631679019624997</v>
      </c>
      <c r="S53" s="68">
        <f t="shared" si="0"/>
        <v>17621.015719019626</v>
      </c>
      <c r="T53" s="65"/>
    </row>
    <row r="54" spans="1:21" s="5" customFormat="1" x14ac:dyDescent="0.2">
      <c r="A54" s="66" t="s">
        <v>52</v>
      </c>
      <c r="B54" s="29" t="s">
        <v>2</v>
      </c>
      <c r="C54" s="13" t="s">
        <v>21</v>
      </c>
      <c r="D54" s="29" t="s">
        <v>51</v>
      </c>
      <c r="E54" s="74">
        <v>30529.991999999998</v>
      </c>
      <c r="F54" s="77">
        <f>+E54/3.229</f>
        <v>9454.9371322390834</v>
      </c>
      <c r="G54" s="14"/>
      <c r="H54" s="54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4989.7755699999998</v>
      </c>
      <c r="Q54" s="58">
        <v>26.287759999999999</v>
      </c>
      <c r="R54" s="58">
        <v>0</v>
      </c>
      <c r="S54" s="68">
        <f t="shared" si="0"/>
        <v>5016.06333</v>
      </c>
      <c r="T54" s="65"/>
    </row>
    <row r="55" spans="1:21" s="5" customFormat="1" x14ac:dyDescent="0.2">
      <c r="A55" s="66" t="s">
        <v>54</v>
      </c>
      <c r="B55" s="29" t="s">
        <v>2</v>
      </c>
      <c r="C55" s="13" t="s">
        <v>4</v>
      </c>
      <c r="D55" s="76" t="s">
        <v>51</v>
      </c>
      <c r="E55" s="74">
        <v>80581.917000000001</v>
      </c>
      <c r="F55" s="77">
        <v>24374.445553539019</v>
      </c>
      <c r="G55" s="14"/>
      <c r="H55" s="54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15745.667100000001</v>
      </c>
      <c r="R55" s="54">
        <v>256.79446081074337</v>
      </c>
      <c r="S55" s="68">
        <f t="shared" si="0"/>
        <v>16002.461560810743</v>
      </c>
      <c r="T55" s="65"/>
    </row>
    <row r="56" spans="1:21" s="5" customFormat="1" x14ac:dyDescent="0.2">
      <c r="A56" s="66" t="s">
        <v>54</v>
      </c>
      <c r="B56" s="29" t="s">
        <v>2</v>
      </c>
      <c r="C56" s="13" t="s">
        <v>21</v>
      </c>
      <c r="D56" s="76" t="s">
        <v>51</v>
      </c>
      <c r="E56" s="74">
        <v>30744.699000000001</v>
      </c>
      <c r="F56" s="77">
        <v>9299.6669691470051</v>
      </c>
      <c r="G56" s="14"/>
      <c r="H56" s="54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v>3245.5691700000002</v>
      </c>
      <c r="R56" s="58">
        <v>0</v>
      </c>
      <c r="S56" s="68">
        <f t="shared" si="0"/>
        <v>3245.5691700000002</v>
      </c>
      <c r="T56" s="65"/>
    </row>
    <row r="57" spans="1:21" s="5" customFormat="1" x14ac:dyDescent="0.2">
      <c r="A57" s="66" t="s">
        <v>56</v>
      </c>
      <c r="B57" s="29" t="s">
        <v>2</v>
      </c>
      <c r="C57" s="13" t="s">
        <v>21</v>
      </c>
      <c r="D57" s="76" t="s">
        <v>51</v>
      </c>
      <c r="E57" s="74">
        <v>62400</v>
      </c>
      <c r="F57" s="77">
        <v>18467</v>
      </c>
      <c r="G57" s="14"/>
      <c r="H57" s="54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54">
        <v>7100.9561711585557</v>
      </c>
      <c r="S57" s="68">
        <f t="shared" si="0"/>
        <v>7100.9561711585557</v>
      </c>
      <c r="T57" s="65"/>
    </row>
    <row r="58" spans="1:21" s="5" customFormat="1" x14ac:dyDescent="0.2">
      <c r="A58" s="66" t="s">
        <v>56</v>
      </c>
      <c r="B58" s="29" t="s">
        <v>2</v>
      </c>
      <c r="C58" s="13" t="s">
        <v>21</v>
      </c>
      <c r="D58" s="76" t="s">
        <v>51</v>
      </c>
      <c r="E58" s="74">
        <v>21006</v>
      </c>
      <c r="F58" s="77">
        <v>6217</v>
      </c>
      <c r="G58" s="14"/>
      <c r="H58" s="54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  <c r="R58" s="54">
        <v>2175.4729789556413</v>
      </c>
      <c r="S58" s="68">
        <f t="shared" si="0"/>
        <v>2175.4729789556413</v>
      </c>
      <c r="T58" s="65"/>
    </row>
    <row r="59" spans="1:21" s="16" customFormat="1" ht="13.5" thickBot="1" x14ac:dyDescent="0.25">
      <c r="A59" s="38"/>
      <c r="B59" s="39"/>
      <c r="C59" s="39"/>
      <c r="D59" s="44"/>
      <c r="E59" s="48"/>
      <c r="F59" s="46"/>
      <c r="G59" s="31"/>
      <c r="H59" s="36"/>
      <c r="I59" s="59"/>
      <c r="J59" s="59"/>
      <c r="K59" s="59"/>
      <c r="L59" s="59"/>
      <c r="M59" s="59"/>
      <c r="N59" s="59"/>
      <c r="O59" s="59"/>
      <c r="P59" s="59"/>
      <c r="Q59" s="59"/>
      <c r="R59" s="92"/>
      <c r="S59" s="59"/>
      <c r="T59" s="65"/>
    </row>
    <row r="60" spans="1:21" s="8" customFormat="1" x14ac:dyDescent="0.2">
      <c r="A60" s="40"/>
      <c r="B60" s="41"/>
      <c r="C60" s="41"/>
      <c r="D60" s="42"/>
      <c r="E60" s="49"/>
      <c r="F60" s="49"/>
      <c r="G60" s="32"/>
      <c r="H60" s="37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5"/>
    </row>
    <row r="61" spans="1:21" s="64" customFormat="1" ht="18" x14ac:dyDescent="0.25">
      <c r="A61" s="78" t="s">
        <v>27</v>
      </c>
      <c r="B61" s="79"/>
      <c r="C61" s="79"/>
      <c r="D61" s="22"/>
      <c r="E61" s="62"/>
      <c r="F61" s="62">
        <f>SUM(F13:F56)</f>
        <v>3104253.7684338233</v>
      </c>
      <c r="G61" s="63"/>
      <c r="H61" s="55">
        <f>SUM(H13:H58)</f>
        <v>3691.0026200000048</v>
      </c>
      <c r="I61" s="55">
        <f t="shared" ref="I61:S61" si="1">SUM(I13:I58)</f>
        <v>5984.2447899999988</v>
      </c>
      <c r="J61" s="55">
        <f t="shared" si="1"/>
        <v>23974.029819999996</v>
      </c>
      <c r="K61" s="55">
        <f t="shared" si="1"/>
        <v>34267.035989999989</v>
      </c>
      <c r="L61" s="55">
        <f t="shared" si="1"/>
        <v>40030.511829999996</v>
      </c>
      <c r="M61" s="55">
        <f t="shared" si="1"/>
        <v>41432.529890000005</v>
      </c>
      <c r="N61" s="55">
        <f t="shared" si="1"/>
        <v>37781.534790000005</v>
      </c>
      <c r="O61" s="55">
        <f t="shared" si="1"/>
        <v>24499.584020000002</v>
      </c>
      <c r="P61" s="55">
        <f t="shared" si="1"/>
        <v>21453.04176</v>
      </c>
      <c r="Q61" s="55">
        <f t="shared" si="1"/>
        <v>18584.669782942041</v>
      </c>
      <c r="R61" s="55">
        <f t="shared" si="1"/>
        <v>9605.0149886106046</v>
      </c>
      <c r="S61" s="55">
        <f t="shared" si="1"/>
        <v>261303.20028155265</v>
      </c>
      <c r="T61" s="65"/>
    </row>
    <row r="62" spans="1:21" s="8" customFormat="1" ht="13.5" thickBot="1" x14ac:dyDescent="0.25">
      <c r="A62" s="24"/>
      <c r="B62" s="25"/>
      <c r="C62" s="25"/>
      <c r="D62" s="25"/>
      <c r="E62" s="50"/>
      <c r="F62" s="50"/>
      <c r="G62" s="32"/>
      <c r="H62" s="35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</row>
    <row r="63" spans="1:21" x14ac:dyDescent="0.2">
      <c r="A63" s="53" t="s">
        <v>22</v>
      </c>
      <c r="F63" s="52"/>
      <c r="G63" s="1"/>
      <c r="T63" s="2"/>
      <c r="U63" s="2"/>
    </row>
    <row r="64" spans="1:21" s="8" customFormat="1" ht="15.75" customHeight="1" x14ac:dyDescent="0.2">
      <c r="A64" s="17"/>
      <c r="B64" s="17"/>
      <c r="C64" s="17"/>
      <c r="D64" s="17"/>
      <c r="E64" s="18"/>
      <c r="F64" s="18"/>
      <c r="G64" s="18"/>
    </row>
    <row r="65" spans="1:19" s="8" customFormat="1" ht="15.75" customHeight="1" x14ac:dyDescent="0.2">
      <c r="A65" s="17"/>
      <c r="B65" s="17"/>
      <c r="C65" s="17"/>
      <c r="D65" s="17"/>
      <c r="E65" s="18"/>
      <c r="F65" s="18"/>
      <c r="G65" s="18"/>
      <c r="S65" s="67"/>
    </row>
    <row r="66" spans="1:19" s="8" customFormat="1" ht="15.75" customHeight="1" x14ac:dyDescent="0.2">
      <c r="A66" s="17"/>
      <c r="B66" s="17"/>
      <c r="C66" s="17"/>
      <c r="D66" s="17"/>
      <c r="E66" s="18"/>
      <c r="F66" s="18"/>
      <c r="G66" s="18"/>
    </row>
    <row r="67" spans="1:19" s="8" customFormat="1" ht="15.75" customHeight="1" x14ac:dyDescent="0.2">
      <c r="A67" s="17"/>
      <c r="B67" s="17"/>
      <c r="C67" s="17"/>
      <c r="D67" s="17"/>
      <c r="E67" s="18"/>
      <c r="F67" s="18"/>
      <c r="G67" s="18"/>
    </row>
    <row r="68" spans="1:19" s="8" customFormat="1" ht="15.75" customHeight="1" x14ac:dyDescent="0.2">
      <c r="A68" s="17"/>
      <c r="B68" s="17"/>
      <c r="C68" s="17"/>
      <c r="D68" s="17"/>
      <c r="E68" s="18"/>
      <c r="F68" s="18"/>
      <c r="G68" s="18"/>
    </row>
    <row r="69" spans="1:19" s="8" customFormat="1" ht="15.75" customHeight="1" x14ac:dyDescent="0.2">
      <c r="A69" s="17"/>
      <c r="B69" s="17"/>
      <c r="C69" s="17"/>
      <c r="D69" s="17"/>
      <c r="E69" s="18"/>
      <c r="F69" s="18"/>
      <c r="G69" s="18"/>
    </row>
    <row r="70" spans="1:19" s="8" customFormat="1" ht="15.75" customHeight="1" x14ac:dyDescent="0.2">
      <c r="A70" s="17"/>
      <c r="B70" s="17"/>
      <c r="C70" s="17"/>
      <c r="D70" s="17"/>
      <c r="E70" s="18"/>
      <c r="F70" s="18"/>
      <c r="G70" s="18"/>
    </row>
    <row r="71" spans="1:19" s="8" customFormat="1" ht="15.75" customHeight="1" x14ac:dyDescent="0.2">
      <c r="A71" s="17"/>
      <c r="B71" s="17"/>
      <c r="C71" s="17"/>
      <c r="D71" s="17"/>
      <c r="E71" s="18"/>
      <c r="F71" s="18"/>
      <c r="G71" s="18"/>
    </row>
    <row r="72" spans="1:19" s="8" customFormat="1" ht="15.75" customHeight="1" x14ac:dyDescent="0.2">
      <c r="A72" s="17"/>
      <c r="B72" s="17"/>
      <c r="C72" s="17"/>
      <c r="D72" s="17"/>
      <c r="E72" s="18"/>
      <c r="F72" s="18"/>
      <c r="G72" s="18"/>
    </row>
    <row r="73" spans="1:19" s="8" customFormat="1" ht="15.75" customHeight="1" x14ac:dyDescent="0.2">
      <c r="A73" s="17"/>
      <c r="B73" s="17"/>
      <c r="C73" s="17"/>
      <c r="D73" s="17"/>
      <c r="E73" s="18"/>
      <c r="F73" s="18"/>
      <c r="G73" s="18"/>
    </row>
    <row r="74" spans="1:19" s="8" customFormat="1" ht="15.75" customHeight="1" x14ac:dyDescent="0.2">
      <c r="A74" s="17"/>
      <c r="B74" s="17"/>
      <c r="C74" s="17"/>
      <c r="D74" s="17"/>
      <c r="E74" s="18"/>
      <c r="F74" s="18"/>
      <c r="G74" s="18"/>
    </row>
    <row r="75" spans="1:19" s="8" customFormat="1" ht="15.75" customHeight="1" x14ac:dyDescent="0.2">
      <c r="A75" s="17"/>
      <c r="B75" s="17"/>
      <c r="C75" s="17"/>
      <c r="D75" s="17"/>
      <c r="E75" s="18"/>
      <c r="F75" s="18"/>
      <c r="G75" s="18"/>
    </row>
    <row r="76" spans="1:19" s="8" customFormat="1" ht="15.75" customHeight="1" x14ac:dyDescent="0.2">
      <c r="A76" s="17"/>
      <c r="B76" s="17"/>
      <c r="C76" s="17"/>
      <c r="D76" s="17"/>
      <c r="E76" s="18"/>
      <c r="F76" s="18"/>
      <c r="G76" s="18"/>
    </row>
    <row r="77" spans="1:19" s="8" customFormat="1" ht="15.75" customHeight="1" x14ac:dyDescent="0.2">
      <c r="A77" s="17"/>
      <c r="B77" s="17"/>
      <c r="C77" s="17"/>
      <c r="D77" s="17"/>
      <c r="E77" s="18"/>
      <c r="F77" s="18"/>
      <c r="G77" s="18"/>
    </row>
    <row r="78" spans="1:19" s="8" customFormat="1" ht="15.75" customHeight="1" x14ac:dyDescent="0.2">
      <c r="A78" s="17"/>
      <c r="B78" s="17"/>
      <c r="C78" s="17"/>
      <c r="D78" s="17"/>
      <c r="E78" s="18"/>
      <c r="F78" s="18"/>
      <c r="G78" s="18"/>
    </row>
    <row r="79" spans="1:19" s="8" customFormat="1" ht="15.75" customHeight="1" x14ac:dyDescent="0.2">
      <c r="A79" s="17"/>
      <c r="B79" s="17"/>
      <c r="C79" s="17"/>
      <c r="D79" s="17"/>
      <c r="E79" s="18"/>
      <c r="F79" s="18"/>
      <c r="G79" s="18"/>
    </row>
    <row r="80" spans="1:19" s="8" customFormat="1" ht="15.75" customHeight="1" x14ac:dyDescent="0.2">
      <c r="A80" s="17"/>
      <c r="B80" s="17"/>
      <c r="C80" s="17"/>
      <c r="D80" s="17"/>
      <c r="E80" s="18"/>
      <c r="F80" s="18"/>
      <c r="G80" s="18"/>
    </row>
    <row r="81" spans="1:7" s="8" customFormat="1" ht="15.75" customHeight="1" x14ac:dyDescent="0.2">
      <c r="A81" s="17"/>
      <c r="B81" s="17"/>
      <c r="C81" s="17"/>
      <c r="D81" s="17"/>
      <c r="E81" s="18"/>
      <c r="F81" s="18"/>
      <c r="G81" s="18"/>
    </row>
    <row r="82" spans="1:7" s="8" customFormat="1" ht="15.75" customHeight="1" x14ac:dyDescent="0.2">
      <c r="A82" s="17"/>
      <c r="B82" s="17"/>
      <c r="C82" s="17"/>
      <c r="D82" s="17"/>
      <c r="E82" s="18"/>
      <c r="F82" s="18"/>
      <c r="G82" s="18"/>
    </row>
    <row r="83" spans="1:7" s="8" customFormat="1" ht="15.75" customHeight="1" x14ac:dyDescent="0.2">
      <c r="A83" s="17"/>
      <c r="B83" s="17"/>
      <c r="C83" s="17"/>
      <c r="D83" s="17"/>
      <c r="E83" s="18"/>
      <c r="F83" s="18"/>
      <c r="G83" s="18"/>
    </row>
    <row r="84" spans="1:7" s="8" customFormat="1" ht="15.75" customHeight="1" x14ac:dyDescent="0.2">
      <c r="A84" s="17"/>
      <c r="B84" s="17"/>
      <c r="C84" s="17"/>
      <c r="D84" s="17"/>
      <c r="E84" s="18"/>
      <c r="F84" s="18"/>
      <c r="G84" s="18"/>
    </row>
    <row r="85" spans="1:7" s="8" customFormat="1" ht="15.75" customHeight="1" x14ac:dyDescent="0.2">
      <c r="A85" s="17"/>
      <c r="B85" s="17"/>
      <c r="C85" s="17"/>
      <c r="D85" s="17"/>
      <c r="E85" s="18"/>
      <c r="F85" s="18"/>
      <c r="G85" s="18"/>
    </row>
    <row r="86" spans="1:7" s="8" customFormat="1" ht="15.75" customHeight="1" x14ac:dyDescent="0.2">
      <c r="A86" s="17"/>
      <c r="B86" s="17"/>
      <c r="C86" s="17"/>
      <c r="D86" s="17"/>
      <c r="E86" s="18"/>
      <c r="F86" s="18"/>
      <c r="G86" s="18"/>
    </row>
    <row r="87" spans="1:7" s="8" customFormat="1" ht="15.75" customHeight="1" x14ac:dyDescent="0.2">
      <c r="A87" s="17"/>
      <c r="B87" s="17"/>
      <c r="C87" s="17"/>
      <c r="D87" s="17"/>
      <c r="E87" s="18"/>
      <c r="F87" s="18"/>
      <c r="G87" s="18"/>
    </row>
    <row r="88" spans="1:7" s="8" customFormat="1" ht="15.75" customHeight="1" x14ac:dyDescent="0.2">
      <c r="A88" s="17"/>
      <c r="B88" s="17"/>
      <c r="C88" s="17"/>
      <c r="D88" s="17"/>
      <c r="E88" s="18"/>
      <c r="F88" s="18"/>
      <c r="G88" s="18"/>
    </row>
    <row r="89" spans="1:7" s="8" customFormat="1" ht="15.75" customHeight="1" x14ac:dyDescent="0.2">
      <c r="A89" s="17"/>
      <c r="B89" s="17"/>
      <c r="C89" s="17"/>
      <c r="D89" s="17"/>
      <c r="E89" s="18"/>
      <c r="F89" s="18"/>
      <c r="G89" s="18"/>
    </row>
    <row r="90" spans="1:7" s="8" customFormat="1" ht="15.75" customHeight="1" x14ac:dyDescent="0.2">
      <c r="A90" s="17"/>
      <c r="B90" s="17"/>
      <c r="C90" s="17"/>
      <c r="D90" s="17"/>
      <c r="E90" s="18"/>
      <c r="F90" s="18"/>
      <c r="G90" s="18"/>
    </row>
    <row r="91" spans="1:7" s="8" customFormat="1" ht="15.75" customHeight="1" x14ac:dyDescent="0.2">
      <c r="A91" s="17"/>
      <c r="B91" s="17"/>
      <c r="C91" s="17"/>
      <c r="D91" s="17"/>
      <c r="E91" s="18"/>
      <c r="F91" s="18"/>
      <c r="G91" s="18"/>
    </row>
    <row r="92" spans="1:7" s="8" customFormat="1" ht="15.75" customHeight="1" x14ac:dyDescent="0.2">
      <c r="A92" s="17"/>
      <c r="B92" s="17"/>
      <c r="C92" s="17"/>
      <c r="D92" s="17"/>
      <c r="E92" s="18"/>
      <c r="F92" s="18"/>
      <c r="G92" s="18"/>
    </row>
    <row r="93" spans="1:7" s="8" customFormat="1" ht="15.75" customHeight="1" x14ac:dyDescent="0.2">
      <c r="A93" s="17"/>
      <c r="B93" s="17"/>
      <c r="C93" s="17"/>
      <c r="D93" s="17"/>
      <c r="E93" s="18"/>
      <c r="F93" s="18"/>
      <c r="G93" s="18"/>
    </row>
    <row r="94" spans="1:7" s="8" customFormat="1" ht="15.75" customHeight="1" x14ac:dyDescent="0.2">
      <c r="A94" s="17"/>
      <c r="B94" s="17"/>
      <c r="C94" s="17"/>
      <c r="D94" s="17"/>
      <c r="E94" s="18"/>
      <c r="F94" s="18"/>
      <c r="G94" s="18"/>
    </row>
    <row r="95" spans="1:7" s="8" customFormat="1" ht="15.75" customHeight="1" x14ac:dyDescent="0.2">
      <c r="A95" s="17"/>
      <c r="B95" s="17"/>
      <c r="C95" s="17"/>
      <c r="D95" s="17"/>
      <c r="E95" s="18"/>
      <c r="F95" s="18"/>
      <c r="G95" s="18"/>
    </row>
    <row r="96" spans="1:7" s="8" customFormat="1" ht="15.75" customHeight="1" x14ac:dyDescent="0.2">
      <c r="A96" s="17"/>
      <c r="B96" s="17"/>
      <c r="C96" s="17"/>
      <c r="D96" s="17"/>
      <c r="E96" s="18"/>
      <c r="F96" s="18"/>
      <c r="G96" s="18"/>
    </row>
    <row r="97" spans="1:7" s="8" customFormat="1" ht="15.75" customHeight="1" x14ac:dyDescent="0.2">
      <c r="A97" s="17"/>
      <c r="B97" s="17"/>
      <c r="C97" s="17"/>
      <c r="D97" s="17"/>
      <c r="E97" s="18"/>
      <c r="F97" s="18"/>
      <c r="G97" s="18"/>
    </row>
    <row r="98" spans="1:7" s="8" customFormat="1" ht="15.75" customHeight="1" x14ac:dyDescent="0.2">
      <c r="A98" s="17"/>
      <c r="B98" s="17"/>
      <c r="C98" s="17"/>
      <c r="D98" s="17"/>
      <c r="E98" s="18"/>
      <c r="F98" s="18"/>
      <c r="G98" s="18"/>
    </row>
    <row r="99" spans="1:7" s="8" customFormat="1" ht="15.75" customHeight="1" x14ac:dyDescent="0.2">
      <c r="A99" s="17"/>
      <c r="B99" s="17"/>
      <c r="C99" s="17"/>
      <c r="D99" s="17"/>
      <c r="E99" s="18"/>
      <c r="F99" s="18"/>
      <c r="G99" s="18"/>
    </row>
    <row r="100" spans="1:7" s="8" customFormat="1" ht="15.75" customHeight="1" x14ac:dyDescent="0.2">
      <c r="A100" s="17"/>
      <c r="B100" s="17"/>
      <c r="C100" s="17"/>
      <c r="D100" s="17"/>
      <c r="E100" s="18"/>
      <c r="F100" s="18"/>
      <c r="G100" s="18"/>
    </row>
    <row r="101" spans="1:7" s="8" customFormat="1" ht="15.75" customHeight="1" x14ac:dyDescent="0.2">
      <c r="A101" s="17"/>
      <c r="B101" s="17"/>
      <c r="C101" s="17"/>
      <c r="D101" s="17"/>
      <c r="E101" s="18"/>
      <c r="F101" s="18"/>
      <c r="G101" s="18"/>
    </row>
    <row r="102" spans="1:7" s="8" customFormat="1" ht="15.75" customHeight="1" x14ac:dyDescent="0.2">
      <c r="A102" s="17"/>
      <c r="B102" s="17"/>
      <c r="C102" s="17"/>
      <c r="D102" s="17"/>
      <c r="E102" s="18"/>
      <c r="F102" s="18"/>
      <c r="G102" s="18"/>
    </row>
    <row r="103" spans="1:7" s="8" customFormat="1" ht="15.75" customHeight="1" x14ac:dyDescent="0.2">
      <c r="A103" s="17"/>
      <c r="B103" s="17"/>
      <c r="C103" s="17"/>
      <c r="D103" s="17"/>
      <c r="E103" s="18"/>
      <c r="F103" s="18"/>
      <c r="G103" s="18"/>
    </row>
    <row r="104" spans="1:7" s="8" customFormat="1" ht="15.75" customHeight="1" x14ac:dyDescent="0.2">
      <c r="A104" s="17"/>
      <c r="B104" s="17"/>
      <c r="C104" s="17"/>
      <c r="D104" s="17"/>
      <c r="E104" s="18"/>
      <c r="F104" s="18"/>
      <c r="G104" s="18"/>
    </row>
    <row r="105" spans="1:7" s="8" customFormat="1" ht="15.75" customHeight="1" x14ac:dyDescent="0.2">
      <c r="A105" s="17"/>
      <c r="B105" s="17"/>
      <c r="C105" s="17"/>
      <c r="D105" s="17"/>
      <c r="E105" s="18"/>
      <c r="F105" s="18"/>
      <c r="G105" s="18"/>
    </row>
    <row r="106" spans="1:7" s="8" customFormat="1" ht="15.75" customHeight="1" x14ac:dyDescent="0.2">
      <c r="A106" s="17"/>
      <c r="B106" s="17"/>
      <c r="C106" s="17"/>
      <c r="D106" s="17"/>
      <c r="E106" s="18"/>
      <c r="F106" s="18"/>
      <c r="G106" s="18"/>
    </row>
    <row r="107" spans="1:7" s="8" customFormat="1" ht="15.75" customHeight="1" x14ac:dyDescent="0.2">
      <c r="A107" s="17"/>
      <c r="B107" s="17"/>
      <c r="C107" s="17"/>
      <c r="D107" s="17"/>
      <c r="E107" s="18"/>
      <c r="F107" s="18"/>
      <c r="G107" s="18"/>
    </row>
    <row r="108" spans="1:7" s="8" customFormat="1" ht="15.75" customHeight="1" x14ac:dyDescent="0.2">
      <c r="A108" s="17"/>
      <c r="B108" s="17"/>
      <c r="C108" s="17"/>
      <c r="D108" s="17"/>
      <c r="E108" s="18"/>
      <c r="F108" s="18"/>
      <c r="G108" s="18"/>
    </row>
    <row r="109" spans="1:7" s="8" customFormat="1" ht="15.75" customHeight="1" x14ac:dyDescent="0.2">
      <c r="A109" s="17"/>
      <c r="B109" s="17"/>
      <c r="C109" s="17"/>
      <c r="D109" s="17"/>
      <c r="E109" s="18"/>
      <c r="F109" s="18"/>
      <c r="G109" s="18"/>
    </row>
    <row r="110" spans="1:7" s="8" customFormat="1" ht="15.75" customHeight="1" x14ac:dyDescent="0.2">
      <c r="A110" s="17"/>
      <c r="B110" s="17"/>
      <c r="C110" s="17"/>
      <c r="D110" s="17"/>
      <c r="E110" s="18"/>
      <c r="F110" s="18"/>
      <c r="G110" s="18"/>
    </row>
    <row r="111" spans="1:7" s="8" customFormat="1" ht="15.75" customHeight="1" x14ac:dyDescent="0.2">
      <c r="A111" s="17"/>
      <c r="B111" s="17"/>
      <c r="C111" s="17"/>
      <c r="D111" s="17"/>
      <c r="E111" s="18"/>
      <c r="F111" s="18"/>
      <c r="G111" s="18"/>
    </row>
    <row r="112" spans="1:7" s="8" customFormat="1" ht="15.75" customHeight="1" x14ac:dyDescent="0.2">
      <c r="A112" s="17"/>
      <c r="B112" s="17"/>
      <c r="C112" s="17"/>
      <c r="D112" s="17"/>
      <c r="E112" s="18"/>
      <c r="F112" s="18"/>
      <c r="G112" s="18"/>
    </row>
    <row r="113" spans="1:7" s="8" customFormat="1" ht="15.75" customHeight="1" x14ac:dyDescent="0.2">
      <c r="A113" s="17"/>
      <c r="B113" s="17"/>
      <c r="C113" s="17"/>
      <c r="D113" s="17"/>
      <c r="E113" s="18"/>
      <c r="F113" s="18"/>
      <c r="G113" s="18"/>
    </row>
    <row r="114" spans="1:7" s="8" customFormat="1" ht="15.75" customHeight="1" x14ac:dyDescent="0.2">
      <c r="A114" s="17"/>
      <c r="B114" s="17"/>
      <c r="C114" s="17"/>
      <c r="D114" s="17"/>
      <c r="E114" s="18"/>
      <c r="F114" s="18"/>
      <c r="G114" s="18"/>
    </row>
    <row r="115" spans="1:7" s="8" customFormat="1" ht="15.75" customHeight="1" x14ac:dyDescent="0.2">
      <c r="A115" s="17"/>
      <c r="B115" s="17"/>
      <c r="C115" s="17"/>
      <c r="D115" s="17"/>
      <c r="E115" s="18"/>
      <c r="F115" s="18"/>
      <c r="G115" s="18"/>
    </row>
    <row r="116" spans="1:7" s="8" customFormat="1" ht="15.75" customHeight="1" x14ac:dyDescent="0.2">
      <c r="A116" s="17"/>
      <c r="B116" s="17"/>
      <c r="C116" s="17"/>
      <c r="D116" s="17"/>
      <c r="E116" s="18"/>
      <c r="F116" s="18"/>
      <c r="G116" s="18"/>
    </row>
    <row r="117" spans="1:7" s="8" customFormat="1" ht="15.75" customHeight="1" x14ac:dyDescent="0.2">
      <c r="A117" s="17"/>
      <c r="B117" s="17"/>
      <c r="C117" s="17"/>
      <c r="D117" s="17"/>
      <c r="E117" s="18"/>
      <c r="F117" s="18"/>
      <c r="G117" s="18"/>
    </row>
    <row r="118" spans="1:7" s="8" customFormat="1" ht="15.75" customHeight="1" x14ac:dyDescent="0.2">
      <c r="A118" s="17"/>
      <c r="B118" s="17"/>
      <c r="C118" s="17"/>
      <c r="D118" s="17"/>
      <c r="E118" s="18"/>
      <c r="F118" s="18"/>
      <c r="G118" s="18"/>
    </row>
    <row r="119" spans="1:7" s="8" customFormat="1" ht="15.75" customHeight="1" x14ac:dyDescent="0.2">
      <c r="A119" s="17"/>
      <c r="B119" s="17"/>
      <c r="C119" s="17"/>
      <c r="D119" s="17"/>
      <c r="E119" s="18"/>
      <c r="F119" s="18"/>
      <c r="G119" s="18"/>
    </row>
    <row r="120" spans="1:7" s="8" customFormat="1" ht="15.75" customHeight="1" x14ac:dyDescent="0.2">
      <c r="A120" s="17"/>
      <c r="B120" s="17"/>
      <c r="C120" s="17"/>
      <c r="D120" s="17"/>
      <c r="E120" s="18"/>
      <c r="F120" s="18"/>
      <c r="G120" s="18"/>
    </row>
    <row r="121" spans="1:7" s="8" customFormat="1" ht="15.75" customHeight="1" x14ac:dyDescent="0.2">
      <c r="A121" s="17"/>
      <c r="B121" s="17"/>
      <c r="C121" s="17"/>
      <c r="D121" s="17"/>
      <c r="E121" s="18"/>
      <c r="F121" s="18"/>
      <c r="G121" s="18"/>
    </row>
    <row r="122" spans="1:7" s="8" customFormat="1" ht="15.75" customHeight="1" x14ac:dyDescent="0.2">
      <c r="A122" s="17"/>
      <c r="B122" s="17"/>
      <c r="C122" s="17"/>
      <c r="D122" s="17"/>
      <c r="E122" s="18"/>
      <c r="F122" s="18"/>
      <c r="G122" s="18"/>
    </row>
    <row r="123" spans="1:7" s="8" customFormat="1" ht="15.75" customHeight="1" x14ac:dyDescent="0.2">
      <c r="A123" s="17"/>
      <c r="B123" s="17"/>
      <c r="C123" s="17"/>
      <c r="D123" s="17"/>
      <c r="E123" s="18"/>
      <c r="F123" s="18"/>
      <c r="G123" s="18"/>
    </row>
    <row r="124" spans="1:7" s="8" customFormat="1" ht="15.75" customHeight="1" x14ac:dyDescent="0.2">
      <c r="A124" s="17"/>
      <c r="B124" s="17"/>
      <c r="C124" s="17"/>
      <c r="D124" s="17"/>
      <c r="E124" s="18"/>
      <c r="F124" s="18"/>
      <c r="G124" s="18"/>
    </row>
    <row r="125" spans="1:7" s="8" customFormat="1" ht="15.75" customHeight="1" x14ac:dyDescent="0.2">
      <c r="A125" s="17"/>
      <c r="B125" s="17"/>
      <c r="C125" s="17"/>
      <c r="D125" s="17"/>
      <c r="E125" s="18"/>
      <c r="F125" s="18"/>
      <c r="G125" s="18"/>
    </row>
    <row r="126" spans="1:7" s="8" customFormat="1" ht="15.75" customHeight="1" x14ac:dyDescent="0.2">
      <c r="A126" s="17"/>
      <c r="B126" s="17"/>
      <c r="C126" s="17"/>
      <c r="D126" s="17"/>
      <c r="E126" s="18"/>
      <c r="F126" s="18"/>
      <c r="G126" s="18"/>
    </row>
    <row r="127" spans="1:7" s="8" customFormat="1" ht="15.75" customHeight="1" x14ac:dyDescent="0.2">
      <c r="A127" s="17"/>
      <c r="B127" s="17"/>
      <c r="C127" s="17"/>
      <c r="D127" s="17"/>
      <c r="E127" s="18"/>
      <c r="F127" s="18"/>
      <c r="G127" s="18"/>
    </row>
    <row r="128" spans="1:7" s="8" customFormat="1" ht="15.75" customHeight="1" x14ac:dyDescent="0.2">
      <c r="A128" s="17"/>
      <c r="B128" s="17"/>
      <c r="C128" s="17"/>
      <c r="D128" s="17"/>
      <c r="E128" s="18"/>
      <c r="F128" s="18"/>
      <c r="G128" s="18"/>
    </row>
    <row r="129" spans="1:7" s="8" customFormat="1" ht="15.75" customHeight="1" x14ac:dyDescent="0.2">
      <c r="A129" s="17"/>
      <c r="B129" s="17"/>
      <c r="C129" s="17"/>
      <c r="D129" s="17"/>
      <c r="E129" s="18"/>
      <c r="F129" s="18"/>
      <c r="G129" s="18"/>
    </row>
    <row r="130" spans="1:7" s="8" customFormat="1" ht="15.75" customHeight="1" x14ac:dyDescent="0.2">
      <c r="A130" s="17"/>
      <c r="B130" s="17"/>
      <c r="C130" s="17"/>
      <c r="D130" s="17"/>
      <c r="E130" s="18"/>
      <c r="F130" s="18"/>
      <c r="G130" s="18"/>
    </row>
    <row r="131" spans="1:7" s="8" customFormat="1" ht="15.75" customHeight="1" x14ac:dyDescent="0.2">
      <c r="A131" s="17"/>
      <c r="B131" s="17"/>
      <c r="C131" s="17"/>
      <c r="D131" s="17"/>
      <c r="E131" s="18"/>
      <c r="F131" s="18"/>
      <c r="G131" s="18"/>
    </row>
    <row r="132" spans="1:7" s="8" customFormat="1" ht="15.75" customHeight="1" x14ac:dyDescent="0.2">
      <c r="A132" s="17"/>
      <c r="B132" s="17"/>
      <c r="C132" s="17"/>
      <c r="D132" s="17"/>
      <c r="E132" s="18"/>
      <c r="F132" s="18"/>
      <c r="G132" s="18"/>
    </row>
    <row r="133" spans="1:7" s="8" customFormat="1" ht="15.75" customHeight="1" x14ac:dyDescent="0.2">
      <c r="A133" s="17"/>
      <c r="B133" s="17"/>
      <c r="C133" s="17"/>
      <c r="D133" s="17"/>
      <c r="E133" s="18"/>
      <c r="F133" s="18"/>
      <c r="G133" s="18"/>
    </row>
    <row r="134" spans="1:7" s="8" customFormat="1" ht="15.75" customHeight="1" x14ac:dyDescent="0.2">
      <c r="A134" s="17"/>
      <c r="B134" s="17"/>
      <c r="C134" s="17"/>
      <c r="D134" s="17"/>
      <c r="E134" s="18"/>
      <c r="F134" s="18"/>
      <c r="G134" s="18"/>
    </row>
    <row r="135" spans="1:7" s="8" customFormat="1" ht="15.75" customHeight="1" x14ac:dyDescent="0.2">
      <c r="A135" s="17"/>
      <c r="B135" s="17"/>
      <c r="C135" s="17"/>
      <c r="D135" s="17"/>
      <c r="E135" s="18"/>
      <c r="F135" s="18"/>
      <c r="G135" s="18"/>
    </row>
    <row r="136" spans="1:7" s="8" customFormat="1" ht="15.75" customHeight="1" x14ac:dyDescent="0.2">
      <c r="A136" s="17"/>
      <c r="B136" s="17"/>
      <c r="C136" s="17"/>
      <c r="D136" s="17"/>
      <c r="E136" s="18"/>
      <c r="F136" s="18"/>
      <c r="G136" s="18"/>
    </row>
    <row r="137" spans="1:7" s="8" customFormat="1" ht="15.75" customHeight="1" x14ac:dyDescent="0.2">
      <c r="A137" s="17"/>
      <c r="B137" s="17"/>
      <c r="C137" s="17"/>
      <c r="D137" s="17"/>
      <c r="E137" s="18"/>
      <c r="F137" s="18"/>
      <c r="G137" s="18"/>
    </row>
    <row r="138" spans="1:7" s="8" customFormat="1" ht="15.75" customHeight="1" x14ac:dyDescent="0.2">
      <c r="A138" s="17"/>
      <c r="B138" s="17"/>
      <c r="C138" s="17"/>
      <c r="D138" s="17"/>
      <c r="E138" s="18"/>
      <c r="F138" s="18"/>
      <c r="G138" s="18"/>
    </row>
    <row r="139" spans="1:7" s="8" customFormat="1" ht="15.75" customHeight="1" x14ac:dyDescent="0.2">
      <c r="A139" s="17"/>
      <c r="B139" s="17"/>
      <c r="C139" s="17"/>
      <c r="D139" s="17"/>
      <c r="E139" s="18"/>
      <c r="F139" s="18"/>
      <c r="G139" s="18"/>
    </row>
    <row r="140" spans="1:7" s="8" customFormat="1" ht="15.75" customHeight="1" x14ac:dyDescent="0.2">
      <c r="A140" s="17"/>
      <c r="B140" s="17"/>
      <c r="C140" s="17"/>
      <c r="D140" s="17"/>
      <c r="E140" s="18"/>
      <c r="F140" s="18"/>
      <c r="G140" s="18"/>
    </row>
    <row r="141" spans="1:7" s="8" customFormat="1" ht="15.75" customHeight="1" x14ac:dyDescent="0.2">
      <c r="A141" s="17"/>
      <c r="B141" s="17"/>
      <c r="C141" s="17"/>
      <c r="D141" s="17"/>
      <c r="E141" s="18"/>
      <c r="F141" s="18"/>
      <c r="G141" s="18"/>
    </row>
    <row r="142" spans="1:7" s="8" customFormat="1" ht="15.75" customHeight="1" x14ac:dyDescent="0.2">
      <c r="A142" s="17"/>
      <c r="B142" s="17"/>
      <c r="C142" s="17"/>
      <c r="D142" s="17"/>
      <c r="E142" s="18"/>
      <c r="F142" s="18"/>
      <c r="G142" s="18"/>
    </row>
    <row r="143" spans="1:7" s="8" customFormat="1" ht="15.75" customHeight="1" x14ac:dyDescent="0.2">
      <c r="A143" s="17"/>
      <c r="B143" s="17"/>
      <c r="C143" s="17"/>
      <c r="D143" s="17"/>
      <c r="E143" s="18"/>
      <c r="F143" s="18"/>
      <c r="G143" s="18"/>
    </row>
    <row r="144" spans="1:7" s="8" customFormat="1" ht="15.75" customHeight="1" x14ac:dyDescent="0.2">
      <c r="A144" s="17"/>
      <c r="B144" s="17"/>
      <c r="C144" s="17"/>
      <c r="D144" s="17"/>
      <c r="E144" s="18"/>
      <c r="F144" s="18"/>
      <c r="G144" s="18"/>
    </row>
    <row r="145" spans="1:7" s="8" customFormat="1" ht="15.75" customHeight="1" x14ac:dyDescent="0.2">
      <c r="A145" s="17"/>
      <c r="B145" s="17"/>
      <c r="C145" s="17"/>
      <c r="D145" s="17"/>
      <c r="E145" s="18"/>
      <c r="F145" s="18"/>
      <c r="G145" s="18"/>
    </row>
    <row r="146" spans="1:7" s="8" customFormat="1" ht="15.75" customHeight="1" x14ac:dyDescent="0.2">
      <c r="A146" s="17"/>
      <c r="B146" s="17"/>
      <c r="C146" s="17"/>
      <c r="D146" s="17"/>
      <c r="E146" s="18"/>
      <c r="F146" s="18"/>
      <c r="G146" s="18"/>
    </row>
    <row r="147" spans="1:7" s="15" customFormat="1" x14ac:dyDescent="0.2">
      <c r="B147" s="20"/>
      <c r="C147" s="20"/>
      <c r="D147" s="20"/>
      <c r="E147" s="20"/>
      <c r="F147" s="20"/>
      <c r="G147" s="14"/>
    </row>
    <row r="148" spans="1:7" ht="15.75" x14ac:dyDescent="0.25">
      <c r="A148" s="19"/>
    </row>
  </sheetData>
  <mergeCells count="10">
    <mergeCell ref="A61:C61"/>
    <mergeCell ref="A5:S5"/>
    <mergeCell ref="A6:S6"/>
    <mergeCell ref="A7:S7"/>
    <mergeCell ref="D10:E10"/>
    <mergeCell ref="D9:F9"/>
    <mergeCell ref="H9:S9"/>
    <mergeCell ref="A9:A10"/>
    <mergeCell ref="B9:B10"/>
    <mergeCell ref="C9:C10"/>
  </mergeCells>
  <phoneticPr fontId="0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48" orientation="landscape" r:id="rId1"/>
  <headerFooter alignWithMargins="0"/>
  <ignoredErrors>
    <ignoredError sqref="F39:H40 F59:I60 I13:I40 F13:G38 E29 F51:F54 S59:S60 F61:G61" unlockedFormula="1"/>
    <ignoredError sqref="S11:S12 S62:S84 J59:J60 J13:J42 J62:J84 J11:J12 H10:P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2010-2020</vt:lpstr>
      <vt:lpstr>'2010-2020'!Área_de_impresión</vt:lpstr>
      <vt:lpstr>'2010-2020'!Títulos_a_imprimir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Gpizarro</dc:creator>
  <cp:lastModifiedBy>user</cp:lastModifiedBy>
  <cp:lastPrinted>2011-02-03T00:52:42Z</cp:lastPrinted>
  <dcterms:created xsi:type="dcterms:W3CDTF">2001-07-04T16:14:06Z</dcterms:created>
  <dcterms:modified xsi:type="dcterms:W3CDTF">2021-11-25T19:33:49Z</dcterms:modified>
</cp:coreProperties>
</file>