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Mis documentos Excel\FLUJOS-ESTADISTICOS\2017\"/>
    </mc:Choice>
  </mc:AlternateContent>
  <bookViews>
    <workbookView xWindow="240" yWindow="15" windowWidth="11580" windowHeight="6540" tabRatio="675"/>
  </bookViews>
  <sheets>
    <sheet name="2010-2017" sheetId="4" r:id="rId1"/>
  </sheets>
  <definedNames>
    <definedName name="_xlnm.Print_Area" localSheetId="0">'2010-2017'!$A$1:$Q$137</definedName>
    <definedName name="_xlnm.Print_Titles" localSheetId="0">'2010-2017'!$1:$14</definedName>
  </definedNames>
  <calcPr calcId="152511"/>
</workbook>
</file>

<file path=xl/calcChain.xml><?xml version="1.0" encoding="utf-8"?>
<calcChain xmlns="http://schemas.openxmlformats.org/spreadsheetml/2006/main">
  <c r="Q95" i="4" l="1"/>
  <c r="P95" i="4"/>
  <c r="O95" i="4"/>
  <c r="N95" i="4"/>
  <c r="M95" i="4"/>
  <c r="L95" i="4"/>
  <c r="K95" i="4"/>
  <c r="J95" i="4"/>
  <c r="I95" i="4"/>
  <c r="G95" i="4"/>
  <c r="G100" i="4"/>
  <c r="Q99" i="4"/>
  <c r="G129" i="4" l="1"/>
  <c r="G128" i="4"/>
  <c r="G127" i="4"/>
  <c r="G126" i="4"/>
  <c r="G125" i="4"/>
  <c r="G124" i="4"/>
  <c r="G123" i="4"/>
  <c r="G88" i="4"/>
  <c r="G130" i="4"/>
  <c r="G87" i="4"/>
  <c r="G86" i="4"/>
  <c r="G85" i="4"/>
  <c r="G84" i="4"/>
  <c r="G83" i="4"/>
  <c r="G82" i="4"/>
  <c r="Q87" i="4"/>
  <c r="Q86" i="4"/>
  <c r="Q85" i="4"/>
  <c r="Q84" i="4"/>
  <c r="Q83" i="4"/>
  <c r="Q82" i="4"/>
  <c r="Q130" i="4"/>
  <c r="Q129" i="4"/>
  <c r="Q128" i="4"/>
  <c r="Q126" i="4"/>
  <c r="Q125" i="4"/>
  <c r="Q124" i="4"/>
  <c r="P108" i="4"/>
  <c r="O108" i="4"/>
  <c r="N108" i="4"/>
  <c r="M108" i="4"/>
  <c r="L108" i="4"/>
  <c r="K108" i="4"/>
  <c r="J108" i="4"/>
  <c r="I108" i="4"/>
  <c r="Q127" i="4"/>
  <c r="G108" i="4" l="1"/>
  <c r="Q123" i="4"/>
  <c r="Q122" i="4"/>
  <c r="Q88" i="4" l="1"/>
  <c r="Q51" i="4"/>
  <c r="Q50" i="4"/>
  <c r="P42" i="4"/>
  <c r="P45" i="4"/>
  <c r="P44" i="4"/>
  <c r="P43" i="4"/>
  <c r="O103" i="4"/>
  <c r="O56" i="4"/>
  <c r="O53" i="4" s="1"/>
  <c r="O16" i="4"/>
  <c r="O91" i="4" l="1"/>
  <c r="O134" i="4" s="1"/>
  <c r="Q109" i="4"/>
  <c r="Q119" i="4"/>
  <c r="Q120" i="4"/>
  <c r="Q121" i="4"/>
  <c r="Q100" i="4"/>
  <c r="Q75" i="4" l="1"/>
  <c r="Q81" i="4"/>
  <c r="Q80" i="4"/>
  <c r="Q79" i="4"/>
  <c r="Q78" i="4"/>
  <c r="Q77" i="4"/>
  <c r="Q76" i="4"/>
  <c r="Q57" i="4"/>
  <c r="P56" i="4"/>
  <c r="N56" i="4"/>
  <c r="M56" i="4"/>
  <c r="L56" i="4"/>
  <c r="K56" i="4"/>
  <c r="J56" i="4"/>
  <c r="I56" i="4"/>
  <c r="Q49" i="4" l="1"/>
  <c r="Q118" i="4" l="1"/>
  <c r="Q117" i="4"/>
  <c r="Q116" i="4"/>
  <c r="Q115" i="4"/>
  <c r="Q114" i="4"/>
  <c r="Q113" i="4"/>
  <c r="Q112" i="4"/>
  <c r="Q111" i="4"/>
  <c r="Q110" i="4"/>
  <c r="Q98" i="4"/>
  <c r="Q97" i="4"/>
  <c r="Q96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P103" i="4"/>
  <c r="P53" i="4"/>
  <c r="P16" i="4"/>
  <c r="Q108" i="4" l="1"/>
  <c r="Q56" i="4"/>
  <c r="Q103" i="4"/>
  <c r="Q16" i="4"/>
  <c r="P91" i="4"/>
  <c r="P134" i="4" s="1"/>
  <c r="N16" i="4" l="1"/>
  <c r="N53" i="4" l="1"/>
  <c r="M53" i="4"/>
  <c r="L53" i="4"/>
  <c r="K53" i="4"/>
  <c r="J53" i="4"/>
  <c r="I53" i="4"/>
  <c r="I16" i="4"/>
  <c r="M16" i="4"/>
  <c r="L16" i="4"/>
  <c r="K16" i="4"/>
  <c r="J16" i="4"/>
  <c r="N103" i="4" l="1"/>
  <c r="Q53" i="4" l="1"/>
  <c r="N91" i="4"/>
  <c r="N134" i="4" s="1"/>
  <c r="M103" i="4" l="1"/>
  <c r="L103" i="4"/>
  <c r="K103" i="4"/>
  <c r="J103" i="4"/>
  <c r="I103" i="4"/>
  <c r="L91" i="4" l="1"/>
  <c r="L134" i="4" s="1"/>
  <c r="M91" i="4"/>
  <c r="M134" i="4" s="1"/>
  <c r="K91" i="4"/>
  <c r="K134" i="4" s="1"/>
  <c r="G57" i="4"/>
  <c r="G56" i="4" s="1"/>
  <c r="G18" i="4"/>
  <c r="G17" i="4"/>
  <c r="G16" i="4" l="1"/>
  <c r="G53" i="4"/>
  <c r="Q91" i="4"/>
  <c r="Q134" i="4" s="1"/>
  <c r="I91" i="4"/>
  <c r="I134" i="4" s="1"/>
  <c r="J91" i="4"/>
  <c r="J134" i="4" s="1"/>
  <c r="G91" i="4" l="1"/>
</calcChain>
</file>

<file path=xl/sharedStrings.xml><?xml version="1.0" encoding="utf-8"?>
<sst xmlns="http://schemas.openxmlformats.org/spreadsheetml/2006/main" count="511" uniqueCount="211">
  <si>
    <t>MINISTERIO     DE    ECONOMIA    Y    FINANZAS</t>
  </si>
  <si>
    <t>(En miles de US$)</t>
  </si>
  <si>
    <t>NORMA</t>
  </si>
  <si>
    <t>UNIDAD</t>
  </si>
  <si>
    <t>FUENTE</t>
  </si>
  <si>
    <t>MONTO</t>
  </si>
  <si>
    <t>DE</t>
  </si>
  <si>
    <t>PRESTAMO</t>
  </si>
  <si>
    <t>LEGAL</t>
  </si>
  <si>
    <t>EJECUTORA</t>
  </si>
  <si>
    <t>FINANC.</t>
  </si>
  <si>
    <t>MONEDA</t>
  </si>
  <si>
    <t xml:space="preserve"> </t>
  </si>
  <si>
    <t>ORIGINAL</t>
  </si>
  <si>
    <t>US$</t>
  </si>
  <si>
    <t>CREDITOS</t>
  </si>
  <si>
    <t>BONOS</t>
  </si>
  <si>
    <t>S/.</t>
  </si>
  <si>
    <t xml:space="preserve">F I N A L I D A D </t>
  </si>
  <si>
    <t>BONOS SOBERANOS</t>
  </si>
  <si>
    <t>TOTAL</t>
  </si>
  <si>
    <t>Banco de la Nación</t>
  </si>
  <si>
    <t>DNEP</t>
  </si>
  <si>
    <t>Intercambio de Bonos Soberanos</t>
  </si>
  <si>
    <t>D.S. 218-2007-EF</t>
  </si>
  <si>
    <t>M. de Defensa</t>
  </si>
  <si>
    <t>Núcleo Básico Eficaz del Ministerio de Defensa</t>
  </si>
  <si>
    <t>1/  Tipo de cambio correspondiente a la fecha de promulgación del dispositivo legal correspondiente.</t>
  </si>
  <si>
    <t>D.S. 143-2008-EF</t>
  </si>
  <si>
    <t>Núcleo Básico Eficaz del Ministerio de Defensa - II Tramo</t>
  </si>
  <si>
    <t>DU 040-2009</t>
  </si>
  <si>
    <t>Bonos Soberanos para Gobiernos Regionales</t>
  </si>
  <si>
    <t>OPERACIONES DE ADMINISTRACION DE DEUDA</t>
  </si>
  <si>
    <t>D.S. 204-2009-EF</t>
  </si>
  <si>
    <t>Núcleo Básico de Defensa - III Tramo</t>
  </si>
  <si>
    <t>D.S. 316-2009-EF</t>
  </si>
  <si>
    <t>Autoridad Portuaria Nacional - APN MTC</t>
  </si>
  <si>
    <t>Mej. y Ampl. Boca de Entrada al Terminal Portuario del Callao</t>
  </si>
  <si>
    <t>D.S. 149-2010-EF</t>
  </si>
  <si>
    <t>VRAE</t>
  </si>
  <si>
    <t>D.S. 059-2010-EF</t>
  </si>
  <si>
    <t>D.S. 299-2009-EF</t>
  </si>
  <si>
    <t>Prepago al BBVA</t>
  </si>
  <si>
    <t>D.S. 102-2010-EF</t>
  </si>
  <si>
    <t>Intercambio y/o recompra de Bonos Globales 2012, 2014, 2015 y 2016</t>
  </si>
  <si>
    <t>D.S. 163-2010-EF</t>
  </si>
  <si>
    <t>D.S. 223-2010-EF</t>
  </si>
  <si>
    <t>Prepago a Organismos y Devolución a Tesoro</t>
  </si>
  <si>
    <t>2010</t>
  </si>
  <si>
    <t>Bonos Soberanos 2010</t>
  </si>
  <si>
    <t>D E S E M B O L S O S    Y    C O L O C A C I O N E S</t>
  </si>
  <si>
    <t>Bonistas</t>
  </si>
  <si>
    <t>D E S E M B O L S O S    Y    C O L O C A C I O N E S    D E    C R E D I T O S    Y    B O N O S</t>
  </si>
  <si>
    <t>TOTAL DE DESEMBOLSOS Y COLOCACIONES</t>
  </si>
  <si>
    <t>TOTAL GENERAL</t>
  </si>
  <si>
    <t>2011</t>
  </si>
  <si>
    <t>D.S. 244-2010-EF</t>
  </si>
  <si>
    <t>GORESAM</t>
  </si>
  <si>
    <t>Mej. Sist. Agua Pot. y Alcant. Juanjuí</t>
  </si>
  <si>
    <t>Mej. Sist. Agua Pot. y Alcant. Saposoa</t>
  </si>
  <si>
    <t>Mej. Sist. Agua Pot. y Alcant. Rioja</t>
  </si>
  <si>
    <t>D.S. 271-2010-EF</t>
  </si>
  <si>
    <t>GR Callao</t>
  </si>
  <si>
    <t>Mejoramiento de la Av. Nestor Gambeta - Callao</t>
  </si>
  <si>
    <t>D.S. 134-2011-EF</t>
  </si>
  <si>
    <t>Resonador Magnético (1) y Flota de Omnibus</t>
  </si>
  <si>
    <t>D.S. 026-2011-EF</t>
  </si>
  <si>
    <t>Bonos Soberanos 2011</t>
  </si>
  <si>
    <t>DIRECCION GENERAL DE  ENDEUDAMIENTO Y TESORO PUBLICO</t>
  </si>
  <si>
    <t>2012</t>
  </si>
  <si>
    <t>D.S. 247-2011-EF</t>
  </si>
  <si>
    <t>D.S. 211-2012-EF</t>
  </si>
  <si>
    <t>Recuperación del Servicio de Instrucción Básica de vuelos con aeronaves de ala fija en la FAP-GRUP</t>
  </si>
  <si>
    <t>D.S. 020-2012-EF</t>
  </si>
  <si>
    <t>LEY Nº 29814</t>
  </si>
  <si>
    <t>DGETP</t>
  </si>
  <si>
    <r>
      <t xml:space="preserve">DGETP  </t>
    </r>
    <r>
      <rPr>
        <vertAlign val="superscript"/>
        <sz val="10"/>
        <rFont val="Arial"/>
        <family val="2"/>
      </rPr>
      <t>2/</t>
    </r>
  </si>
  <si>
    <r>
      <t xml:space="preserve">EQUIV. </t>
    </r>
    <r>
      <rPr>
        <b/>
        <vertAlign val="superscript"/>
        <sz val="12"/>
        <color indexed="8"/>
        <rFont val="Arial"/>
        <family val="2"/>
      </rPr>
      <t>1/</t>
    </r>
  </si>
  <si>
    <t>Bonos Soberanos  -  2012</t>
  </si>
  <si>
    <t>Financiar Adquisición Equipamiento Militar VRAE</t>
  </si>
  <si>
    <t>2013</t>
  </si>
  <si>
    <t>2014</t>
  </si>
  <si>
    <t>Dirección de Créditos</t>
  </si>
  <si>
    <t>D.S. 261-2012-EF</t>
  </si>
  <si>
    <t>UNAP</t>
  </si>
  <si>
    <t>Proyecto "Ampliación de los Servicios en la Facultad de Industrias Alimentarias-UNAP en el caso Zungarococha-San Juan Bautista, Maynas-Loreto"</t>
  </si>
  <si>
    <t>D.S. 263-2012-EF</t>
  </si>
  <si>
    <t>D.S. 287-2012-EF</t>
  </si>
  <si>
    <t>D.S. 267-2013-EF</t>
  </si>
  <si>
    <t>GR Apurimac</t>
  </si>
  <si>
    <t>MP Abancay</t>
  </si>
  <si>
    <t>Requerimientos intermedios e implementación VRAEM</t>
  </si>
  <si>
    <t>Cartera de Ventiseis (26) Proyectos de Inversión Pública para el Gobierno Regional del Departamento de Apurímac</t>
  </si>
  <si>
    <t>Cartera de Once (11) Proyectos de Inversión Pública para la Municipalidad Provincial de Abancay</t>
  </si>
  <si>
    <t>Primera Etapa de la Primera Fase de 7 Proyectos de Inversión Pública</t>
  </si>
  <si>
    <t>D.S. 286-2012-EF</t>
  </si>
  <si>
    <t xml:space="preserve">DGETP </t>
  </si>
  <si>
    <t>Bonos Soberanos  -  2012 (Prefinanciamiento) / Financiamiento 2013</t>
  </si>
  <si>
    <t>D.S. 224-2012-EF</t>
  </si>
  <si>
    <t>Financiar Proyectos de los Gobiernos Subnacionales en Etapa de Ejecución</t>
  </si>
  <si>
    <t>LETRAS DEL TESORO - CORTO PLAZO</t>
  </si>
  <si>
    <t>LEY Nº 29953</t>
  </si>
  <si>
    <t>Atender requerimientos financieros del Sectro Público</t>
  </si>
  <si>
    <t>LETRAS DEL TESORO</t>
  </si>
  <si>
    <t>Varios</t>
  </si>
  <si>
    <t>D.S. 037-2012-EF</t>
  </si>
  <si>
    <t xml:space="preserve">Financiar PIPs del GR San Martín </t>
  </si>
  <si>
    <t>Financiar PIP del GR del Callao.</t>
  </si>
  <si>
    <t>Bonos Soberanos  -  PREPAGO ORGANISMOS</t>
  </si>
  <si>
    <t>GR San Martin</t>
  </si>
  <si>
    <t>MINDEF</t>
  </si>
  <si>
    <t>D.S. 235-2013-EF</t>
  </si>
  <si>
    <t>MP Cotabambas</t>
  </si>
  <si>
    <t>D.S. 358-2013-EF</t>
  </si>
  <si>
    <t>D.S. 126-2014-EF</t>
  </si>
  <si>
    <t>D.S. 108-2014-EF</t>
  </si>
  <si>
    <t>D.S. 250-2014-EF</t>
  </si>
  <si>
    <t>MP Grau</t>
  </si>
  <si>
    <t>Conjunto de requermientos del Ministerio de Defensa</t>
  </si>
  <si>
    <t xml:space="preserve">Cartera de Proyectos MP Grau </t>
  </si>
  <si>
    <t>BCRP - D.S.N°108-2014-EF</t>
  </si>
  <si>
    <t>Segunda Etapa de la Primera Fase de 04 Proyectos de Inversión Pública</t>
  </si>
  <si>
    <t>BCRP</t>
  </si>
  <si>
    <t>LEY Nº 30116</t>
  </si>
  <si>
    <t>D.S. 298-2014-EF</t>
  </si>
  <si>
    <t>D.S. 318-2014-EF</t>
  </si>
  <si>
    <t>DS 098-2014-EF</t>
  </si>
  <si>
    <t>Apoyo a la Balanzas de Pagos</t>
  </si>
  <si>
    <t>Metro de Lima  (Linea 2)</t>
  </si>
  <si>
    <t>Financiar Proyectos de los Gobiernos Regionales</t>
  </si>
  <si>
    <t>Promover el Desarrollodel  Mercado de Capitales</t>
  </si>
  <si>
    <t>2015</t>
  </si>
  <si>
    <t>MD Chalhuahuacho</t>
  </si>
  <si>
    <t>FInanciar 9 PIPs de la MP Cotabambas</t>
  </si>
  <si>
    <t xml:space="preserve">FInanciar 5 PIPs de la MD Chalhuahuacho </t>
  </si>
  <si>
    <t>D.S. 359-2013-EF</t>
  </si>
  <si>
    <t>Financiar parte de los Componentes de 08 Proyectos de Inversión Pública del MINDEF</t>
  </si>
  <si>
    <t>D.S. 373-2014-EF</t>
  </si>
  <si>
    <t>M. DEFENSA</t>
  </si>
  <si>
    <t>Financiar parcialmente 05 proyectos de Inversión Pública</t>
  </si>
  <si>
    <t>D.S. 330-2014-EF</t>
  </si>
  <si>
    <t>Financiar 21 PIPs a cargo de MD Chalhuahuacho</t>
  </si>
  <si>
    <t>MD Cotabambas</t>
  </si>
  <si>
    <t>Financiar 1 PIPs a cargo de MD Cotabambas</t>
  </si>
  <si>
    <t>MD Coyllurqui</t>
  </si>
  <si>
    <t>Financiar 3 PIPs a cargo de MD Coyllurqui</t>
  </si>
  <si>
    <t>MD Haquira</t>
  </si>
  <si>
    <t>Financiar 3 PIPs a cargo de MD Haquira</t>
  </si>
  <si>
    <t>D.S. 331-2014-EF</t>
  </si>
  <si>
    <t>MP Chincheros</t>
  </si>
  <si>
    <t>Financiar 7 PIPS a cargo de Municipalidad Provincial de Chincheros</t>
  </si>
  <si>
    <t>D.S. 219-2015-EF</t>
  </si>
  <si>
    <t>BCRP - D.S.N°219-2015-EF</t>
  </si>
  <si>
    <t>D.S. 280-2015-EF</t>
  </si>
  <si>
    <t>Financiar parcialmente 02 proyectos de Inversión Pública</t>
  </si>
  <si>
    <t>LEY Nº 30283</t>
  </si>
  <si>
    <t>D.U. 005-2014</t>
  </si>
  <si>
    <t>Financiamiento de Proyectos de Inversión priorizados</t>
  </si>
  <si>
    <t>D.S. 053-2015-EF</t>
  </si>
  <si>
    <t>Reestablecer Patrimonio BCRP</t>
  </si>
  <si>
    <t>D.S. 322-2015-EF</t>
  </si>
  <si>
    <t>Construcción de la Vía Costa Verde Tramo Callao</t>
  </si>
  <si>
    <t>D.S. 052-2015-EF</t>
  </si>
  <si>
    <t>D.S. 361-2014-EF</t>
  </si>
  <si>
    <t>MP Andahuaylas</t>
  </si>
  <si>
    <t>2016</t>
  </si>
  <si>
    <t>D.S. 224-2015-EF</t>
  </si>
  <si>
    <t>Financiar parcialmente 01 proyecto de Inversión Pública</t>
  </si>
  <si>
    <t>LEY Nº 30374</t>
  </si>
  <si>
    <t>D.S. 279-2016-EF</t>
  </si>
  <si>
    <t>D.S. 378-2016-EF</t>
  </si>
  <si>
    <t>Prefinanciamiento Año Fiscal 2017</t>
  </si>
  <si>
    <t>Financiar Proyectos - LEY 30372</t>
  </si>
  <si>
    <t>Financiar Proyectos - LEY 30458 ART.1 A)</t>
  </si>
  <si>
    <t>Requerimientos Intermedios e Implementación VRAEM</t>
  </si>
  <si>
    <t>Financiar 26 proyectos de Inversión</t>
  </si>
  <si>
    <t>Financiar 11 proyectos de Inversión</t>
  </si>
  <si>
    <t>D.S. 269-2016-EF</t>
  </si>
  <si>
    <t>MEF</t>
  </si>
  <si>
    <t>P E R I O D O :    2 0 1 0   -    2 0 1 7</t>
  </si>
  <si>
    <t>2017</t>
  </si>
  <si>
    <t>Financiar 10 PIPs a cargo de la Municipalidad Provincial de Andahuaylas</t>
  </si>
  <si>
    <t>D.S. 254-2015-EF</t>
  </si>
  <si>
    <t>Bonos Soberanos - BCRP - D.S.N°108-2014-EF</t>
  </si>
  <si>
    <t>Prefinanciamiento y Operación de Administración de Deuda Recompra de Bonos Globales y Soberanos</t>
  </si>
  <si>
    <t>Financiar Parcialmente Costos Expropiaciones e Interferencias del Proyecto Construcción de Línea 2</t>
  </si>
  <si>
    <t>Financiamiento de Proyectos de Inversión Priorizados</t>
  </si>
  <si>
    <t>Financiar Fondo Intervención Ocurrencias Desastres Naturales - LEY 30458 (ART.1 C)</t>
  </si>
  <si>
    <t>Financiar Proyectos de Inversión Pública</t>
  </si>
  <si>
    <t>Financiar Fondo para el Desarrollo de los XVIII Juegos Panamericanos 2019 - LEY 30458 (ART.1 B)</t>
  </si>
  <si>
    <t>Financiar Parcialmente 24 PIPS a cargo Gob.Reg. Cajamarca</t>
  </si>
  <si>
    <t>Recuperación del Servicio de Instrucción Básica de Vuelos con Aeronaves de Ala Fija en la FAP</t>
  </si>
  <si>
    <t>Operación de Administración de Deuda Recompra de Bonos Globales y Soberanos</t>
  </si>
  <si>
    <t>Proy. M.P. Cotabambas y M.D. Chalhuahuacho</t>
  </si>
  <si>
    <t>Primera Etapa de la Primera Fase de 7 PIPs</t>
  </si>
  <si>
    <t>Req Ministerio de Defensa financiar parte de 8 componentes</t>
  </si>
  <si>
    <t>Proyecto de inversión a cargo del Ministerio de Defensa</t>
  </si>
  <si>
    <t>D.S. 126 -2014-EF</t>
  </si>
  <si>
    <t>MP Grau y MD Progreso</t>
  </si>
  <si>
    <t>Financiamiento para diversos proyecto de inversión</t>
  </si>
  <si>
    <t>D.S. 331 -2014-EF</t>
  </si>
  <si>
    <t>Mej. Ss Educativos y otros rubros</t>
  </si>
  <si>
    <t>LEY Nº 30520</t>
  </si>
  <si>
    <t>Financiar PIPs 2017</t>
  </si>
  <si>
    <t>Prefinanciamiento Año Fiscal 2018</t>
  </si>
  <si>
    <t>D.S. 260-2017-EF</t>
  </si>
  <si>
    <t>Apoyo a la Balanza de Pagos</t>
  </si>
  <si>
    <t>Financiar PIPS Fondo Agua, Saneamiento y Salud</t>
  </si>
  <si>
    <t>Financiar Parcialmente la  Cartera de Proyectos de Inversión Pública de Infraestructura VIAL - MTC</t>
  </si>
  <si>
    <t>Operación de Administración  de Deuda y Emisión de Bonos</t>
  </si>
  <si>
    <t>2/  Esta Dirección General corresponde a la Ex DNEP.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</si>
</sst>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-mm\-yy"/>
    <numFmt numFmtId="165" formatCode="General_)"/>
    <numFmt numFmtId="166" formatCode="#,##0.00000"/>
    <numFmt numFmtId="167" formatCode="#,##0.0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u val="double"/>
      <sz val="10"/>
      <color indexed="48"/>
      <name val="Arial"/>
      <family val="2"/>
    </font>
    <font>
      <i/>
      <u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  <font>
      <b/>
      <sz val="12"/>
      <color indexed="12"/>
      <name val="Arial"/>
      <family val="2"/>
    </font>
    <font>
      <vertAlign val="superscript"/>
      <sz val="10"/>
      <name val="Arial"/>
      <family val="2"/>
    </font>
    <font>
      <b/>
      <vertAlign val="superscript"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23"/>
      </right>
      <top/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64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165" fontId="3" fillId="0" borderId="0" xfId="0" applyNumberFormat="1" applyFont="1" applyFill="1" applyBorder="1" applyAlignment="1" applyProtection="1">
      <alignment horizontal="left"/>
      <protection locked="0"/>
    </xf>
    <xf numFmtId="165" fontId="2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165" fontId="2" fillId="0" borderId="0" xfId="0" applyNumberFormat="1" applyFont="1" applyFill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8" fillId="0" borderId="0" xfId="0" applyFont="1" applyFill="1" applyBorder="1" applyProtection="1"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165" fontId="2" fillId="0" borderId="1" xfId="0" applyNumberFormat="1" applyFont="1" applyFill="1" applyBorder="1" applyAlignment="1" applyProtection="1">
      <alignment horizontal="left"/>
      <protection locked="0"/>
    </xf>
    <xf numFmtId="3" fontId="3" fillId="2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8" fillId="3" borderId="0" xfId="0" applyFont="1" applyFill="1" applyBorder="1" applyProtection="1">
      <protection locked="0"/>
    </xf>
    <xf numFmtId="3" fontId="9" fillId="3" borderId="2" xfId="0" applyNumberFormat="1" applyFont="1" applyFill="1" applyBorder="1" applyAlignment="1" applyProtection="1">
      <alignment horizontal="center"/>
      <protection locked="0"/>
    </xf>
    <xf numFmtId="165" fontId="9" fillId="3" borderId="3" xfId="0" applyNumberFormat="1" applyFont="1" applyFill="1" applyBorder="1" applyProtection="1">
      <protection locked="0"/>
    </xf>
    <xf numFmtId="3" fontId="9" fillId="3" borderId="3" xfId="0" applyNumberFormat="1" applyFont="1" applyFill="1" applyBorder="1" applyAlignment="1" applyProtection="1">
      <alignment horizontal="right"/>
      <protection locked="0"/>
    </xf>
    <xf numFmtId="3" fontId="9" fillId="3" borderId="4" xfId="0" applyNumberFormat="1" applyFont="1" applyFill="1" applyBorder="1" applyAlignment="1" applyProtection="1">
      <alignment horizontal="right"/>
      <protection locked="0"/>
    </xf>
    <xf numFmtId="3" fontId="9" fillId="3" borderId="5" xfId="0" applyNumberFormat="1" applyFont="1" applyFill="1" applyBorder="1" applyAlignment="1" applyProtection="1">
      <alignment horizontal="center"/>
      <protection locked="0"/>
    </xf>
    <xf numFmtId="165" fontId="9" fillId="3" borderId="6" xfId="0" applyNumberFormat="1" applyFont="1" applyFill="1" applyBorder="1" applyProtection="1">
      <protection locked="0"/>
    </xf>
    <xf numFmtId="165" fontId="9" fillId="3" borderId="7" xfId="0" applyNumberFormat="1" applyFont="1" applyFill="1" applyBorder="1" applyAlignment="1" applyProtection="1">
      <alignment horizontal="center"/>
      <protection locked="0"/>
    </xf>
    <xf numFmtId="165" fontId="9" fillId="3" borderId="7" xfId="0" applyNumberFormat="1" applyFont="1" applyFill="1" applyBorder="1" applyAlignment="1" applyProtection="1">
      <alignment horizontal="centerContinuous"/>
      <protection locked="0"/>
    </xf>
    <xf numFmtId="165" fontId="9" fillId="3" borderId="7" xfId="0" applyNumberFormat="1" applyFont="1" applyFill="1" applyBorder="1" applyProtection="1">
      <protection locked="0"/>
    </xf>
    <xf numFmtId="165" fontId="9" fillId="3" borderId="8" xfId="0" applyNumberFormat="1" applyFont="1" applyFill="1" applyBorder="1" applyAlignment="1" applyProtection="1">
      <alignment horizontal="left"/>
      <protection locked="0"/>
    </xf>
    <xf numFmtId="165" fontId="9" fillId="3" borderId="8" xfId="0" applyNumberFormat="1" applyFont="1" applyFill="1" applyBorder="1" applyProtection="1">
      <protection locked="0"/>
    </xf>
    <xf numFmtId="0" fontId="8" fillId="3" borderId="3" xfId="0" applyFont="1" applyFill="1" applyBorder="1" applyProtection="1">
      <protection locked="0"/>
    </xf>
    <xf numFmtId="0" fontId="8" fillId="3" borderId="4" xfId="0" applyFont="1" applyFill="1" applyBorder="1" applyProtection="1">
      <protection locked="0"/>
    </xf>
    <xf numFmtId="3" fontId="9" fillId="3" borderId="5" xfId="0" quotePrefix="1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3" borderId="10" xfId="0" applyFont="1" applyFill="1" applyBorder="1" applyProtection="1">
      <protection locked="0"/>
    </xf>
    <xf numFmtId="0" fontId="8" fillId="3" borderId="11" xfId="0" applyFont="1" applyFill="1" applyBorder="1" applyProtection="1">
      <protection locked="0"/>
    </xf>
    <xf numFmtId="165" fontId="2" fillId="0" borderId="6" xfId="0" applyNumberFormat="1" applyFont="1" applyFill="1" applyBorder="1" applyAlignment="1" applyProtection="1">
      <alignment horizontal="center"/>
      <protection locked="0"/>
    </xf>
    <xf numFmtId="165" fontId="2" fillId="0" borderId="6" xfId="0" applyNumberFormat="1" applyFont="1" applyFill="1" applyBorder="1" applyAlignment="1" applyProtection="1">
      <alignment horizontal="left"/>
      <protection locked="0"/>
    </xf>
    <xf numFmtId="165" fontId="11" fillId="0" borderId="6" xfId="0" applyNumberFormat="1" applyFont="1" applyFill="1" applyBorder="1" applyAlignment="1" applyProtection="1">
      <alignment horizontal="left"/>
      <protection locked="0"/>
    </xf>
    <xf numFmtId="165" fontId="2" fillId="0" borderId="6" xfId="0" quotePrefix="1" applyNumberFormat="1" applyFont="1" applyFill="1" applyBorder="1" applyAlignment="1" applyProtection="1">
      <alignment horizontal="left"/>
      <protection locked="0"/>
    </xf>
    <xf numFmtId="165" fontId="12" fillId="0" borderId="6" xfId="0" applyNumberFormat="1" applyFont="1" applyFill="1" applyBorder="1" applyAlignment="1" applyProtection="1">
      <alignment horizontal="center"/>
      <protection locked="0"/>
    </xf>
    <xf numFmtId="165" fontId="14" fillId="4" borderId="7" xfId="0" applyNumberFormat="1" applyFont="1" applyFill="1" applyBorder="1" applyAlignment="1" applyProtection="1">
      <alignment horizontal="left"/>
      <protection locked="0"/>
    </xf>
    <xf numFmtId="165" fontId="14" fillId="4" borderId="7" xfId="0" applyNumberFormat="1" applyFont="1" applyFill="1" applyBorder="1" applyAlignment="1" applyProtection="1">
      <alignment horizontal="center"/>
      <protection locked="0"/>
    </xf>
    <xf numFmtId="165" fontId="2" fillId="0" borderId="7" xfId="0" applyNumberFormat="1" applyFont="1" applyFill="1" applyBorder="1" applyAlignment="1" applyProtection="1">
      <alignment horizontal="left"/>
      <protection locked="0"/>
    </xf>
    <xf numFmtId="165" fontId="2" fillId="0" borderId="7" xfId="0" quotePrefix="1" applyNumberFormat="1" applyFont="1" applyFill="1" applyBorder="1" applyAlignment="1" applyProtection="1">
      <alignment horizontal="left"/>
      <protection locked="0"/>
    </xf>
    <xf numFmtId="165" fontId="2" fillId="0" borderId="7" xfId="0" applyNumberFormat="1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 applyBorder="1" applyAlignment="1" applyProtection="1">
      <alignment horizontal="right"/>
      <protection locked="0"/>
    </xf>
    <xf numFmtId="3" fontId="15" fillId="2" borderId="0" xfId="0" applyNumberFormat="1" applyFont="1" applyFill="1" applyBorder="1" applyAlignment="1" applyProtection="1">
      <alignment horizontal="right"/>
      <protection locked="0"/>
    </xf>
    <xf numFmtId="3" fontId="17" fillId="2" borderId="0" xfId="0" applyNumberFormat="1" applyFont="1" applyFill="1" applyBorder="1" applyAlignment="1" applyProtection="1">
      <alignment horizontal="right"/>
      <protection locked="0"/>
    </xf>
    <xf numFmtId="3" fontId="8" fillId="2" borderId="0" xfId="0" applyNumberFormat="1" applyFont="1" applyFill="1" applyBorder="1" applyAlignment="1" applyProtection="1">
      <alignment horizontal="right"/>
      <protection locked="0"/>
    </xf>
    <xf numFmtId="3" fontId="14" fillId="4" borderId="12" xfId="0" applyNumberFormat="1" applyFont="1" applyFill="1" applyBorder="1" applyAlignment="1" applyProtection="1">
      <alignment horizontal="right"/>
      <protection locked="0"/>
    </xf>
    <xf numFmtId="3" fontId="2" fillId="0" borderId="4" xfId="0" applyNumberFormat="1" applyFont="1" applyFill="1" applyBorder="1" applyAlignment="1" applyProtection="1">
      <protection locked="0"/>
    </xf>
    <xf numFmtId="3" fontId="14" fillId="4" borderId="2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7" xfId="0" applyNumberFormat="1" applyFont="1" applyFill="1" applyBorder="1" applyAlignment="1" applyProtection="1">
      <alignment horizontal="right"/>
      <protection locked="0"/>
    </xf>
    <xf numFmtId="3" fontId="2" fillId="3" borderId="8" xfId="0" applyNumberFormat="1" applyFont="1" applyFill="1" applyBorder="1" applyAlignment="1" applyProtection="1">
      <protection locked="0"/>
    </xf>
    <xf numFmtId="3" fontId="17" fillId="0" borderId="7" xfId="0" applyNumberFormat="1" applyFont="1" applyFill="1" applyBorder="1" applyAlignment="1" applyProtection="1">
      <protection locked="0"/>
    </xf>
    <xf numFmtId="3" fontId="8" fillId="3" borderId="6" xfId="0" applyNumberFormat="1" applyFont="1" applyFill="1" applyBorder="1" applyAlignment="1" applyProtection="1">
      <protection locked="0"/>
    </xf>
    <xf numFmtId="165" fontId="17" fillId="0" borderId="7" xfId="0" applyNumberFormat="1" applyFont="1" applyFill="1" applyBorder="1" applyAlignment="1" applyProtection="1">
      <alignment horizontal="center"/>
      <protection locked="0"/>
    </xf>
    <xf numFmtId="165" fontId="17" fillId="0" borderId="7" xfId="0" applyNumberFormat="1" applyFont="1" applyFill="1" applyBorder="1" applyAlignment="1" applyProtection="1">
      <alignment horizontal="left"/>
      <protection locked="0"/>
    </xf>
    <xf numFmtId="165" fontId="8" fillId="3" borderId="9" xfId="0" applyNumberFormat="1" applyFont="1" applyFill="1" applyBorder="1" applyAlignment="1" applyProtection="1">
      <alignment horizontal="center"/>
      <protection locked="0"/>
    </xf>
    <xf numFmtId="165" fontId="8" fillId="3" borderId="3" xfId="0" applyNumberFormat="1" applyFont="1" applyFill="1" applyBorder="1" applyAlignment="1" applyProtection="1">
      <alignment horizontal="left"/>
      <protection locked="0"/>
    </xf>
    <xf numFmtId="165" fontId="8" fillId="3" borderId="3" xfId="0" applyNumberFormat="1" applyFont="1" applyFill="1" applyBorder="1" applyAlignment="1" applyProtection="1">
      <alignment horizontal="center"/>
      <protection locked="0"/>
    </xf>
    <xf numFmtId="165" fontId="8" fillId="3" borderId="4" xfId="0" applyNumberFormat="1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Protection="1">
      <protection locked="0"/>
    </xf>
    <xf numFmtId="3" fontId="9" fillId="3" borderId="4" xfId="0" applyNumberFormat="1" applyFont="1" applyFill="1" applyBorder="1" applyAlignment="1" applyProtection="1">
      <alignment horizontal="center"/>
      <protection locked="0"/>
    </xf>
    <xf numFmtId="3" fontId="9" fillId="3" borderId="6" xfId="0" applyNumberFormat="1" applyFont="1" applyFill="1" applyBorder="1" applyAlignment="1" applyProtection="1">
      <alignment horizontal="center"/>
      <protection locked="0"/>
    </xf>
    <xf numFmtId="3" fontId="9" fillId="3" borderId="8" xfId="0" quotePrefix="1" applyNumberFormat="1" applyFont="1" applyFill="1" applyBorder="1" applyAlignment="1" applyProtection="1">
      <alignment horizontal="center"/>
      <protection locked="0"/>
    </xf>
    <xf numFmtId="165" fontId="2" fillId="0" borderId="3" xfId="0" applyNumberFormat="1" applyFont="1" applyFill="1" applyBorder="1" applyAlignment="1" applyProtection="1">
      <alignment horizontal="center"/>
      <protection locked="0"/>
    </xf>
    <xf numFmtId="165" fontId="14" fillId="4" borderId="0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Fill="1" applyBorder="1" applyAlignment="1" applyProtection="1">
      <alignment horizontal="center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3" fontId="2" fillId="0" borderId="4" xfId="0" applyNumberFormat="1" applyFont="1" applyFill="1" applyBorder="1" applyAlignment="1" applyProtection="1">
      <alignment horizontal="right"/>
      <protection locked="0"/>
    </xf>
    <xf numFmtId="3" fontId="17" fillId="0" borderId="2" xfId="0" applyNumberFormat="1" applyFont="1" applyFill="1" applyBorder="1" applyAlignment="1" applyProtection="1">
      <alignment horizontal="right"/>
      <protection locked="0"/>
    </xf>
    <xf numFmtId="3" fontId="2" fillId="0" borderId="6" xfId="0" applyNumberFormat="1" applyFont="1" applyFill="1" applyBorder="1" applyAlignment="1" applyProtection="1">
      <alignment horizontal="right"/>
      <protection locked="0"/>
    </xf>
    <xf numFmtId="3" fontId="14" fillId="4" borderId="7" xfId="0" quotePrefix="1" applyNumberFormat="1" applyFont="1" applyFill="1" applyBorder="1" applyAlignment="1" applyProtection="1">
      <alignment horizontal="center"/>
      <protection locked="0"/>
    </xf>
    <xf numFmtId="3" fontId="17" fillId="0" borderId="8" xfId="0" applyNumberFormat="1" applyFont="1" applyFill="1" applyBorder="1" applyAlignment="1" applyProtection="1">
      <alignment horizontal="right"/>
      <protection locked="0"/>
    </xf>
    <xf numFmtId="3" fontId="8" fillId="3" borderId="4" xfId="0" applyNumberFormat="1" applyFont="1" applyFill="1" applyBorder="1" applyAlignment="1" applyProtection="1">
      <alignment horizontal="right"/>
      <protection locked="0"/>
    </xf>
    <xf numFmtId="3" fontId="8" fillId="3" borderId="5" xfId="0" applyNumberFormat="1" applyFont="1" applyFill="1" applyBorder="1" applyAlignment="1" applyProtection="1">
      <alignment horizontal="right"/>
      <protection locked="0"/>
    </xf>
    <xf numFmtId="166" fontId="2" fillId="0" borderId="6" xfId="0" applyNumberFormat="1" applyFont="1" applyFill="1" applyBorder="1" applyAlignment="1" applyProtection="1">
      <protection locked="0"/>
    </xf>
    <xf numFmtId="164" fontId="0" fillId="0" borderId="0" xfId="0" applyNumberFormat="1" applyProtection="1">
      <protection locked="0"/>
    </xf>
    <xf numFmtId="0" fontId="5" fillId="0" borderId="0" xfId="0" applyFont="1" applyBorder="1" applyProtection="1">
      <protection locked="0"/>
    </xf>
    <xf numFmtId="164" fontId="2" fillId="0" borderId="6" xfId="0" quotePrefix="1" applyNumberFormat="1" applyFont="1" applyFill="1" applyBorder="1" applyAlignment="1" applyProtection="1">
      <alignment horizontal="center"/>
      <protection locked="0"/>
    </xf>
    <xf numFmtId="164" fontId="14" fillId="4" borderId="7" xfId="0" applyNumberFormat="1" applyFont="1" applyFill="1" applyBorder="1" applyAlignment="1" applyProtection="1">
      <alignment horizontal="left"/>
      <protection locked="0"/>
    </xf>
    <xf numFmtId="165" fontId="17" fillId="0" borderId="8" xfId="0" applyNumberFormat="1" applyFont="1" applyFill="1" applyBorder="1" applyAlignment="1" applyProtection="1">
      <alignment horizontal="left"/>
      <protection locked="0"/>
    </xf>
    <xf numFmtId="164" fontId="17" fillId="0" borderId="8" xfId="0" quotePrefix="1" applyNumberFormat="1" applyFont="1" applyFill="1" applyBorder="1" applyAlignment="1" applyProtection="1">
      <alignment horizontal="center"/>
      <protection locked="0"/>
    </xf>
    <xf numFmtId="165" fontId="17" fillId="0" borderId="8" xfId="0" applyNumberFormat="1" applyFont="1" applyFill="1" applyBorder="1" applyAlignment="1" applyProtection="1">
      <alignment horizontal="center"/>
      <protection locked="0"/>
    </xf>
    <xf numFmtId="165" fontId="2" fillId="0" borderId="12" xfId="0" applyNumberFormat="1" applyFont="1" applyFill="1" applyBorder="1" applyAlignment="1" applyProtection="1">
      <alignment horizontal="center"/>
      <protection locked="0"/>
    </xf>
    <xf numFmtId="165" fontId="14" fillId="0" borderId="12" xfId="0" applyNumberFormat="1" applyFont="1" applyFill="1" applyBorder="1" applyAlignment="1" applyProtection="1">
      <alignment horizontal="center"/>
      <protection locked="0"/>
    </xf>
    <xf numFmtId="3" fontId="3" fillId="0" borderId="12" xfId="0" applyNumberFormat="1" applyFont="1" applyFill="1" applyBorder="1" applyAlignment="1" applyProtection="1">
      <alignment horizontal="right"/>
      <protection locked="0"/>
    </xf>
    <xf numFmtId="165" fontId="17" fillId="0" borderId="12" xfId="0" applyNumberFormat="1" applyFont="1" applyFill="1" applyBorder="1" applyAlignment="1" applyProtection="1">
      <alignment horizontal="center"/>
      <protection locked="0"/>
    </xf>
    <xf numFmtId="3" fontId="2" fillId="0" borderId="7" xfId="0" applyNumberFormat="1" applyFont="1" applyFill="1" applyBorder="1" applyAlignment="1" applyProtection="1">
      <protection locked="0"/>
    </xf>
    <xf numFmtId="3" fontId="2" fillId="0" borderId="6" xfId="0" applyNumberFormat="1" applyFont="1" applyFill="1" applyBorder="1" applyAlignment="1" applyProtection="1">
      <protection locked="0"/>
    </xf>
    <xf numFmtId="165" fontId="8" fillId="3" borderId="9" xfId="0" applyNumberFormat="1" applyFont="1" applyFill="1" applyBorder="1" applyAlignment="1" applyProtection="1">
      <alignment horizontal="left"/>
      <protection locked="0"/>
    </xf>
    <xf numFmtId="15" fontId="8" fillId="3" borderId="3" xfId="0" applyNumberFormat="1" applyFont="1" applyFill="1" applyBorder="1" applyAlignment="1" applyProtection="1">
      <alignment horizontal="left"/>
      <protection locked="0"/>
    </xf>
    <xf numFmtId="164" fontId="8" fillId="3" borderId="3" xfId="0" applyNumberFormat="1" applyFont="1" applyFill="1" applyBorder="1" applyAlignment="1" applyProtection="1">
      <alignment horizontal="center"/>
      <protection locked="0"/>
    </xf>
    <xf numFmtId="165" fontId="8" fillId="3" borderId="10" xfId="0" applyNumberFormat="1" applyFont="1" applyFill="1" applyBorder="1" applyAlignment="1" applyProtection="1">
      <alignment horizontal="left"/>
      <protection locked="0"/>
    </xf>
    <xf numFmtId="15" fontId="8" fillId="3" borderId="11" xfId="0" applyNumberFormat="1" applyFont="1" applyFill="1" applyBorder="1" applyProtection="1">
      <protection locked="0"/>
    </xf>
    <xf numFmtId="164" fontId="8" fillId="3" borderId="11" xfId="0" applyNumberFormat="1" applyFont="1" applyFill="1" applyBorder="1" applyAlignment="1" applyProtection="1">
      <alignment horizontal="center"/>
      <protection locked="0"/>
    </xf>
    <xf numFmtId="165" fontId="8" fillId="0" borderId="7" xfId="0" applyNumberFormat="1" applyFont="1" applyFill="1" applyBorder="1" applyAlignment="1" applyProtection="1">
      <alignment horizontal="center"/>
      <protection locked="0"/>
    </xf>
    <xf numFmtId="0" fontId="18" fillId="0" borderId="7" xfId="0" applyFont="1" applyFill="1" applyBorder="1" applyProtection="1">
      <protection locked="0"/>
    </xf>
    <xf numFmtId="0" fontId="8" fillId="0" borderId="7" xfId="0" applyFont="1" applyFill="1" applyBorder="1" applyProtection="1">
      <protection locked="0"/>
    </xf>
    <xf numFmtId="3" fontId="18" fillId="3" borderId="7" xfId="0" applyNumberFormat="1" applyFont="1" applyFill="1" applyBorder="1" applyAlignment="1" applyProtection="1">
      <alignment horizontal="right"/>
      <protection locked="0"/>
    </xf>
    <xf numFmtId="4" fontId="2" fillId="3" borderId="8" xfId="0" applyNumberFormat="1" applyFont="1" applyFill="1" applyBorder="1" applyAlignment="1" applyProtection="1">
      <protection locked="0"/>
    </xf>
    <xf numFmtId="3" fontId="14" fillId="4" borderId="7" xfId="0" applyNumberFormat="1" applyFont="1" applyFill="1" applyBorder="1" applyAlignment="1" applyProtection="1">
      <alignment horizontal="right"/>
      <protection locked="0"/>
    </xf>
    <xf numFmtId="3" fontId="17" fillId="0" borderId="8" xfId="0" applyNumberFormat="1" applyFont="1" applyFill="1" applyBorder="1" applyAlignment="1" applyProtection="1">
      <protection locked="0"/>
    </xf>
    <xf numFmtId="3" fontId="4" fillId="0" borderId="7" xfId="0" applyNumberFormat="1" applyFont="1" applyFill="1" applyBorder="1" applyAlignment="1" applyProtection="1">
      <alignment horizontal="right"/>
      <protection locked="0"/>
    </xf>
    <xf numFmtId="164" fontId="2" fillId="0" borderId="9" xfId="0" quotePrefix="1" applyNumberFormat="1" applyFont="1" applyFill="1" applyBorder="1" applyAlignment="1" applyProtection="1">
      <alignment horizontal="center"/>
      <protection locked="0"/>
    </xf>
    <xf numFmtId="15" fontId="14" fillId="4" borderId="12" xfId="0" applyNumberFormat="1" applyFont="1" applyFill="1" applyBorder="1" applyAlignment="1" applyProtection="1">
      <alignment horizontal="left"/>
      <protection locked="0"/>
    </xf>
    <xf numFmtId="15" fontId="17" fillId="0" borderId="10" xfId="0" quotePrefix="1" applyNumberFormat="1" applyFont="1" applyFill="1" applyBorder="1" applyAlignment="1" applyProtection="1">
      <alignment horizontal="left"/>
      <protection locked="0"/>
    </xf>
    <xf numFmtId="165" fontId="2" fillId="0" borderId="4" xfId="0" applyNumberFormat="1" applyFont="1" applyFill="1" applyBorder="1" applyAlignment="1" applyProtection="1">
      <alignment horizontal="center"/>
      <protection locked="0"/>
    </xf>
    <xf numFmtId="165" fontId="14" fillId="4" borderId="2" xfId="0" applyNumberFormat="1" applyFont="1" applyFill="1" applyBorder="1" applyAlignment="1" applyProtection="1">
      <alignment horizontal="center"/>
      <protection locked="0"/>
    </xf>
    <xf numFmtId="165" fontId="17" fillId="0" borderId="5" xfId="0" applyNumberFormat="1" applyFont="1" applyFill="1" applyBorder="1" applyAlignment="1" applyProtection="1">
      <alignment horizontal="center"/>
      <protection locked="0"/>
    </xf>
    <xf numFmtId="165" fontId="2" fillId="0" borderId="14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protection locked="0"/>
    </xf>
    <xf numFmtId="3" fontId="2" fillId="0" borderId="7" xfId="1" applyNumberFormat="1" applyFont="1" applyFill="1" applyBorder="1" applyAlignment="1" applyProtection="1">
      <protection locked="0"/>
    </xf>
    <xf numFmtId="3" fontId="2" fillId="0" borderId="2" xfId="1" applyNumberFormat="1" applyFont="1" applyFill="1" applyBorder="1" applyAlignment="1" applyProtection="1">
      <protection locked="0"/>
    </xf>
    <xf numFmtId="3" fontId="2" fillId="0" borderId="7" xfId="0" applyNumberFormat="1" applyFont="1" applyFill="1" applyBorder="1" applyProtection="1">
      <protection locked="0"/>
    </xf>
    <xf numFmtId="3" fontId="17" fillId="0" borderId="2" xfId="0" applyNumberFormat="1" applyFont="1" applyFill="1" applyBorder="1" applyAlignment="1" applyProtection="1">
      <protection locked="0"/>
    </xf>
    <xf numFmtId="3" fontId="8" fillId="3" borderId="4" xfId="0" applyNumberFormat="1" applyFont="1" applyFill="1" applyBorder="1" applyAlignment="1" applyProtection="1">
      <protection locked="0"/>
    </xf>
    <xf numFmtId="3" fontId="2" fillId="3" borderId="5" xfId="0" applyNumberFormat="1" applyFont="1" applyFill="1" applyBorder="1" applyAlignment="1" applyProtection="1">
      <protection locked="0"/>
    </xf>
    <xf numFmtId="3" fontId="8" fillId="0" borderId="0" xfId="0" applyNumberFormat="1" applyFont="1" applyFill="1" applyProtection="1">
      <protection locked="0"/>
    </xf>
    <xf numFmtId="3" fontId="0" fillId="0" borderId="0" xfId="0" applyNumberFormat="1" applyBorder="1" applyProtection="1">
      <protection locked="0"/>
    </xf>
    <xf numFmtId="3" fontId="18" fillId="3" borderId="2" xfId="0" applyNumberFormat="1" applyFont="1" applyFill="1" applyBorder="1" applyAlignment="1" applyProtection="1">
      <alignment horizontal="right"/>
      <protection locked="0"/>
    </xf>
    <xf numFmtId="3" fontId="18" fillId="2" borderId="0" xfId="0" applyNumberFormat="1" applyFont="1" applyFill="1" applyBorder="1" applyAlignment="1" applyProtection="1">
      <alignment horizontal="right"/>
      <protection locked="0"/>
    </xf>
    <xf numFmtId="0" fontId="18" fillId="0" borderId="0" xfId="0" applyFont="1" applyFill="1" applyProtection="1">
      <protection locked="0"/>
    </xf>
    <xf numFmtId="165" fontId="19" fillId="4" borderId="13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8" fillId="3" borderId="9" xfId="0" applyFont="1" applyFill="1" applyBorder="1" applyProtection="1">
      <protection locked="0"/>
    </xf>
    <xf numFmtId="3" fontId="16" fillId="0" borderId="0" xfId="0" applyNumberFormat="1" applyFont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8" fillId="3" borderId="0" xfId="0" applyFont="1" applyFill="1" applyBorder="1" applyProtection="1">
      <protection locked="0"/>
    </xf>
    <xf numFmtId="165" fontId="1" fillId="0" borderId="13" xfId="0" applyNumberFormat="1" applyFont="1" applyFill="1" applyBorder="1" applyAlignment="1" applyProtection="1">
      <alignment horizontal="center"/>
      <protection locked="0"/>
    </xf>
    <xf numFmtId="165" fontId="1" fillId="0" borderId="7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165" fontId="1" fillId="0" borderId="12" xfId="0" applyNumberFormat="1" applyFont="1" applyFill="1" applyBorder="1" applyAlignment="1" applyProtection="1">
      <alignment horizontal="center"/>
      <protection locked="0"/>
    </xf>
    <xf numFmtId="165" fontId="1" fillId="0" borderId="15" xfId="0" applyNumberFormat="1" applyFont="1" applyFill="1" applyBorder="1" applyAlignment="1" applyProtection="1">
      <alignment horizontal="center"/>
      <protection locked="0"/>
    </xf>
    <xf numFmtId="3" fontId="1" fillId="0" borderId="7" xfId="0" applyNumberFormat="1" applyFont="1" applyFill="1" applyBorder="1" applyAlignment="1" applyProtection="1">
      <alignment horizontal="right"/>
      <protection locked="0"/>
    </xf>
    <xf numFmtId="3" fontId="1" fillId="0" borderId="7" xfId="2" applyNumberFormat="1" applyFont="1" applyFill="1" applyBorder="1" applyAlignment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165" fontId="1" fillId="0" borderId="7" xfId="0" applyNumberFormat="1" applyFont="1" applyFill="1" applyBorder="1" applyAlignment="1" applyProtection="1">
      <alignment horizontal="center"/>
      <protection locked="0"/>
    </xf>
    <xf numFmtId="165" fontId="19" fillId="4" borderId="12" xfId="2" applyNumberFormat="1" applyFont="1" applyFill="1" applyBorder="1" applyAlignment="1" applyProtection="1">
      <alignment horizontal="left"/>
      <protection locked="0"/>
    </xf>
    <xf numFmtId="165" fontId="8" fillId="3" borderId="9" xfId="2" applyNumberFormat="1" applyFont="1" applyFill="1" applyBorder="1" applyAlignment="1" applyProtection="1">
      <alignment horizontal="center"/>
      <protection locked="0"/>
    </xf>
    <xf numFmtId="0" fontId="8" fillId="3" borderId="10" xfId="2" applyFont="1" applyFill="1" applyBorder="1" applyProtection="1">
      <protection locked="0"/>
    </xf>
    <xf numFmtId="165" fontId="19" fillId="4" borderId="16" xfId="2" applyNumberFormat="1" applyFont="1" applyFill="1" applyBorder="1" applyAlignment="1" applyProtection="1">
      <alignment horizontal="left"/>
      <protection locked="0"/>
    </xf>
    <xf numFmtId="165" fontId="8" fillId="3" borderId="3" xfId="2" applyNumberFormat="1" applyFont="1" applyFill="1" applyBorder="1" applyAlignment="1" applyProtection="1">
      <alignment horizontal="left"/>
      <protection locked="0"/>
    </xf>
    <xf numFmtId="0" fontId="8" fillId="3" borderId="11" xfId="2" applyFont="1" applyFill="1" applyBorder="1" applyProtection="1">
      <protection locked="0"/>
    </xf>
    <xf numFmtId="165" fontId="1" fillId="0" borderId="16" xfId="2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165" fontId="1" fillId="0" borderId="0" xfId="2" applyNumberFormat="1" applyFont="1" applyFill="1" applyBorder="1" applyAlignment="1" applyProtection="1">
      <alignment horizontal="lef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167" fontId="2" fillId="0" borderId="7" xfId="0" applyNumberFormat="1" applyFont="1" applyFill="1" applyBorder="1" applyAlignment="1" applyProtection="1">
      <protection locked="0"/>
    </xf>
    <xf numFmtId="167" fontId="2" fillId="0" borderId="2" xfId="0" applyNumberFormat="1" applyFont="1" applyFill="1" applyBorder="1" applyAlignment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3" fontId="16" fillId="0" borderId="0" xfId="0" applyNumberFormat="1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166" fontId="16" fillId="0" borderId="0" xfId="0" applyNumberFormat="1" applyFont="1" applyProtection="1">
      <protection locked="0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165" fontId="1" fillId="0" borderId="12" xfId="0" applyNumberFormat="1" applyFont="1" applyFill="1" applyBorder="1" applyAlignment="1" applyProtection="1">
      <alignment horizontal="left"/>
      <protection locked="0"/>
    </xf>
    <xf numFmtId="165" fontId="1" fillId="0" borderId="13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8" fillId="3" borderId="12" xfId="0" applyFont="1" applyFill="1" applyBorder="1" applyAlignment="1" applyProtection="1">
      <alignment horizontal="center"/>
      <protection locked="0"/>
    </xf>
    <xf numFmtId="0" fontId="18" fillId="3" borderId="0" xfId="0" applyFont="1" applyFill="1" applyBorder="1" applyAlignment="1" applyProtection="1">
      <alignment horizontal="center"/>
      <protection locked="0"/>
    </xf>
    <xf numFmtId="0" fontId="18" fillId="3" borderId="2" xfId="0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3" fontId="9" fillId="3" borderId="11" xfId="0" applyNumberFormat="1" applyFont="1" applyFill="1" applyBorder="1" applyAlignment="1" applyProtection="1">
      <alignment horizontal="center"/>
      <protection locked="0"/>
    </xf>
    <xf numFmtId="3" fontId="10" fillId="3" borderId="0" xfId="0" applyNumberFormat="1" applyFont="1" applyFill="1" applyBorder="1" applyAlignment="1" applyProtection="1">
      <alignment horizontal="center"/>
      <protection locked="0"/>
    </xf>
    <xf numFmtId="3" fontId="10" fillId="3" borderId="2" xfId="0" applyNumberFormat="1" applyFont="1" applyFill="1" applyBorder="1" applyAlignment="1" applyProtection="1">
      <alignment horizontal="center"/>
      <protection locked="0"/>
    </xf>
    <xf numFmtId="3" fontId="18" fillId="3" borderId="12" xfId="0" applyNumberFormat="1" applyFont="1" applyFill="1" applyBorder="1" applyAlignment="1" applyProtection="1">
      <alignment horizontal="center"/>
      <protection locked="0"/>
    </xf>
    <xf numFmtId="3" fontId="18" fillId="3" borderId="0" xfId="0" applyNumberFormat="1" applyFont="1" applyFill="1" applyBorder="1" applyAlignment="1" applyProtection="1">
      <alignment horizontal="center"/>
      <protection locked="0"/>
    </xf>
    <xf numFmtId="3" fontId="18" fillId="3" borderId="2" xfId="0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tabSelected="1" zoomScale="75" zoomScaleNormal="75" zoomScaleSheetLayoutView="80" workbookViewId="0"/>
  </sheetViews>
  <sheetFormatPr baseColWidth="10" defaultRowHeight="12.75" x14ac:dyDescent="0.2"/>
  <cols>
    <col min="1" max="1" width="17.28515625" style="1" customWidth="1"/>
    <col min="2" max="2" width="29.5703125" style="1" customWidth="1"/>
    <col min="3" max="3" width="58.28515625" style="1" customWidth="1"/>
    <col min="4" max="4" width="20.85546875" style="1" customWidth="1"/>
    <col min="5" max="5" width="8.7109375" style="1" customWidth="1"/>
    <col min="6" max="6" width="16.85546875" style="1" customWidth="1"/>
    <col min="7" max="7" width="16.7109375" style="1" customWidth="1"/>
    <col min="8" max="8" width="1.7109375" style="5" customWidth="1"/>
    <col min="9" max="17" width="14.7109375" style="1" customWidth="1"/>
    <col min="18" max="16384" width="11.42578125" style="1"/>
  </cols>
  <sheetData>
    <row r="1" spans="1:18" ht="15" x14ac:dyDescent="0.2">
      <c r="A1" s="3" t="s">
        <v>0</v>
      </c>
      <c r="C1" s="4"/>
    </row>
    <row r="2" spans="1:18" ht="15" x14ac:dyDescent="0.2">
      <c r="A2" s="6" t="s">
        <v>68</v>
      </c>
      <c r="C2" s="4"/>
    </row>
    <row r="3" spans="1:18" ht="15" x14ac:dyDescent="0.2">
      <c r="A3" s="6" t="s">
        <v>82</v>
      </c>
      <c r="C3" s="4"/>
    </row>
    <row r="4" spans="1:18" ht="15" x14ac:dyDescent="0.2">
      <c r="A4" s="3"/>
      <c r="C4" s="4"/>
    </row>
    <row r="5" spans="1:18" s="7" customFormat="1" ht="27.75" customHeight="1" x14ac:dyDescent="0.35">
      <c r="A5" s="187" t="s">
        <v>52</v>
      </c>
      <c r="B5" s="187"/>
      <c r="C5" s="187"/>
      <c r="D5" s="187"/>
      <c r="E5" s="187"/>
      <c r="F5" s="187"/>
      <c r="G5" s="187"/>
      <c r="H5" s="187"/>
      <c r="I5" s="187"/>
      <c r="J5" s="145"/>
      <c r="K5" s="151"/>
      <c r="L5" s="158"/>
      <c r="M5" s="158"/>
      <c r="N5" s="169"/>
      <c r="O5" s="180"/>
      <c r="P5" s="176"/>
      <c r="Q5" s="140"/>
    </row>
    <row r="6" spans="1:18" s="7" customFormat="1" ht="27.75" customHeight="1" x14ac:dyDescent="0.3">
      <c r="A6" s="188" t="s">
        <v>179</v>
      </c>
      <c r="B6" s="188"/>
      <c r="C6" s="188"/>
      <c r="D6" s="188"/>
      <c r="E6" s="188"/>
      <c r="F6" s="188"/>
      <c r="G6" s="188"/>
      <c r="H6" s="188"/>
      <c r="I6" s="188"/>
      <c r="J6" s="146"/>
      <c r="K6" s="152"/>
      <c r="L6" s="159"/>
      <c r="M6" s="159"/>
      <c r="N6" s="170"/>
      <c r="O6" s="181"/>
      <c r="P6" s="177"/>
      <c r="Q6" s="141"/>
    </row>
    <row r="7" spans="1:18" s="7" customFormat="1" ht="19.5" customHeight="1" x14ac:dyDescent="0.2">
      <c r="A7" s="189" t="s">
        <v>1</v>
      </c>
      <c r="B7" s="189"/>
      <c r="C7" s="189"/>
      <c r="D7" s="189"/>
      <c r="E7" s="189"/>
      <c r="F7" s="189"/>
      <c r="G7" s="189"/>
      <c r="H7" s="189"/>
      <c r="I7" s="189"/>
      <c r="J7" s="147"/>
      <c r="K7" s="153"/>
      <c r="L7" s="160"/>
      <c r="M7" s="160"/>
      <c r="N7" s="171"/>
      <c r="O7" s="182"/>
      <c r="P7" s="178"/>
      <c r="Q7" s="142"/>
    </row>
    <row r="8" spans="1:18" ht="13.5" thickBot="1" x14ac:dyDescent="0.25">
      <c r="A8" s="8"/>
      <c r="B8" s="8"/>
      <c r="C8" s="8"/>
      <c r="D8" s="8"/>
      <c r="E8" s="8"/>
      <c r="F8" s="8"/>
      <c r="G8" s="8"/>
      <c r="H8" s="8"/>
    </row>
    <row r="9" spans="1:18" s="10" customFormat="1" ht="15.75" x14ac:dyDescent="0.25">
      <c r="A9" s="33"/>
      <c r="B9" s="33"/>
      <c r="C9" s="33"/>
      <c r="D9" s="33"/>
      <c r="E9" s="29"/>
      <c r="F9" s="30"/>
      <c r="G9" s="31"/>
      <c r="H9" s="43"/>
      <c r="I9" s="143"/>
      <c r="J9" s="39"/>
      <c r="K9" s="39"/>
      <c r="L9" s="39"/>
      <c r="M9" s="39"/>
      <c r="N9" s="39"/>
      <c r="O9" s="39"/>
      <c r="P9" s="39"/>
      <c r="Q9" s="40"/>
    </row>
    <row r="10" spans="1:18" s="10" customFormat="1" ht="27" customHeight="1" x14ac:dyDescent="0.25">
      <c r="A10" s="34" t="s">
        <v>2</v>
      </c>
      <c r="B10" s="35" t="s">
        <v>3</v>
      </c>
      <c r="C10" s="36"/>
      <c r="D10" s="34" t="s">
        <v>4</v>
      </c>
      <c r="E10" s="195" t="s">
        <v>5</v>
      </c>
      <c r="F10" s="195"/>
      <c r="G10" s="196"/>
      <c r="H10" s="44"/>
      <c r="I10" s="197" t="s">
        <v>50</v>
      </c>
      <c r="J10" s="198"/>
      <c r="K10" s="198"/>
      <c r="L10" s="198"/>
      <c r="M10" s="198"/>
      <c r="N10" s="198"/>
      <c r="O10" s="198"/>
      <c r="P10" s="198"/>
      <c r="Q10" s="199"/>
    </row>
    <row r="11" spans="1:18" s="10" customFormat="1" ht="16.5" thickBot="1" x14ac:dyDescent="0.3">
      <c r="A11" s="34" t="s">
        <v>8</v>
      </c>
      <c r="B11" s="34" t="s">
        <v>9</v>
      </c>
      <c r="C11" s="34" t="s">
        <v>18</v>
      </c>
      <c r="D11" s="34" t="s">
        <v>6</v>
      </c>
      <c r="E11" s="195" t="s">
        <v>7</v>
      </c>
      <c r="F11" s="195"/>
      <c r="G11" s="196"/>
      <c r="H11" s="45"/>
      <c r="I11" s="46"/>
      <c r="J11" s="148"/>
      <c r="K11" s="148"/>
      <c r="L11" s="148"/>
      <c r="M11" s="148"/>
      <c r="N11" s="148"/>
      <c r="O11" s="148"/>
      <c r="P11" s="148"/>
      <c r="Q11" s="42"/>
    </row>
    <row r="12" spans="1:18" s="10" customFormat="1" ht="18.75" x14ac:dyDescent="0.25">
      <c r="A12" s="34"/>
      <c r="B12" s="35"/>
      <c r="C12" s="34"/>
      <c r="D12" s="34" t="s">
        <v>10</v>
      </c>
      <c r="E12" s="193" t="s">
        <v>11</v>
      </c>
      <c r="F12" s="193"/>
      <c r="G12" s="28" t="s">
        <v>77</v>
      </c>
      <c r="H12" s="44"/>
      <c r="I12" s="78"/>
      <c r="J12" s="77"/>
      <c r="K12" s="77"/>
      <c r="L12" s="77"/>
      <c r="M12" s="77"/>
      <c r="N12" s="77"/>
      <c r="O12" s="77"/>
      <c r="P12" s="77"/>
      <c r="Q12" s="77"/>
    </row>
    <row r="13" spans="1:18" s="10" customFormat="1" ht="16.5" thickBot="1" x14ac:dyDescent="0.3">
      <c r="A13" s="37" t="s">
        <v>12</v>
      </c>
      <c r="B13" s="38"/>
      <c r="C13" s="38"/>
      <c r="D13" s="38"/>
      <c r="E13" s="194" t="s">
        <v>13</v>
      </c>
      <c r="F13" s="194"/>
      <c r="G13" s="32" t="s">
        <v>14</v>
      </c>
      <c r="H13" s="44"/>
      <c r="I13" s="79" t="s">
        <v>48</v>
      </c>
      <c r="J13" s="41" t="s">
        <v>55</v>
      </c>
      <c r="K13" s="41" t="s">
        <v>69</v>
      </c>
      <c r="L13" s="41" t="s">
        <v>80</v>
      </c>
      <c r="M13" s="41" t="s">
        <v>81</v>
      </c>
      <c r="N13" s="41" t="s">
        <v>131</v>
      </c>
      <c r="O13" s="41" t="s">
        <v>165</v>
      </c>
      <c r="P13" s="41" t="s">
        <v>180</v>
      </c>
      <c r="Q13" s="32" t="s">
        <v>20</v>
      </c>
    </row>
    <row r="14" spans="1:18" ht="13.5" thickBot="1" x14ac:dyDescent="0.25">
      <c r="A14" s="11"/>
      <c r="B14" s="12"/>
      <c r="C14" s="12"/>
      <c r="D14" s="13"/>
      <c r="E14" s="14"/>
      <c r="F14" s="14"/>
      <c r="G14" s="14"/>
      <c r="H14" s="25"/>
      <c r="I14" s="14"/>
      <c r="J14" s="14"/>
      <c r="K14" s="14"/>
      <c r="L14" s="14"/>
      <c r="M14" s="14"/>
      <c r="N14" s="14"/>
      <c r="O14" s="14"/>
      <c r="P14" s="14"/>
      <c r="Q14" s="14"/>
    </row>
    <row r="15" spans="1:18" x14ac:dyDescent="0.2">
      <c r="A15" s="48"/>
      <c r="B15" s="50"/>
      <c r="C15" s="51"/>
      <c r="D15" s="52"/>
      <c r="E15" s="80"/>
      <c r="F15" s="86"/>
      <c r="G15" s="84"/>
      <c r="H15" s="58"/>
      <c r="I15" s="91"/>
      <c r="J15" s="63"/>
      <c r="K15" s="63"/>
      <c r="L15" s="63"/>
      <c r="M15" s="63"/>
      <c r="N15" s="63"/>
      <c r="O15" s="63"/>
      <c r="P15" s="63"/>
      <c r="Q15" s="104"/>
    </row>
    <row r="16" spans="1:18" s="15" customFormat="1" ht="18" x14ac:dyDescent="0.25">
      <c r="A16" s="53" t="s">
        <v>15</v>
      </c>
      <c r="B16" s="53"/>
      <c r="C16" s="53"/>
      <c r="D16" s="54"/>
      <c r="E16" s="81"/>
      <c r="F16" s="87"/>
      <c r="G16" s="116">
        <f>SUM(G17:G51)</f>
        <v>3171254.5599385314</v>
      </c>
      <c r="H16" s="59"/>
      <c r="I16" s="116">
        <f t="shared" ref="I16:Q16" si="0">SUM(I17:I51)</f>
        <v>197597.66532999999</v>
      </c>
      <c r="J16" s="116">
        <f t="shared" si="0"/>
        <v>215719.92885</v>
      </c>
      <c r="K16" s="116">
        <f t="shared" si="0"/>
        <v>222187.72102</v>
      </c>
      <c r="L16" s="116">
        <f t="shared" si="0"/>
        <v>281049.22424000001</v>
      </c>
      <c r="M16" s="116">
        <f t="shared" si="0"/>
        <v>340615.43051000003</v>
      </c>
      <c r="N16" s="116">
        <f t="shared" si="0"/>
        <v>813967.30336999986</v>
      </c>
      <c r="O16" s="116">
        <f t="shared" si="0"/>
        <v>295598.19570000004</v>
      </c>
      <c r="P16" s="116">
        <f t="shared" si="0"/>
        <v>136650.73643999998</v>
      </c>
      <c r="Q16" s="116">
        <f t="shared" si="0"/>
        <v>2503386.2054599994</v>
      </c>
      <c r="R16" s="183"/>
    </row>
    <row r="17" spans="1:18" s="5" customFormat="1" x14ac:dyDescent="0.2">
      <c r="A17" s="57" t="s">
        <v>24</v>
      </c>
      <c r="B17" s="55" t="s">
        <v>25</v>
      </c>
      <c r="C17" s="55" t="s">
        <v>26</v>
      </c>
      <c r="D17" s="57" t="s">
        <v>21</v>
      </c>
      <c r="E17" s="82" t="s">
        <v>17</v>
      </c>
      <c r="F17" s="66">
        <v>550000</v>
      </c>
      <c r="G17" s="65">
        <f>+F17/2.994</f>
        <v>183700.7348029392</v>
      </c>
      <c r="H17" s="17"/>
      <c r="I17" s="103">
        <v>61484.198859999997</v>
      </c>
      <c r="J17" s="127">
        <v>21911.438900000001</v>
      </c>
      <c r="K17" s="127">
        <v>10618.590389999999</v>
      </c>
      <c r="L17" s="127">
        <v>3748.97732</v>
      </c>
      <c r="M17" s="127">
        <v>1597.76541</v>
      </c>
      <c r="N17" s="127">
        <v>9624.3739600000008</v>
      </c>
      <c r="O17" s="127">
        <v>1354.9857299999999</v>
      </c>
      <c r="P17" s="127">
        <v>1413.40534</v>
      </c>
      <c r="Q17" s="103">
        <f>SUM(I17:P17)</f>
        <v>111753.73591</v>
      </c>
      <c r="R17" s="144"/>
    </row>
    <row r="18" spans="1:18" s="5" customFormat="1" x14ac:dyDescent="0.2">
      <c r="A18" s="57" t="s">
        <v>28</v>
      </c>
      <c r="B18" s="55" t="s">
        <v>25</v>
      </c>
      <c r="C18" s="55" t="s">
        <v>29</v>
      </c>
      <c r="D18" s="57" t="s">
        <v>21</v>
      </c>
      <c r="E18" s="82" t="s">
        <v>17</v>
      </c>
      <c r="F18" s="66">
        <v>802285</v>
      </c>
      <c r="G18" s="65">
        <f>+F18/3.118</f>
        <v>257307.56895445799</v>
      </c>
      <c r="H18" s="17"/>
      <c r="I18" s="103">
        <v>56818.636079999997</v>
      </c>
      <c r="J18" s="127">
        <v>61055.137900000002</v>
      </c>
      <c r="K18" s="127">
        <v>40845.631359999999</v>
      </c>
      <c r="L18" s="127">
        <v>18883.399450000001</v>
      </c>
      <c r="M18" s="127">
        <v>11948.60958</v>
      </c>
      <c r="N18" s="127">
        <v>1765.8224899999998</v>
      </c>
      <c r="O18" s="127">
        <v>642.71023000000014</v>
      </c>
      <c r="P18" s="127">
        <v>10125.66482</v>
      </c>
      <c r="Q18" s="103">
        <f t="shared" ref="Q18:Q49" si="1">SUM(I18:P18)</f>
        <v>202085.61190999998</v>
      </c>
      <c r="R18" s="144"/>
    </row>
    <row r="19" spans="1:18" s="5" customFormat="1" x14ac:dyDescent="0.2">
      <c r="A19" s="57" t="s">
        <v>33</v>
      </c>
      <c r="B19" s="55" t="s">
        <v>25</v>
      </c>
      <c r="C19" s="55" t="s">
        <v>34</v>
      </c>
      <c r="D19" s="57" t="s">
        <v>21</v>
      </c>
      <c r="E19" s="82" t="s">
        <v>17</v>
      </c>
      <c r="F19" s="66">
        <v>730604.99899999995</v>
      </c>
      <c r="G19" s="65">
        <v>254566.20174216025</v>
      </c>
      <c r="H19" s="17"/>
      <c r="I19" s="103">
        <v>30134.690979999999</v>
      </c>
      <c r="J19" s="127">
        <v>18153.793809999999</v>
      </c>
      <c r="K19" s="127">
        <v>18584.728490000001</v>
      </c>
      <c r="L19" s="127">
        <v>835.65438999999992</v>
      </c>
      <c r="M19" s="127">
        <v>3352.5477700000001</v>
      </c>
      <c r="N19" s="127">
        <v>54425.978600000002</v>
      </c>
      <c r="O19" s="127">
        <v>1923.02439</v>
      </c>
      <c r="P19" s="127">
        <v>29063.637040000001</v>
      </c>
      <c r="Q19" s="103">
        <f t="shared" si="1"/>
        <v>156474.05547000002</v>
      </c>
      <c r="R19" s="144"/>
    </row>
    <row r="20" spans="1:18" s="5" customFormat="1" x14ac:dyDescent="0.2">
      <c r="A20" s="57" t="s">
        <v>35</v>
      </c>
      <c r="B20" s="55" t="s">
        <v>36</v>
      </c>
      <c r="C20" s="55" t="s">
        <v>37</v>
      </c>
      <c r="D20" s="57" t="s">
        <v>21</v>
      </c>
      <c r="E20" s="125" t="s">
        <v>17</v>
      </c>
      <c r="F20" s="66">
        <v>185000</v>
      </c>
      <c r="G20" s="65">
        <v>63991.698374264961</v>
      </c>
      <c r="I20" s="103">
        <v>16790.13941</v>
      </c>
      <c r="J20" s="127">
        <v>44475.769899999999</v>
      </c>
      <c r="K20" s="127">
        <v>0</v>
      </c>
      <c r="L20" s="127">
        <v>0</v>
      </c>
      <c r="M20" s="127">
        <v>0</v>
      </c>
      <c r="N20" s="127">
        <v>0</v>
      </c>
      <c r="O20" s="127">
        <v>0</v>
      </c>
      <c r="P20" s="127">
        <v>0</v>
      </c>
      <c r="Q20" s="103">
        <f t="shared" si="1"/>
        <v>61265.909310000003</v>
      </c>
      <c r="R20" s="144"/>
    </row>
    <row r="21" spans="1:18" s="5" customFormat="1" x14ac:dyDescent="0.2">
      <c r="A21" s="57" t="s">
        <v>38</v>
      </c>
      <c r="B21" s="55" t="s">
        <v>25</v>
      </c>
      <c r="C21" s="55" t="s">
        <v>39</v>
      </c>
      <c r="D21" s="57" t="s">
        <v>21</v>
      </c>
      <c r="E21" s="125" t="s">
        <v>17</v>
      </c>
      <c r="F21" s="66">
        <v>250000</v>
      </c>
      <c r="G21" s="65">
        <v>84745.762711864401</v>
      </c>
      <c r="I21" s="103">
        <v>32370</v>
      </c>
      <c r="J21" s="127">
        <v>55349.29825</v>
      </c>
      <c r="K21" s="157">
        <v>2592.5920000000001</v>
      </c>
      <c r="L21" s="157">
        <v>0</v>
      </c>
      <c r="M21" s="157">
        <v>0</v>
      </c>
      <c r="N21" s="127">
        <v>0</v>
      </c>
      <c r="O21" s="127">
        <v>0</v>
      </c>
      <c r="P21" s="127">
        <v>0</v>
      </c>
      <c r="Q21" s="103">
        <f t="shared" si="1"/>
        <v>90311.890249999997</v>
      </c>
      <c r="R21" s="144"/>
    </row>
    <row r="22" spans="1:18" s="5" customFormat="1" x14ac:dyDescent="0.2">
      <c r="A22" s="57" t="s">
        <v>56</v>
      </c>
      <c r="B22" s="55" t="s">
        <v>57</v>
      </c>
      <c r="C22" s="55" t="s">
        <v>58</v>
      </c>
      <c r="D22" s="57" t="s">
        <v>21</v>
      </c>
      <c r="E22" s="82" t="s">
        <v>17</v>
      </c>
      <c r="F22" s="66">
        <v>51288.906199999998</v>
      </c>
      <c r="G22" s="65">
        <v>18136.105445544556</v>
      </c>
      <c r="I22" s="103">
        <v>0</v>
      </c>
      <c r="J22" s="127">
        <v>7629.6313099999998</v>
      </c>
      <c r="K22" s="127">
        <v>8192.2572500000006</v>
      </c>
      <c r="L22" s="127">
        <v>3336.4900600000001</v>
      </c>
      <c r="M22" s="127">
        <v>0</v>
      </c>
      <c r="N22" s="127">
        <v>0</v>
      </c>
      <c r="O22" s="127">
        <v>0</v>
      </c>
      <c r="P22" s="127">
        <v>0</v>
      </c>
      <c r="Q22" s="103">
        <f t="shared" si="1"/>
        <v>19158.37862</v>
      </c>
      <c r="R22" s="144"/>
    </row>
    <row r="23" spans="1:18" s="5" customFormat="1" x14ac:dyDescent="0.2">
      <c r="A23" s="57" t="s">
        <v>56</v>
      </c>
      <c r="B23" s="55" t="s">
        <v>57</v>
      </c>
      <c r="C23" s="55" t="s">
        <v>59</v>
      </c>
      <c r="D23" s="57" t="s">
        <v>21</v>
      </c>
      <c r="E23" s="82" t="s">
        <v>17</v>
      </c>
      <c r="F23" s="66">
        <v>22734.171999999999</v>
      </c>
      <c r="G23" s="65">
        <v>8038.9575671852899</v>
      </c>
      <c r="I23" s="103">
        <v>0</v>
      </c>
      <c r="J23" s="127">
        <v>3547.4617899999998</v>
      </c>
      <c r="K23" s="127">
        <v>4929.20939</v>
      </c>
      <c r="L23" s="127">
        <v>0</v>
      </c>
      <c r="M23" s="127">
        <v>0</v>
      </c>
      <c r="N23" s="127">
        <v>0</v>
      </c>
      <c r="O23" s="127">
        <v>0</v>
      </c>
      <c r="P23" s="127">
        <v>0</v>
      </c>
      <c r="Q23" s="103">
        <f t="shared" si="1"/>
        <v>8476.6711799999994</v>
      </c>
      <c r="R23" s="144"/>
    </row>
    <row r="24" spans="1:18" s="5" customFormat="1" x14ac:dyDescent="0.2">
      <c r="A24" s="57" t="s">
        <v>56</v>
      </c>
      <c r="B24" s="55" t="s">
        <v>57</v>
      </c>
      <c r="C24" s="55" t="s">
        <v>60</v>
      </c>
      <c r="D24" s="57" t="s">
        <v>21</v>
      </c>
      <c r="E24" s="82" t="s">
        <v>17</v>
      </c>
      <c r="F24" s="66">
        <v>48357.283880000003</v>
      </c>
      <c r="G24" s="65">
        <v>17099.463889674684</v>
      </c>
      <c r="I24" s="103">
        <v>0</v>
      </c>
      <c r="J24" s="127">
        <v>3597.3969900000002</v>
      </c>
      <c r="K24" s="127">
        <v>6785.5212800000008</v>
      </c>
      <c r="L24" s="127">
        <v>5539.9342200000001</v>
      </c>
      <c r="M24" s="127">
        <v>0</v>
      </c>
      <c r="N24" s="127">
        <v>0</v>
      </c>
      <c r="O24" s="127">
        <v>0</v>
      </c>
      <c r="P24" s="127">
        <v>0</v>
      </c>
      <c r="Q24" s="103">
        <f t="shared" si="1"/>
        <v>15922.852490000001</v>
      </c>
      <c r="R24" s="144"/>
    </row>
    <row r="25" spans="1:18" s="5" customFormat="1" x14ac:dyDescent="0.2">
      <c r="A25" s="57" t="s">
        <v>61</v>
      </c>
      <c r="B25" s="55" t="s">
        <v>62</v>
      </c>
      <c r="C25" s="55" t="s">
        <v>63</v>
      </c>
      <c r="D25" s="57" t="s">
        <v>21</v>
      </c>
      <c r="E25" s="82" t="s">
        <v>17</v>
      </c>
      <c r="F25" s="66">
        <v>150000</v>
      </c>
      <c r="G25" s="65">
        <v>53003.53356890459</v>
      </c>
      <c r="I25" s="103">
        <v>0</v>
      </c>
      <c r="J25" s="127">
        <v>0</v>
      </c>
      <c r="K25" s="127">
        <v>26331.67697</v>
      </c>
      <c r="L25" s="127">
        <v>26948.94656</v>
      </c>
      <c r="M25" s="127">
        <v>2218.14365</v>
      </c>
      <c r="N25" s="127">
        <v>0</v>
      </c>
      <c r="O25" s="127">
        <v>0</v>
      </c>
      <c r="P25" s="127">
        <v>0</v>
      </c>
      <c r="Q25" s="103">
        <f t="shared" si="1"/>
        <v>55498.767179999995</v>
      </c>
      <c r="R25" s="144"/>
    </row>
    <row r="26" spans="1:18" s="5" customFormat="1" x14ac:dyDescent="0.2">
      <c r="A26" s="57" t="s">
        <v>64</v>
      </c>
      <c r="B26" s="55" t="s">
        <v>25</v>
      </c>
      <c r="C26" s="55" t="s">
        <v>65</v>
      </c>
      <c r="D26" s="57" t="s">
        <v>21</v>
      </c>
      <c r="E26" s="82" t="s">
        <v>17</v>
      </c>
      <c r="F26" s="66">
        <v>26000</v>
      </c>
      <c r="G26" s="65">
        <v>9285.7142857142862</v>
      </c>
      <c r="I26" s="103">
        <v>0</v>
      </c>
      <c r="J26" s="127">
        <v>0</v>
      </c>
      <c r="K26" s="127">
        <v>8300.5851899999998</v>
      </c>
      <c r="L26" s="127">
        <v>1181.8466800000001</v>
      </c>
      <c r="M26" s="127">
        <v>484.28570999999999</v>
      </c>
      <c r="N26" s="127">
        <v>0</v>
      </c>
      <c r="O26" s="127">
        <v>0</v>
      </c>
      <c r="P26" s="127">
        <v>0</v>
      </c>
      <c r="Q26" s="103">
        <f t="shared" si="1"/>
        <v>9966.7175800000005</v>
      </c>
      <c r="R26" s="144"/>
    </row>
    <row r="27" spans="1:18" s="5" customFormat="1" x14ac:dyDescent="0.2">
      <c r="A27" s="57" t="s">
        <v>70</v>
      </c>
      <c r="B27" s="55" t="s">
        <v>62</v>
      </c>
      <c r="C27" s="55" t="s">
        <v>63</v>
      </c>
      <c r="D27" s="57" t="s">
        <v>21</v>
      </c>
      <c r="E27" s="82" t="s">
        <v>17</v>
      </c>
      <c r="F27" s="66">
        <v>85000</v>
      </c>
      <c r="G27" s="65">
        <v>30035.335689045936</v>
      </c>
      <c r="I27" s="103">
        <v>0</v>
      </c>
      <c r="J27" s="127">
        <v>0</v>
      </c>
      <c r="K27" s="127">
        <v>32344.938699999999</v>
      </c>
      <c r="L27" s="127">
        <v>0</v>
      </c>
      <c r="M27" s="127">
        <v>0</v>
      </c>
      <c r="N27" s="127">
        <v>0</v>
      </c>
      <c r="O27" s="127">
        <v>0</v>
      </c>
      <c r="P27" s="127">
        <v>0</v>
      </c>
      <c r="Q27" s="103">
        <f t="shared" si="1"/>
        <v>32344.938699999999</v>
      </c>
      <c r="R27" s="144"/>
    </row>
    <row r="28" spans="1:18" s="5" customFormat="1" x14ac:dyDescent="0.2">
      <c r="A28" s="57" t="s">
        <v>71</v>
      </c>
      <c r="B28" s="55" t="s">
        <v>25</v>
      </c>
      <c r="C28" s="55" t="s">
        <v>72</v>
      </c>
      <c r="D28" s="57" t="s">
        <v>21</v>
      </c>
      <c r="E28" s="82" t="s">
        <v>17</v>
      </c>
      <c r="F28" s="66">
        <v>606750.13300000003</v>
      </c>
      <c r="G28" s="65">
        <v>220636.41200000001</v>
      </c>
      <c r="I28" s="103">
        <v>0</v>
      </c>
      <c r="J28" s="103">
        <v>0</v>
      </c>
      <c r="K28" s="127">
        <v>62661.99</v>
      </c>
      <c r="L28" s="127">
        <v>20887.330000000002</v>
      </c>
      <c r="M28" s="127">
        <v>41774.660000000003</v>
      </c>
      <c r="N28" s="127">
        <v>52218.324999999997</v>
      </c>
      <c r="O28" s="127">
        <v>28563.575469999996</v>
      </c>
      <c r="P28" s="127">
        <v>0</v>
      </c>
      <c r="Q28" s="103">
        <f t="shared" si="1"/>
        <v>206105.88046999997</v>
      </c>
      <c r="R28" s="144"/>
    </row>
    <row r="29" spans="1:18" s="5" customFormat="1" x14ac:dyDescent="0.2">
      <c r="A29" s="161" t="s">
        <v>83</v>
      </c>
      <c r="B29" s="55" t="s">
        <v>84</v>
      </c>
      <c r="C29" s="55" t="s">
        <v>85</v>
      </c>
      <c r="D29" s="57" t="s">
        <v>21</v>
      </c>
      <c r="E29" s="82" t="s">
        <v>17</v>
      </c>
      <c r="F29" s="66">
        <v>9433.9609999999993</v>
      </c>
      <c r="G29" s="65">
        <v>3679.391965678627</v>
      </c>
      <c r="I29" s="103">
        <v>0</v>
      </c>
      <c r="J29" s="103">
        <v>0</v>
      </c>
      <c r="K29" s="103">
        <v>0</v>
      </c>
      <c r="L29" s="127">
        <v>2389.0846700000002</v>
      </c>
      <c r="M29" s="127">
        <v>968.00882999999999</v>
      </c>
      <c r="N29" s="127">
        <v>0</v>
      </c>
      <c r="O29" s="127">
        <v>0</v>
      </c>
      <c r="P29" s="127">
        <v>0</v>
      </c>
      <c r="Q29" s="103">
        <f t="shared" si="1"/>
        <v>3357.0934999999999</v>
      </c>
      <c r="R29" s="144"/>
    </row>
    <row r="30" spans="1:18" s="5" customFormat="1" x14ac:dyDescent="0.2">
      <c r="A30" s="57" t="s">
        <v>86</v>
      </c>
      <c r="B30" s="55" t="s">
        <v>25</v>
      </c>
      <c r="C30" s="55" t="s">
        <v>91</v>
      </c>
      <c r="D30" s="57" t="s">
        <v>21</v>
      </c>
      <c r="E30" s="82" t="s">
        <v>17</v>
      </c>
      <c r="F30" s="66">
        <v>768249.86699999997</v>
      </c>
      <c r="G30" s="65">
        <v>299629.43330733228</v>
      </c>
      <c r="I30" s="103">
        <v>0</v>
      </c>
      <c r="J30" s="103">
        <v>0</v>
      </c>
      <c r="K30" s="103">
        <v>0</v>
      </c>
      <c r="L30" s="127">
        <v>38157.687010000001</v>
      </c>
      <c r="M30" s="127">
        <v>29214.045630000004</v>
      </c>
      <c r="N30" s="127">
        <v>95742.61166000001</v>
      </c>
      <c r="O30" s="127">
        <v>28768.867950000007</v>
      </c>
      <c r="P30" s="127">
        <v>0</v>
      </c>
      <c r="Q30" s="103">
        <f t="shared" si="1"/>
        <v>191883.21225000001</v>
      </c>
      <c r="R30" s="144"/>
    </row>
    <row r="31" spans="1:18" s="5" customFormat="1" x14ac:dyDescent="0.2">
      <c r="A31" s="149" t="s">
        <v>95</v>
      </c>
      <c r="B31" s="55" t="s">
        <v>89</v>
      </c>
      <c r="C31" s="55" t="s">
        <v>92</v>
      </c>
      <c r="D31" s="57" t="s">
        <v>21</v>
      </c>
      <c r="E31" s="82" t="s">
        <v>17</v>
      </c>
      <c r="F31" s="66">
        <v>149385.07915000001</v>
      </c>
      <c r="G31" s="65">
        <v>58262.511368954758</v>
      </c>
      <c r="I31" s="103">
        <v>0</v>
      </c>
      <c r="J31" s="103">
        <v>0</v>
      </c>
      <c r="K31" s="103">
        <v>0</v>
      </c>
      <c r="L31" s="127">
        <v>508.90210999999999</v>
      </c>
      <c r="M31" s="127">
        <v>19755.824900000003</v>
      </c>
      <c r="N31" s="127">
        <v>27994.42857</v>
      </c>
      <c r="O31" s="127">
        <v>0</v>
      </c>
      <c r="P31" s="127">
        <v>0</v>
      </c>
      <c r="Q31" s="103">
        <f t="shared" si="1"/>
        <v>48259.155580000006</v>
      </c>
      <c r="R31" s="144"/>
    </row>
    <row r="32" spans="1:18" s="5" customFormat="1" x14ac:dyDescent="0.2">
      <c r="A32" s="57" t="s">
        <v>87</v>
      </c>
      <c r="B32" s="55" t="s">
        <v>90</v>
      </c>
      <c r="C32" s="55" t="s">
        <v>93</v>
      </c>
      <c r="D32" s="57" t="s">
        <v>21</v>
      </c>
      <c r="E32" s="82" t="s">
        <v>17</v>
      </c>
      <c r="F32" s="66">
        <v>79156.012000000002</v>
      </c>
      <c r="G32" s="65">
        <v>30872.079563182528</v>
      </c>
      <c r="I32" s="103">
        <v>0</v>
      </c>
      <c r="J32" s="103">
        <v>0</v>
      </c>
      <c r="K32" s="103">
        <v>0</v>
      </c>
      <c r="L32" s="127">
        <v>2849.6515899999999</v>
      </c>
      <c r="M32" s="127">
        <v>18299.430120000001</v>
      </c>
      <c r="N32" s="127">
        <v>5697.45406</v>
      </c>
      <c r="O32" s="127">
        <v>0</v>
      </c>
      <c r="P32" s="127">
        <v>0</v>
      </c>
      <c r="Q32" s="103">
        <f t="shared" si="1"/>
        <v>26846.535770000002</v>
      </c>
      <c r="R32" s="144"/>
    </row>
    <row r="33" spans="1:18" s="5" customFormat="1" x14ac:dyDescent="0.2">
      <c r="A33" s="161" t="s">
        <v>111</v>
      </c>
      <c r="B33" s="168" t="s">
        <v>112</v>
      </c>
      <c r="C33" s="150" t="s">
        <v>133</v>
      </c>
      <c r="D33" s="57" t="s">
        <v>21</v>
      </c>
      <c r="E33" s="82" t="s">
        <v>17</v>
      </c>
      <c r="F33" s="66">
        <v>22615.68694</v>
      </c>
      <c r="G33" s="65">
        <v>8223.88616</v>
      </c>
      <c r="I33" s="103">
        <v>0</v>
      </c>
      <c r="J33" s="103">
        <v>0</v>
      </c>
      <c r="K33" s="103">
        <v>0</v>
      </c>
      <c r="L33" s="127">
        <v>0</v>
      </c>
      <c r="M33" s="127">
        <v>5956.0642600000001</v>
      </c>
      <c r="N33" s="127">
        <v>649.75382000000002</v>
      </c>
      <c r="O33" s="127">
        <v>1075.2389499999999</v>
      </c>
      <c r="P33" s="127">
        <v>0</v>
      </c>
      <c r="Q33" s="103">
        <f t="shared" si="1"/>
        <v>7681.0570299999999</v>
      </c>
      <c r="R33" s="144"/>
    </row>
    <row r="34" spans="1:18" s="5" customFormat="1" x14ac:dyDescent="0.2">
      <c r="A34" s="161" t="s">
        <v>111</v>
      </c>
      <c r="B34" s="172" t="s">
        <v>132</v>
      </c>
      <c r="C34" s="150" t="s">
        <v>134</v>
      </c>
      <c r="D34" s="57" t="s">
        <v>21</v>
      </c>
      <c r="E34" s="82" t="s">
        <v>17</v>
      </c>
      <c r="F34" s="66">
        <v>24764.65466</v>
      </c>
      <c r="G34" s="65">
        <v>9005.3289672727278</v>
      </c>
      <c r="I34" s="103">
        <v>0</v>
      </c>
      <c r="J34" s="103">
        <v>0</v>
      </c>
      <c r="K34" s="103">
        <v>0</v>
      </c>
      <c r="L34" s="127">
        <v>0</v>
      </c>
      <c r="M34" s="127">
        <v>5880.67886</v>
      </c>
      <c r="N34" s="127">
        <v>2539.4474799999998</v>
      </c>
      <c r="O34" s="127">
        <v>0</v>
      </c>
      <c r="P34" s="127">
        <v>0</v>
      </c>
      <c r="Q34" s="103">
        <f t="shared" si="1"/>
        <v>8420.1263399999989</v>
      </c>
      <c r="R34" s="144"/>
    </row>
    <row r="35" spans="1:18" s="5" customFormat="1" x14ac:dyDescent="0.2">
      <c r="A35" s="57" t="s">
        <v>88</v>
      </c>
      <c r="B35" s="150" t="s">
        <v>25</v>
      </c>
      <c r="C35" s="55" t="s">
        <v>94</v>
      </c>
      <c r="D35" s="57" t="s">
        <v>21</v>
      </c>
      <c r="E35" s="82" t="s">
        <v>17</v>
      </c>
      <c r="F35" s="66">
        <v>1399469.6440000001</v>
      </c>
      <c r="G35" s="65">
        <v>506137.30343580473</v>
      </c>
      <c r="I35" s="103">
        <v>0</v>
      </c>
      <c r="J35" s="103">
        <v>0</v>
      </c>
      <c r="K35" s="103">
        <v>0</v>
      </c>
      <c r="L35" s="127">
        <v>155781.32018000001</v>
      </c>
      <c r="M35" s="127">
        <v>90241.304010000007</v>
      </c>
      <c r="N35" s="127">
        <v>134794.77416</v>
      </c>
      <c r="O35" s="127">
        <v>51351.540580000001</v>
      </c>
      <c r="P35" s="127">
        <v>22064.050309999999</v>
      </c>
      <c r="Q35" s="103">
        <f t="shared" si="1"/>
        <v>454232.98924000008</v>
      </c>
      <c r="R35" s="144"/>
    </row>
    <row r="36" spans="1:18" s="5" customFormat="1" x14ac:dyDescent="0.2">
      <c r="A36" s="57" t="s">
        <v>113</v>
      </c>
      <c r="B36" s="150" t="s">
        <v>25</v>
      </c>
      <c r="C36" s="55" t="s">
        <v>118</v>
      </c>
      <c r="D36" s="57" t="s">
        <v>21</v>
      </c>
      <c r="E36" s="82" t="s">
        <v>17</v>
      </c>
      <c r="F36" s="66">
        <v>103224.17226000001</v>
      </c>
      <c r="G36" s="65">
        <v>37051.030961952623</v>
      </c>
      <c r="I36" s="103">
        <v>0</v>
      </c>
      <c r="J36" s="103">
        <v>0</v>
      </c>
      <c r="K36" s="103">
        <v>0</v>
      </c>
      <c r="L36" s="103">
        <v>0</v>
      </c>
      <c r="M36" s="127">
        <v>3986.6869800000004</v>
      </c>
      <c r="N36" s="127">
        <v>7909.6229799999992</v>
      </c>
      <c r="O36" s="127">
        <v>1712.7588899999998</v>
      </c>
      <c r="P36" s="127">
        <v>1378.0981899999999</v>
      </c>
      <c r="Q36" s="103">
        <f t="shared" si="1"/>
        <v>14987.167039999998</v>
      </c>
      <c r="R36" s="144"/>
    </row>
    <row r="37" spans="1:18" s="5" customFormat="1" x14ac:dyDescent="0.2">
      <c r="A37" s="161" t="s">
        <v>135</v>
      </c>
      <c r="B37" s="150" t="s">
        <v>25</v>
      </c>
      <c r="C37" s="55" t="s">
        <v>136</v>
      </c>
      <c r="D37" s="57" t="s">
        <v>21</v>
      </c>
      <c r="E37" s="82" t="s">
        <v>17</v>
      </c>
      <c r="F37" s="66">
        <v>97966.493950000004</v>
      </c>
      <c r="G37" s="65">
        <v>32775.675460020073</v>
      </c>
      <c r="I37" s="103">
        <v>0</v>
      </c>
      <c r="J37" s="103">
        <v>0</v>
      </c>
      <c r="K37" s="103">
        <v>0</v>
      </c>
      <c r="L37" s="103">
        <v>0</v>
      </c>
      <c r="M37" s="127">
        <v>0</v>
      </c>
      <c r="N37" s="127">
        <v>1649.95946</v>
      </c>
      <c r="O37" s="127">
        <v>2634.3131899999998</v>
      </c>
      <c r="P37" s="127">
        <v>0</v>
      </c>
      <c r="Q37" s="103">
        <f t="shared" si="1"/>
        <v>4284.2726499999999</v>
      </c>
      <c r="R37" s="144"/>
    </row>
    <row r="38" spans="1:18" s="5" customFormat="1" x14ac:dyDescent="0.2">
      <c r="A38" s="57" t="s">
        <v>114</v>
      </c>
      <c r="B38" s="150" t="s">
        <v>117</v>
      </c>
      <c r="C38" s="55" t="s">
        <v>119</v>
      </c>
      <c r="D38" s="57" t="s">
        <v>21</v>
      </c>
      <c r="E38" s="82" t="s">
        <v>17</v>
      </c>
      <c r="F38" s="66">
        <v>90476.187000000005</v>
      </c>
      <c r="G38" s="65">
        <v>32698.296711239615</v>
      </c>
      <c r="I38" s="103">
        <v>0</v>
      </c>
      <c r="J38" s="103">
        <v>0</v>
      </c>
      <c r="K38" s="103">
        <v>0</v>
      </c>
      <c r="L38" s="103">
        <v>0</v>
      </c>
      <c r="M38" s="127">
        <v>430.03354000000002</v>
      </c>
      <c r="N38" s="127">
        <v>12825.72046</v>
      </c>
      <c r="O38" s="127">
        <v>14026.21976</v>
      </c>
      <c r="P38" s="127">
        <v>0</v>
      </c>
      <c r="Q38" s="103">
        <f t="shared" si="1"/>
        <v>27281.973760000001</v>
      </c>
      <c r="R38" s="144"/>
    </row>
    <row r="39" spans="1:18" s="5" customFormat="1" x14ac:dyDescent="0.2">
      <c r="A39" s="57" t="s">
        <v>115</v>
      </c>
      <c r="B39" s="150" t="s">
        <v>75</v>
      </c>
      <c r="C39" s="55" t="s">
        <v>120</v>
      </c>
      <c r="D39" s="57" t="s">
        <v>122</v>
      </c>
      <c r="E39" s="82" t="s">
        <v>17</v>
      </c>
      <c r="F39" s="66">
        <v>487.91</v>
      </c>
      <c r="G39" s="65">
        <v>175.19210053859965</v>
      </c>
      <c r="I39" s="103">
        <v>0</v>
      </c>
      <c r="J39" s="103">
        <v>0</v>
      </c>
      <c r="K39" s="103">
        <v>0</v>
      </c>
      <c r="L39" s="103">
        <v>0</v>
      </c>
      <c r="M39" s="175">
        <v>0.17632999999999999</v>
      </c>
      <c r="N39" s="127">
        <v>0</v>
      </c>
      <c r="O39" s="127">
        <v>0</v>
      </c>
      <c r="P39" s="127">
        <v>0</v>
      </c>
      <c r="Q39" s="174">
        <f t="shared" si="1"/>
        <v>0.17632999999999999</v>
      </c>
      <c r="R39" s="144"/>
    </row>
    <row r="40" spans="1:18" s="5" customFormat="1" x14ac:dyDescent="0.2">
      <c r="A40" s="57" t="s">
        <v>116</v>
      </c>
      <c r="B40" s="150" t="s">
        <v>25</v>
      </c>
      <c r="C40" s="55" t="s">
        <v>121</v>
      </c>
      <c r="D40" s="57" t="s">
        <v>21</v>
      </c>
      <c r="E40" s="82" t="s">
        <v>17</v>
      </c>
      <c r="F40" s="66">
        <v>1170238.3959999999</v>
      </c>
      <c r="G40" s="65">
        <v>411331.59789103689</v>
      </c>
      <c r="I40" s="103">
        <v>0</v>
      </c>
      <c r="J40" s="103">
        <v>0</v>
      </c>
      <c r="K40" s="103">
        <v>0</v>
      </c>
      <c r="L40" s="103">
        <v>0</v>
      </c>
      <c r="M40" s="127">
        <v>104507.16493</v>
      </c>
      <c r="N40" s="127">
        <v>185650.29944</v>
      </c>
      <c r="O40" s="127">
        <v>67745.170979999995</v>
      </c>
      <c r="P40" s="127">
        <v>4945.1056799999997</v>
      </c>
      <c r="Q40" s="103">
        <f t="shared" si="1"/>
        <v>362847.74102999998</v>
      </c>
      <c r="R40" s="144"/>
    </row>
    <row r="41" spans="1:18" s="5" customFormat="1" x14ac:dyDescent="0.2">
      <c r="A41" s="57" t="s">
        <v>137</v>
      </c>
      <c r="B41" s="150" t="s">
        <v>138</v>
      </c>
      <c r="C41" s="55" t="s">
        <v>139</v>
      </c>
      <c r="D41" s="57" t="s">
        <v>21</v>
      </c>
      <c r="E41" s="82" t="s">
        <v>17</v>
      </c>
      <c r="F41" s="66">
        <v>572261.60400000005</v>
      </c>
      <c r="G41" s="65">
        <v>191519.94779116468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27">
        <v>35545.582779999997</v>
      </c>
      <c r="O41" s="127">
        <v>39829.664829999994</v>
      </c>
      <c r="P41" s="127">
        <v>27821.240389999999</v>
      </c>
      <c r="Q41" s="103">
        <f t="shared" si="1"/>
        <v>103196.48799999998</v>
      </c>
      <c r="R41" s="144"/>
    </row>
    <row r="42" spans="1:18" s="5" customFormat="1" x14ac:dyDescent="0.2">
      <c r="A42" s="57" t="s">
        <v>140</v>
      </c>
      <c r="B42" s="150" t="s">
        <v>132</v>
      </c>
      <c r="C42" s="55" t="s">
        <v>141</v>
      </c>
      <c r="D42" s="57" t="s">
        <v>21</v>
      </c>
      <c r="E42" s="82" t="s">
        <v>17</v>
      </c>
      <c r="F42" s="66">
        <v>84143.05</v>
      </c>
      <c r="G42" s="65">
        <v>26908.55452592441</v>
      </c>
      <c r="I42" s="103">
        <v>0</v>
      </c>
      <c r="J42" s="103">
        <v>0</v>
      </c>
      <c r="K42" s="103">
        <v>0</v>
      </c>
      <c r="L42" s="103">
        <v>0</v>
      </c>
      <c r="M42" s="103">
        <v>0</v>
      </c>
      <c r="N42" s="127">
        <v>2140.5184800000002</v>
      </c>
      <c r="O42" s="127">
        <v>14973.690329999999</v>
      </c>
      <c r="P42" s="127">
        <f>2007.12796+294.30929+456.03175+637.13089+206.81116+79.17898+974.04938+557.78593+107.49391+288.50336+610.03688</f>
        <v>6218.4594900000002</v>
      </c>
      <c r="Q42" s="103">
        <f t="shared" si="1"/>
        <v>23332.668300000001</v>
      </c>
      <c r="R42" s="144"/>
    </row>
    <row r="43" spans="1:18" s="5" customFormat="1" x14ac:dyDescent="0.2">
      <c r="A43" s="57" t="s">
        <v>140</v>
      </c>
      <c r="B43" s="150" t="s">
        <v>142</v>
      </c>
      <c r="C43" s="55" t="s">
        <v>143</v>
      </c>
      <c r="D43" s="57" t="s">
        <v>21</v>
      </c>
      <c r="E43" s="82" t="s">
        <v>17</v>
      </c>
      <c r="F43" s="66">
        <v>3177.4259999999999</v>
      </c>
      <c r="G43" s="65">
        <v>1016.1259993913923</v>
      </c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27">
        <v>43.025869999999998</v>
      </c>
      <c r="O43" s="127">
        <v>776.01351</v>
      </c>
      <c r="P43" s="127">
        <f>8.03866+77.69983</f>
        <v>85.738490000000013</v>
      </c>
      <c r="Q43" s="103">
        <f t="shared" si="1"/>
        <v>904.77786999999989</v>
      </c>
      <c r="R43" s="144"/>
    </row>
    <row r="44" spans="1:18" s="5" customFormat="1" x14ac:dyDescent="0.2">
      <c r="A44" s="57" t="s">
        <v>140</v>
      </c>
      <c r="B44" s="150" t="s">
        <v>144</v>
      </c>
      <c r="C44" s="55" t="s">
        <v>145</v>
      </c>
      <c r="D44" s="57" t="s">
        <v>21</v>
      </c>
      <c r="E44" s="82" t="s">
        <v>17</v>
      </c>
      <c r="F44" s="66">
        <v>19587.634999999998</v>
      </c>
      <c r="G44" s="65">
        <v>6264.0342182914137</v>
      </c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N44" s="127">
        <v>111.89466999999999</v>
      </c>
      <c r="O44" s="127">
        <v>4899.4042400000008</v>
      </c>
      <c r="P44" s="127">
        <f>71.2367+100.22091+188.14568+152.22027+89.8381+103.60963</f>
        <v>705.27129000000002</v>
      </c>
      <c r="Q44" s="103">
        <f t="shared" si="1"/>
        <v>5716.5702000000001</v>
      </c>
      <c r="R44" s="144"/>
    </row>
    <row r="45" spans="1:18" s="5" customFormat="1" x14ac:dyDescent="0.2">
      <c r="A45" s="57" t="s">
        <v>140</v>
      </c>
      <c r="B45" s="150" t="s">
        <v>146</v>
      </c>
      <c r="C45" s="55" t="s">
        <v>147</v>
      </c>
      <c r="D45" s="57" t="s">
        <v>21</v>
      </c>
      <c r="E45" s="82" t="s">
        <v>17</v>
      </c>
      <c r="F45" s="66">
        <v>27884.504000000001</v>
      </c>
      <c r="G45" s="65">
        <v>8917.3341863927835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27">
        <v>1342.73361</v>
      </c>
      <c r="O45" s="127">
        <v>4059.1457399999999</v>
      </c>
      <c r="P45" s="127">
        <f>297.89457+339.15142+332.21625+338.64047+146.10889+141.96115+318.69112+98.92438+473.13797+209.9173+45.64089</f>
        <v>2742.2844100000002</v>
      </c>
      <c r="Q45" s="103">
        <f t="shared" si="1"/>
        <v>8144.1637600000004</v>
      </c>
      <c r="R45" s="144"/>
    </row>
    <row r="46" spans="1:18" s="5" customFormat="1" x14ac:dyDescent="0.2">
      <c r="A46" s="57" t="s">
        <v>148</v>
      </c>
      <c r="B46" s="150" t="s">
        <v>149</v>
      </c>
      <c r="C46" s="55" t="s">
        <v>150</v>
      </c>
      <c r="D46" s="57" t="s">
        <v>21</v>
      </c>
      <c r="E46" s="82" t="s">
        <v>17</v>
      </c>
      <c r="F46" s="66">
        <v>29348.368999999999</v>
      </c>
      <c r="G46" s="65">
        <v>10074.963607938564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27">
        <v>2160.0416</v>
      </c>
      <c r="O46" s="127">
        <v>6515.8951200000001</v>
      </c>
      <c r="P46" s="127">
        <v>0</v>
      </c>
      <c r="Q46" s="103">
        <f t="shared" si="1"/>
        <v>8675.9367199999997</v>
      </c>
      <c r="R46" s="144"/>
    </row>
    <row r="47" spans="1:18" s="5" customFormat="1" x14ac:dyDescent="0.2">
      <c r="A47" s="161" t="s">
        <v>163</v>
      </c>
      <c r="B47" s="150" t="s">
        <v>164</v>
      </c>
      <c r="C47" s="150" t="s">
        <v>181</v>
      </c>
      <c r="D47" s="57" t="s">
        <v>21</v>
      </c>
      <c r="E47" s="82" t="s">
        <v>17</v>
      </c>
      <c r="F47" s="66">
        <v>66148.157000000007</v>
      </c>
      <c r="G47" s="65">
        <v>22227.203293010756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27">
        <v>226.52089000000001</v>
      </c>
      <c r="O47" s="127">
        <v>11743.043449999999</v>
      </c>
      <c r="P47" s="127">
        <v>2578.9893699999998</v>
      </c>
      <c r="Q47" s="103">
        <f t="shared" si="1"/>
        <v>14548.553709999998</v>
      </c>
      <c r="R47" s="144"/>
    </row>
    <row r="48" spans="1:18" s="5" customFormat="1" x14ac:dyDescent="0.2">
      <c r="A48" s="57" t="s">
        <v>151</v>
      </c>
      <c r="B48" s="150" t="s">
        <v>75</v>
      </c>
      <c r="C48" s="55" t="s">
        <v>152</v>
      </c>
      <c r="D48" s="57" t="s">
        <v>122</v>
      </c>
      <c r="E48" s="82" t="s">
        <v>17</v>
      </c>
      <c r="F48" s="66">
        <v>0.35357</v>
      </c>
      <c r="G48" s="65">
        <v>0.1103182527301092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75">
        <v>0.11032</v>
      </c>
      <c r="O48" s="175">
        <v>0</v>
      </c>
      <c r="P48" s="127">
        <v>0</v>
      </c>
      <c r="Q48" s="174">
        <f t="shared" si="1"/>
        <v>0.11032</v>
      </c>
      <c r="R48" s="144"/>
    </row>
    <row r="49" spans="1:18" s="5" customFormat="1" x14ac:dyDescent="0.2">
      <c r="A49" s="161" t="s">
        <v>166</v>
      </c>
      <c r="B49" s="150" t="s">
        <v>138</v>
      </c>
      <c r="C49" s="55" t="s">
        <v>167</v>
      </c>
      <c r="D49" s="57" t="s">
        <v>21</v>
      </c>
      <c r="E49" s="82" t="s">
        <v>17</v>
      </c>
      <c r="F49" s="66">
        <v>121670.499</v>
      </c>
      <c r="G49" s="65">
        <v>37856.409147479775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75">
        <v>0</v>
      </c>
      <c r="O49" s="175">
        <v>7528.8274000000001</v>
      </c>
      <c r="P49" s="127">
        <v>0</v>
      </c>
      <c r="Q49" s="174">
        <f t="shared" si="1"/>
        <v>7528.8274000000001</v>
      </c>
      <c r="R49" s="144"/>
    </row>
    <row r="50" spans="1:18" s="5" customFormat="1" x14ac:dyDescent="0.2">
      <c r="A50" s="57" t="s">
        <v>153</v>
      </c>
      <c r="B50" s="150" t="s">
        <v>138</v>
      </c>
      <c r="C50" s="55" t="s">
        <v>154</v>
      </c>
      <c r="D50" s="57" t="s">
        <v>21</v>
      </c>
      <c r="E50" s="82" t="s">
        <v>17</v>
      </c>
      <c r="F50" s="66">
        <v>638678.53599999996</v>
      </c>
      <c r="G50" s="65">
        <v>198224.25077591557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27">
        <v>178908.30301</v>
      </c>
      <c r="O50" s="127">
        <v>5474.1049599999997</v>
      </c>
      <c r="P50" s="127">
        <v>862.81228999999996</v>
      </c>
      <c r="Q50" s="103">
        <f t="shared" ref="Q50:Q51" si="2">SUM(I50:P50)</f>
        <v>185245.22026</v>
      </c>
      <c r="R50" s="144"/>
    </row>
    <row r="51" spans="1:18" s="5" customFormat="1" x14ac:dyDescent="0.2">
      <c r="A51" s="161" t="s">
        <v>182</v>
      </c>
      <c r="B51" s="150" t="s">
        <v>138</v>
      </c>
      <c r="C51" s="55" t="s">
        <v>167</v>
      </c>
      <c r="D51" s="57" t="s">
        <v>21</v>
      </c>
      <c r="E51" s="82" t="s">
        <v>17</v>
      </c>
      <c r="F51" s="66">
        <v>121670.499</v>
      </c>
      <c r="G51" s="65">
        <v>37856.409149999999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27">
        <v>0</v>
      </c>
      <c r="O51" s="127">
        <v>0</v>
      </c>
      <c r="P51" s="127">
        <v>26645.979329999998</v>
      </c>
      <c r="Q51" s="103">
        <f t="shared" si="2"/>
        <v>26645.979329999998</v>
      </c>
      <c r="R51" s="144"/>
    </row>
    <row r="52" spans="1:18" s="5" customFormat="1" x14ac:dyDescent="0.2">
      <c r="A52" s="57"/>
      <c r="B52" s="55"/>
      <c r="C52" s="55"/>
      <c r="D52" s="57"/>
      <c r="E52" s="82"/>
      <c r="F52" s="66"/>
      <c r="G52" s="65"/>
      <c r="I52" s="103"/>
      <c r="J52" s="127"/>
      <c r="K52" s="127"/>
      <c r="L52" s="127"/>
      <c r="M52" s="127"/>
      <c r="N52" s="127"/>
      <c r="O52" s="127"/>
      <c r="P52" s="127"/>
      <c r="Q52" s="103"/>
      <c r="R52" s="144"/>
    </row>
    <row r="53" spans="1:18" s="15" customFormat="1" ht="18" x14ac:dyDescent="0.25">
      <c r="A53" s="53" t="s">
        <v>16</v>
      </c>
      <c r="B53" s="53"/>
      <c r="C53" s="53"/>
      <c r="D53" s="54"/>
      <c r="E53" s="81"/>
      <c r="F53" s="87"/>
      <c r="G53" s="64">
        <f>+G56</f>
        <v>19652789.139495257</v>
      </c>
      <c r="H53" s="59"/>
      <c r="I53" s="116">
        <f>+I56</f>
        <v>776219.08131000004</v>
      </c>
      <c r="J53" s="64">
        <f t="shared" ref="J53:Q53" si="3">+J56</f>
        <v>419270.03036999999</v>
      </c>
      <c r="K53" s="64">
        <f t="shared" si="3"/>
        <v>1023542.91495</v>
      </c>
      <c r="L53" s="64">
        <f t="shared" si="3"/>
        <v>315235.18531999999</v>
      </c>
      <c r="M53" s="64">
        <f>+M56</f>
        <v>2059194.01244</v>
      </c>
      <c r="N53" s="64">
        <f t="shared" si="3"/>
        <v>1379924.82406</v>
      </c>
      <c r="O53" s="64">
        <f t="shared" ref="O53:P53" si="4">+O56</f>
        <v>3428972.0356199997</v>
      </c>
      <c r="P53" s="64">
        <f t="shared" si="4"/>
        <v>3643892.7620300003</v>
      </c>
      <c r="Q53" s="116">
        <f t="shared" si="3"/>
        <v>13046250.846099997</v>
      </c>
      <c r="R53" s="144"/>
    </row>
    <row r="54" spans="1:18" s="5" customFormat="1" x14ac:dyDescent="0.2">
      <c r="A54" s="57"/>
      <c r="B54" s="55"/>
      <c r="C54" s="56"/>
      <c r="D54" s="57"/>
      <c r="E54" s="82"/>
      <c r="F54" s="66"/>
      <c r="G54" s="65"/>
      <c r="H54" s="58"/>
      <c r="I54" s="128"/>
      <c r="J54" s="129"/>
      <c r="K54" s="129"/>
      <c r="L54" s="129"/>
      <c r="M54" s="129"/>
      <c r="N54" s="129"/>
      <c r="O54" s="129"/>
      <c r="P54" s="129"/>
      <c r="Q54" s="128"/>
      <c r="R54" s="144"/>
    </row>
    <row r="55" spans="1:18" s="5" customFormat="1" x14ac:dyDescent="0.2">
      <c r="A55" s="57"/>
      <c r="B55" s="55"/>
      <c r="C55" s="56"/>
      <c r="D55" s="57"/>
      <c r="E55" s="82"/>
      <c r="F55" s="66"/>
      <c r="G55" s="65"/>
      <c r="H55" s="58"/>
      <c r="I55" s="128"/>
      <c r="J55" s="129"/>
      <c r="K55" s="129"/>
      <c r="L55" s="129"/>
      <c r="M55" s="129"/>
      <c r="N55" s="129"/>
      <c r="O55" s="129"/>
      <c r="P55" s="129"/>
      <c r="Q55" s="128"/>
      <c r="R55" s="144"/>
    </row>
    <row r="56" spans="1:18" s="15" customFormat="1" ht="18" x14ac:dyDescent="0.25">
      <c r="A56" s="53" t="s">
        <v>19</v>
      </c>
      <c r="B56" s="53"/>
      <c r="C56" s="53"/>
      <c r="D56" s="54"/>
      <c r="E56" s="81"/>
      <c r="F56" s="87"/>
      <c r="G56" s="116">
        <f>SUM(G57:G88)</f>
        <v>19652789.139495257</v>
      </c>
      <c r="H56" s="59"/>
      <c r="I56" s="116">
        <f t="shared" ref="I56:Q56" si="5">SUM(I57:I88)</f>
        <v>776219.08131000004</v>
      </c>
      <c r="J56" s="116">
        <f t="shared" si="5"/>
        <v>419270.03036999999</v>
      </c>
      <c r="K56" s="116">
        <f t="shared" si="5"/>
        <v>1023542.91495</v>
      </c>
      <c r="L56" s="116">
        <f t="shared" si="5"/>
        <v>315235.18531999999</v>
      </c>
      <c r="M56" s="116">
        <f t="shared" si="5"/>
        <v>2059194.01244</v>
      </c>
      <c r="N56" s="116">
        <f t="shared" si="5"/>
        <v>1379924.82406</v>
      </c>
      <c r="O56" s="116">
        <f t="shared" si="5"/>
        <v>3428972.0356199997</v>
      </c>
      <c r="P56" s="116">
        <f t="shared" si="5"/>
        <v>3643892.7620300003</v>
      </c>
      <c r="Q56" s="116">
        <f t="shared" si="5"/>
        <v>13046250.846099997</v>
      </c>
      <c r="R56" s="144"/>
    </row>
    <row r="57" spans="1:18" s="5" customFormat="1" x14ac:dyDescent="0.2">
      <c r="A57" s="150" t="s">
        <v>30</v>
      </c>
      <c r="B57" s="150" t="s">
        <v>22</v>
      </c>
      <c r="C57" s="55" t="s">
        <v>31</v>
      </c>
      <c r="D57" s="57" t="s">
        <v>51</v>
      </c>
      <c r="E57" s="57" t="s">
        <v>17</v>
      </c>
      <c r="F57" s="66">
        <v>2600000</v>
      </c>
      <c r="G57" s="65">
        <f>+F57/3.13</f>
        <v>830670.9265175719</v>
      </c>
      <c r="H57" s="17"/>
      <c r="I57" s="103">
        <v>373301.22720000002</v>
      </c>
      <c r="J57" s="127">
        <v>0</v>
      </c>
      <c r="K57" s="127">
        <v>0</v>
      </c>
      <c r="L57" s="127">
        <v>0</v>
      </c>
      <c r="M57" s="127">
        <v>49594.599889999998</v>
      </c>
      <c r="N57" s="127">
        <v>0</v>
      </c>
      <c r="O57" s="127">
        <v>0</v>
      </c>
      <c r="P57" s="127">
        <v>0</v>
      </c>
      <c r="Q57" s="103">
        <f>SUM(I57:P57)</f>
        <v>422895.82709000004</v>
      </c>
      <c r="R57" s="144"/>
    </row>
    <row r="58" spans="1:18" s="5" customFormat="1" x14ac:dyDescent="0.2">
      <c r="A58" s="186" t="s">
        <v>40</v>
      </c>
      <c r="B58" s="55" t="s">
        <v>22</v>
      </c>
      <c r="C58" s="55" t="s">
        <v>49</v>
      </c>
      <c r="D58" s="57" t="s">
        <v>51</v>
      </c>
      <c r="E58" s="57" t="s">
        <v>17</v>
      </c>
      <c r="F58" s="66">
        <v>2065000</v>
      </c>
      <c r="G58" s="65">
        <v>724815.72481572477</v>
      </c>
      <c r="H58" s="17">
        <v>0</v>
      </c>
      <c r="I58" s="103">
        <v>402917.85410999996</v>
      </c>
      <c r="J58" s="127">
        <v>0</v>
      </c>
      <c r="K58" s="127">
        <v>0</v>
      </c>
      <c r="L58" s="127">
        <v>0</v>
      </c>
      <c r="M58" s="127">
        <v>0</v>
      </c>
      <c r="N58" s="127">
        <v>0</v>
      </c>
      <c r="O58" s="127">
        <v>0</v>
      </c>
      <c r="P58" s="127">
        <v>0</v>
      </c>
      <c r="Q58" s="103">
        <f t="shared" ref="Q58:Q87" si="6">SUM(I58:P58)</f>
        <v>402917.85410999996</v>
      </c>
      <c r="R58" s="144"/>
    </row>
    <row r="59" spans="1:18" s="5" customFormat="1" x14ac:dyDescent="0.2">
      <c r="A59" s="186" t="s">
        <v>66</v>
      </c>
      <c r="B59" s="55" t="s">
        <v>22</v>
      </c>
      <c r="C59" s="150" t="s">
        <v>67</v>
      </c>
      <c r="D59" s="57" t="s">
        <v>51</v>
      </c>
      <c r="E59" s="155" t="s">
        <v>17</v>
      </c>
      <c r="F59" s="156">
        <v>2565000</v>
      </c>
      <c r="G59" s="65">
        <v>916071.42857142864</v>
      </c>
      <c r="H59" s="17">
        <v>0</v>
      </c>
      <c r="I59" s="103">
        <v>0</v>
      </c>
      <c r="J59" s="127">
        <v>419270.03036999999</v>
      </c>
      <c r="K59" s="127">
        <v>0</v>
      </c>
      <c r="L59" s="127">
        <v>0</v>
      </c>
      <c r="M59" s="127">
        <v>0</v>
      </c>
      <c r="N59" s="127">
        <v>0</v>
      </c>
      <c r="O59" s="127">
        <v>0</v>
      </c>
      <c r="P59" s="127">
        <v>0</v>
      </c>
      <c r="Q59" s="103">
        <f t="shared" si="6"/>
        <v>419270.03036999999</v>
      </c>
      <c r="R59" s="144"/>
    </row>
    <row r="60" spans="1:18" s="5" customFormat="1" ht="14.25" x14ac:dyDescent="0.2">
      <c r="A60" s="185" t="s">
        <v>73</v>
      </c>
      <c r="B60" s="150" t="s">
        <v>76</v>
      </c>
      <c r="C60" s="150" t="s">
        <v>78</v>
      </c>
      <c r="D60" s="57" t="s">
        <v>51</v>
      </c>
      <c r="E60" s="155" t="s">
        <v>17</v>
      </c>
      <c r="F60" s="156">
        <v>2354175</v>
      </c>
      <c r="G60" s="65">
        <v>783636.36363636365</v>
      </c>
      <c r="H60" s="17"/>
      <c r="I60" s="103">
        <v>0</v>
      </c>
      <c r="J60" s="127">
        <v>0</v>
      </c>
      <c r="K60" s="127">
        <v>881176.00771000003</v>
      </c>
      <c r="L60" s="127">
        <v>0</v>
      </c>
      <c r="M60" s="127">
        <v>0</v>
      </c>
      <c r="N60" s="127">
        <v>0</v>
      </c>
      <c r="O60" s="127">
        <v>0</v>
      </c>
      <c r="P60" s="127">
        <v>0</v>
      </c>
      <c r="Q60" s="103">
        <f t="shared" si="6"/>
        <v>881176.00771000003</v>
      </c>
      <c r="R60" s="144"/>
    </row>
    <row r="61" spans="1:18" s="5" customFormat="1" x14ac:dyDescent="0.2">
      <c r="A61" s="185" t="s">
        <v>74</v>
      </c>
      <c r="B61" s="150" t="s">
        <v>96</v>
      </c>
      <c r="C61" s="150" t="s">
        <v>97</v>
      </c>
      <c r="D61" s="57" t="s">
        <v>51</v>
      </c>
      <c r="E61" s="155" t="s">
        <v>17</v>
      </c>
      <c r="F61" s="156">
        <v>1335000</v>
      </c>
      <c r="G61" s="65">
        <v>513461.53846153844</v>
      </c>
      <c r="H61" s="17"/>
      <c r="I61" s="103">
        <v>0</v>
      </c>
      <c r="J61" s="127">
        <v>0</v>
      </c>
      <c r="K61" s="127">
        <v>142366.90724</v>
      </c>
      <c r="L61" s="127">
        <v>290449.64379</v>
      </c>
      <c r="M61" s="127">
        <v>0</v>
      </c>
      <c r="N61" s="127">
        <v>0</v>
      </c>
      <c r="O61" s="127">
        <v>0</v>
      </c>
      <c r="P61" s="127">
        <v>0</v>
      </c>
      <c r="Q61" s="103">
        <f t="shared" si="6"/>
        <v>432816.55102999997</v>
      </c>
      <c r="R61" s="144"/>
    </row>
    <row r="62" spans="1:18" s="5" customFormat="1" x14ac:dyDescent="0.2">
      <c r="A62" s="185" t="s">
        <v>98</v>
      </c>
      <c r="B62" s="150" t="s">
        <v>96</v>
      </c>
      <c r="C62" s="150" t="s">
        <v>99</v>
      </c>
      <c r="D62" s="57" t="s">
        <v>51</v>
      </c>
      <c r="E62" s="155" t="s">
        <v>17</v>
      </c>
      <c r="F62" s="156">
        <v>500000</v>
      </c>
      <c r="G62" s="65">
        <v>195007.80031201246</v>
      </c>
      <c r="H62" s="17"/>
      <c r="I62" s="103">
        <v>0</v>
      </c>
      <c r="J62" s="103">
        <v>0</v>
      </c>
      <c r="K62" s="103">
        <v>0</v>
      </c>
      <c r="L62" s="127">
        <v>24785.541530000002</v>
      </c>
      <c r="M62" s="127">
        <v>41776.356480000002</v>
      </c>
      <c r="N62" s="127">
        <v>0</v>
      </c>
      <c r="O62" s="127">
        <v>0</v>
      </c>
      <c r="P62" s="127">
        <v>0</v>
      </c>
      <c r="Q62" s="103">
        <f t="shared" si="6"/>
        <v>66561.898010000004</v>
      </c>
      <c r="R62" s="144"/>
    </row>
    <row r="63" spans="1:18" s="5" customFormat="1" x14ac:dyDescent="0.2">
      <c r="A63" s="185" t="s">
        <v>123</v>
      </c>
      <c r="B63" s="150" t="s">
        <v>75</v>
      </c>
      <c r="C63" s="150" t="s">
        <v>127</v>
      </c>
      <c r="D63" s="57" t="s">
        <v>51</v>
      </c>
      <c r="E63" s="155" t="s">
        <v>17</v>
      </c>
      <c r="F63" s="156">
        <v>1650000</v>
      </c>
      <c r="G63" s="65">
        <v>588235.29411764699</v>
      </c>
      <c r="H63" s="17"/>
      <c r="I63" s="103">
        <v>0</v>
      </c>
      <c r="J63" s="103">
        <v>0</v>
      </c>
      <c r="K63" s="103">
        <v>0</v>
      </c>
      <c r="L63" s="103">
        <v>0</v>
      </c>
      <c r="M63" s="127">
        <v>717478.18935000012</v>
      </c>
      <c r="N63" s="127">
        <v>0</v>
      </c>
      <c r="O63" s="127">
        <v>0</v>
      </c>
      <c r="P63" s="127">
        <v>0</v>
      </c>
      <c r="Q63" s="103">
        <f t="shared" si="6"/>
        <v>717478.18935000012</v>
      </c>
      <c r="R63" s="144"/>
    </row>
    <row r="64" spans="1:18" s="5" customFormat="1" x14ac:dyDescent="0.2">
      <c r="A64" s="185" t="s">
        <v>123</v>
      </c>
      <c r="B64" s="150" t="s">
        <v>75</v>
      </c>
      <c r="C64" s="150" t="s">
        <v>128</v>
      </c>
      <c r="D64" s="57" t="s">
        <v>51</v>
      </c>
      <c r="E64" s="155" t="s">
        <v>17</v>
      </c>
      <c r="F64" s="156">
        <v>1000000</v>
      </c>
      <c r="G64" s="65">
        <v>358680.05738900002</v>
      </c>
      <c r="H64" s="17"/>
      <c r="I64" s="103">
        <v>0</v>
      </c>
      <c r="J64" s="103">
        <v>0</v>
      </c>
      <c r="K64" s="103">
        <v>0</v>
      </c>
      <c r="L64" s="103">
        <v>0</v>
      </c>
      <c r="M64" s="127">
        <v>343814.70350999996</v>
      </c>
      <c r="N64" s="127">
        <v>0</v>
      </c>
      <c r="O64" s="127">
        <v>0</v>
      </c>
      <c r="P64" s="127">
        <v>0</v>
      </c>
      <c r="Q64" s="103">
        <f t="shared" si="6"/>
        <v>343814.70350999996</v>
      </c>
      <c r="R64" s="144"/>
    </row>
    <row r="65" spans="1:18" s="5" customFormat="1" x14ac:dyDescent="0.2">
      <c r="A65" s="185" t="s">
        <v>115</v>
      </c>
      <c r="B65" s="150" t="s">
        <v>75</v>
      </c>
      <c r="C65" s="150" t="s">
        <v>183</v>
      </c>
      <c r="D65" s="57" t="s">
        <v>51</v>
      </c>
      <c r="E65" s="155" t="s">
        <v>17</v>
      </c>
      <c r="F65" s="156">
        <v>205101</v>
      </c>
      <c r="G65" s="65">
        <v>74123.960968557934</v>
      </c>
      <c r="H65" s="17"/>
      <c r="I65" s="103">
        <v>0</v>
      </c>
      <c r="J65" s="103">
        <v>0</v>
      </c>
      <c r="K65" s="103">
        <v>0</v>
      </c>
      <c r="L65" s="103">
        <v>0</v>
      </c>
      <c r="M65" s="127">
        <v>74123.96097</v>
      </c>
      <c r="N65" s="127">
        <v>0</v>
      </c>
      <c r="O65" s="127">
        <v>0</v>
      </c>
      <c r="P65" s="127">
        <v>0</v>
      </c>
      <c r="Q65" s="103">
        <f t="shared" si="6"/>
        <v>74123.96097</v>
      </c>
      <c r="R65" s="144"/>
    </row>
    <row r="66" spans="1:18" s="5" customFormat="1" x14ac:dyDescent="0.2">
      <c r="A66" s="185" t="s">
        <v>124</v>
      </c>
      <c r="B66" s="150" t="s">
        <v>75</v>
      </c>
      <c r="C66" s="150" t="s">
        <v>184</v>
      </c>
      <c r="D66" s="57" t="s">
        <v>51</v>
      </c>
      <c r="E66" s="155" t="s">
        <v>17</v>
      </c>
      <c r="F66" s="156">
        <v>1435414.8363705699</v>
      </c>
      <c r="G66" s="65">
        <v>492592.59998999996</v>
      </c>
      <c r="H66" s="17"/>
      <c r="I66" s="103">
        <v>0</v>
      </c>
      <c r="J66" s="103">
        <v>0</v>
      </c>
      <c r="K66" s="103">
        <v>0</v>
      </c>
      <c r="L66" s="103">
        <v>0</v>
      </c>
      <c r="M66" s="127">
        <v>492592.59999000002</v>
      </c>
      <c r="N66" s="127">
        <v>0</v>
      </c>
      <c r="O66" s="127">
        <v>0</v>
      </c>
      <c r="P66" s="127">
        <v>0</v>
      </c>
      <c r="Q66" s="103">
        <f t="shared" si="6"/>
        <v>492592.59999000002</v>
      </c>
      <c r="R66" s="144"/>
    </row>
    <row r="67" spans="1:18" s="5" customFormat="1" x14ac:dyDescent="0.2">
      <c r="A67" s="185" t="s">
        <v>125</v>
      </c>
      <c r="B67" s="150" t="s">
        <v>75</v>
      </c>
      <c r="C67" s="150" t="s">
        <v>185</v>
      </c>
      <c r="D67" s="57" t="s">
        <v>51</v>
      </c>
      <c r="E67" s="155" t="s">
        <v>17</v>
      </c>
      <c r="F67" s="156">
        <v>356826</v>
      </c>
      <c r="G67" s="65">
        <v>122452.29924504877</v>
      </c>
      <c r="H67" s="17"/>
      <c r="I67" s="103">
        <v>0</v>
      </c>
      <c r="J67" s="103">
        <v>0</v>
      </c>
      <c r="K67" s="103">
        <v>0</v>
      </c>
      <c r="L67" s="103">
        <v>0</v>
      </c>
      <c r="M67" s="127">
        <v>107548.33499000002</v>
      </c>
      <c r="N67" s="127">
        <v>0</v>
      </c>
      <c r="O67" s="127">
        <v>0</v>
      </c>
      <c r="P67" s="127">
        <v>0</v>
      </c>
      <c r="Q67" s="103">
        <f t="shared" si="6"/>
        <v>107548.33499000002</v>
      </c>
      <c r="R67" s="144"/>
    </row>
    <row r="68" spans="1:18" s="5" customFormat="1" x14ac:dyDescent="0.2">
      <c r="A68" s="185" t="s">
        <v>126</v>
      </c>
      <c r="B68" s="150" t="s">
        <v>75</v>
      </c>
      <c r="C68" s="150" t="s">
        <v>129</v>
      </c>
      <c r="D68" s="57" t="s">
        <v>51</v>
      </c>
      <c r="E68" s="155" t="s">
        <v>17</v>
      </c>
      <c r="F68" s="156">
        <v>700000</v>
      </c>
      <c r="G68" s="65">
        <v>251346.4991023</v>
      </c>
      <c r="H68" s="17"/>
      <c r="I68" s="103">
        <v>0</v>
      </c>
      <c r="J68" s="103">
        <v>0</v>
      </c>
      <c r="K68" s="103">
        <v>0</v>
      </c>
      <c r="L68" s="103">
        <v>0</v>
      </c>
      <c r="M68" s="127">
        <v>232265.26725999996</v>
      </c>
      <c r="N68" s="127">
        <v>0</v>
      </c>
      <c r="O68" s="127">
        <v>0</v>
      </c>
      <c r="P68" s="127">
        <v>0</v>
      </c>
      <c r="Q68" s="103">
        <f t="shared" si="6"/>
        <v>232265.26725999996</v>
      </c>
      <c r="R68" s="144"/>
    </row>
    <row r="69" spans="1:18" s="5" customFormat="1" x14ac:dyDescent="0.2">
      <c r="A69" s="185" t="s">
        <v>155</v>
      </c>
      <c r="B69" s="150" t="s">
        <v>75</v>
      </c>
      <c r="C69" s="150" t="s">
        <v>127</v>
      </c>
      <c r="D69" s="57" t="s">
        <v>51</v>
      </c>
      <c r="E69" s="155" t="s">
        <v>17</v>
      </c>
      <c r="F69" s="156">
        <v>3789100</v>
      </c>
      <c r="G69" s="65">
        <v>1360538.5996407499</v>
      </c>
      <c r="H69" s="17"/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27">
        <v>319086.71906000003</v>
      </c>
      <c r="O69" s="127">
        <v>0</v>
      </c>
      <c r="P69" s="127">
        <v>0</v>
      </c>
      <c r="Q69" s="103">
        <f t="shared" si="6"/>
        <v>319086.71906000003</v>
      </c>
      <c r="R69" s="144"/>
    </row>
    <row r="70" spans="1:18" s="5" customFormat="1" x14ac:dyDescent="0.2">
      <c r="A70" s="185" t="s">
        <v>156</v>
      </c>
      <c r="B70" s="150" t="s">
        <v>75</v>
      </c>
      <c r="C70" s="150" t="s">
        <v>157</v>
      </c>
      <c r="D70" s="57" t="s">
        <v>51</v>
      </c>
      <c r="E70" s="155" t="s">
        <v>17</v>
      </c>
      <c r="F70" s="156">
        <v>3000000</v>
      </c>
      <c r="G70" s="65">
        <v>1077199.281867</v>
      </c>
      <c r="H70" s="17"/>
      <c r="I70" s="103">
        <v>0</v>
      </c>
      <c r="J70" s="103">
        <v>0</v>
      </c>
      <c r="K70" s="103">
        <v>0</v>
      </c>
      <c r="L70" s="103">
        <v>0</v>
      </c>
      <c r="M70" s="103">
        <v>0</v>
      </c>
      <c r="N70" s="127">
        <v>246598.94206999999</v>
      </c>
      <c r="O70" s="127">
        <v>0</v>
      </c>
      <c r="P70" s="127">
        <v>0</v>
      </c>
      <c r="Q70" s="103">
        <f t="shared" si="6"/>
        <v>246598.94206999999</v>
      </c>
      <c r="R70" s="144"/>
    </row>
    <row r="71" spans="1:18" s="5" customFormat="1" x14ac:dyDescent="0.2">
      <c r="A71" s="185" t="s">
        <v>158</v>
      </c>
      <c r="B71" s="150" t="s">
        <v>75</v>
      </c>
      <c r="C71" s="150" t="s">
        <v>186</v>
      </c>
      <c r="D71" s="57" t="s">
        <v>51</v>
      </c>
      <c r="E71" s="155" t="s">
        <v>17</v>
      </c>
      <c r="F71" s="156">
        <v>942978</v>
      </c>
      <c r="G71" s="65">
        <v>304226.52468766784</v>
      </c>
      <c r="H71" s="17"/>
      <c r="I71" s="103">
        <v>0</v>
      </c>
      <c r="J71" s="103">
        <v>0</v>
      </c>
      <c r="K71" s="103">
        <v>0</v>
      </c>
      <c r="L71" s="103">
        <v>0</v>
      </c>
      <c r="M71" s="103">
        <v>0</v>
      </c>
      <c r="N71" s="127">
        <v>304226.52468999999</v>
      </c>
      <c r="O71" s="127">
        <v>0</v>
      </c>
      <c r="P71" s="127">
        <v>0</v>
      </c>
      <c r="Q71" s="103">
        <f t="shared" si="6"/>
        <v>304226.52468999999</v>
      </c>
      <c r="R71" s="144"/>
    </row>
    <row r="72" spans="1:18" s="5" customFormat="1" x14ac:dyDescent="0.2">
      <c r="A72" s="185" t="s">
        <v>155</v>
      </c>
      <c r="B72" s="150" t="s">
        <v>75</v>
      </c>
      <c r="C72" s="150" t="s">
        <v>128</v>
      </c>
      <c r="D72" s="57" t="s">
        <v>51</v>
      </c>
      <c r="E72" s="155" t="s">
        <v>17</v>
      </c>
      <c r="F72" s="156">
        <v>826500</v>
      </c>
      <c r="G72" s="65">
        <v>264310.84106171998</v>
      </c>
      <c r="H72" s="17"/>
      <c r="I72" s="103">
        <v>0</v>
      </c>
      <c r="J72" s="103">
        <v>0</v>
      </c>
      <c r="K72" s="103">
        <v>0</v>
      </c>
      <c r="L72" s="103">
        <v>0</v>
      </c>
      <c r="M72" s="103">
        <v>0</v>
      </c>
      <c r="N72" s="127">
        <v>259200.31491999995</v>
      </c>
      <c r="O72" s="127">
        <v>0</v>
      </c>
      <c r="P72" s="127">
        <v>0</v>
      </c>
      <c r="Q72" s="103">
        <f t="shared" si="6"/>
        <v>259200.31491999995</v>
      </c>
      <c r="R72" s="144"/>
    </row>
    <row r="73" spans="1:18" s="5" customFormat="1" x14ac:dyDescent="0.2">
      <c r="A73" s="185" t="s">
        <v>151</v>
      </c>
      <c r="B73" s="150" t="s">
        <v>75</v>
      </c>
      <c r="C73" s="150" t="s">
        <v>159</v>
      </c>
      <c r="D73" s="57" t="s">
        <v>51</v>
      </c>
      <c r="E73" s="155" t="s">
        <v>17</v>
      </c>
      <c r="F73" s="156">
        <v>716336</v>
      </c>
      <c r="G73" s="65">
        <v>223505.77187328</v>
      </c>
      <c r="H73" s="17"/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27">
        <v>223505.77223</v>
      </c>
      <c r="O73" s="127">
        <v>0</v>
      </c>
      <c r="P73" s="127">
        <v>0</v>
      </c>
      <c r="Q73" s="103">
        <f t="shared" si="6"/>
        <v>223505.77223</v>
      </c>
      <c r="R73" s="144"/>
    </row>
    <row r="74" spans="1:18" s="5" customFormat="1" x14ac:dyDescent="0.2">
      <c r="A74" s="185" t="s">
        <v>160</v>
      </c>
      <c r="B74" s="150" t="s">
        <v>75</v>
      </c>
      <c r="C74" s="150" t="s">
        <v>161</v>
      </c>
      <c r="D74" s="57" t="s">
        <v>51</v>
      </c>
      <c r="E74" s="155" t="s">
        <v>17</v>
      </c>
      <c r="F74" s="156">
        <v>156621.33900000001</v>
      </c>
      <c r="G74" s="65">
        <v>46537.598496505438</v>
      </c>
      <c r="H74" s="17"/>
      <c r="I74" s="103">
        <v>0</v>
      </c>
      <c r="J74" s="103">
        <v>0</v>
      </c>
      <c r="K74" s="103">
        <v>0</v>
      </c>
      <c r="L74" s="103">
        <v>0</v>
      </c>
      <c r="M74" s="103">
        <v>0</v>
      </c>
      <c r="N74" s="127">
        <v>27306.551090000001</v>
      </c>
      <c r="O74" s="127">
        <v>14105.234899999999</v>
      </c>
      <c r="P74" s="127">
        <v>0</v>
      </c>
      <c r="Q74" s="103">
        <f t="shared" si="6"/>
        <v>41411.785990000004</v>
      </c>
      <c r="R74" s="144"/>
    </row>
    <row r="75" spans="1:18" s="5" customFormat="1" x14ac:dyDescent="0.2">
      <c r="A75" s="185" t="s">
        <v>168</v>
      </c>
      <c r="B75" s="150" t="s">
        <v>75</v>
      </c>
      <c r="C75" s="150" t="s">
        <v>171</v>
      </c>
      <c r="D75" s="57" t="s">
        <v>51</v>
      </c>
      <c r="E75" s="155" t="s">
        <v>17</v>
      </c>
      <c r="F75" s="156">
        <v>5929000</v>
      </c>
      <c r="G75" s="65">
        <v>2128904.8473964809</v>
      </c>
      <c r="H75" s="17"/>
      <c r="I75" s="103">
        <v>0</v>
      </c>
      <c r="J75" s="127">
        <v>0</v>
      </c>
      <c r="K75" s="127">
        <v>0</v>
      </c>
      <c r="L75" s="127">
        <v>0</v>
      </c>
      <c r="M75" s="127">
        <v>0</v>
      </c>
      <c r="N75" s="127">
        <v>0</v>
      </c>
      <c r="O75" s="127">
        <v>1283023.9896500001</v>
      </c>
      <c r="P75" s="127">
        <v>0</v>
      </c>
      <c r="Q75" s="103">
        <f>SUM(I75:P75)</f>
        <v>1283023.9896500001</v>
      </c>
      <c r="R75" s="179"/>
    </row>
    <row r="76" spans="1:18" s="5" customFormat="1" x14ac:dyDescent="0.2">
      <c r="A76" s="185" t="s">
        <v>168</v>
      </c>
      <c r="B76" s="150" t="s">
        <v>75</v>
      </c>
      <c r="C76" s="150" t="s">
        <v>172</v>
      </c>
      <c r="D76" s="57" t="s">
        <v>51</v>
      </c>
      <c r="E76" s="155" t="s">
        <v>17</v>
      </c>
      <c r="F76" s="156">
        <v>3147000</v>
      </c>
      <c r="G76" s="65">
        <v>974303.39543999999</v>
      </c>
      <c r="H76" s="17"/>
      <c r="I76" s="103">
        <v>0</v>
      </c>
      <c r="J76" s="127">
        <v>0</v>
      </c>
      <c r="K76" s="127">
        <v>0</v>
      </c>
      <c r="L76" s="127">
        <v>0</v>
      </c>
      <c r="M76" s="127">
        <v>0</v>
      </c>
      <c r="N76" s="127">
        <v>0</v>
      </c>
      <c r="O76" s="127">
        <v>933879.51641000004</v>
      </c>
      <c r="P76" s="127">
        <v>0</v>
      </c>
      <c r="Q76" s="103">
        <f t="shared" si="6"/>
        <v>933879.51641000004</v>
      </c>
      <c r="R76" s="179"/>
    </row>
    <row r="77" spans="1:18" s="5" customFormat="1" x14ac:dyDescent="0.2">
      <c r="A77" s="185" t="s">
        <v>168</v>
      </c>
      <c r="B77" s="150" t="s">
        <v>75</v>
      </c>
      <c r="C77" s="150" t="s">
        <v>173</v>
      </c>
      <c r="D77" s="57" t="s">
        <v>51</v>
      </c>
      <c r="E77" s="155" t="s">
        <v>17</v>
      </c>
      <c r="F77" s="156">
        <v>1950000</v>
      </c>
      <c r="G77" s="65">
        <v>588412.79420639714</v>
      </c>
      <c r="H77" s="17"/>
      <c r="I77" s="103">
        <v>0</v>
      </c>
      <c r="J77" s="127">
        <v>0</v>
      </c>
      <c r="K77" s="127">
        <v>0</v>
      </c>
      <c r="L77" s="127">
        <v>0</v>
      </c>
      <c r="M77" s="127">
        <v>0</v>
      </c>
      <c r="N77" s="127">
        <v>0</v>
      </c>
      <c r="O77" s="127">
        <v>536698.31171999988</v>
      </c>
      <c r="P77" s="127">
        <v>0</v>
      </c>
      <c r="Q77" s="103">
        <f t="shared" si="6"/>
        <v>536698.31171999988</v>
      </c>
      <c r="R77" s="179"/>
    </row>
    <row r="78" spans="1:18" s="5" customFormat="1" x14ac:dyDescent="0.2">
      <c r="A78" s="185" t="s">
        <v>168</v>
      </c>
      <c r="B78" s="150" t="s">
        <v>75</v>
      </c>
      <c r="C78" s="150" t="s">
        <v>128</v>
      </c>
      <c r="D78" s="57" t="s">
        <v>51</v>
      </c>
      <c r="E78" s="155" t="s">
        <v>17</v>
      </c>
      <c r="F78" s="156">
        <v>381980</v>
      </c>
      <c r="G78" s="65">
        <v>114160.19127316189</v>
      </c>
      <c r="H78" s="17"/>
      <c r="I78" s="103">
        <v>0</v>
      </c>
      <c r="J78" s="127">
        <v>0</v>
      </c>
      <c r="K78" s="127">
        <v>0</v>
      </c>
      <c r="L78" s="127">
        <v>0</v>
      </c>
      <c r="M78" s="127">
        <v>0</v>
      </c>
      <c r="N78" s="127">
        <v>0</v>
      </c>
      <c r="O78" s="127">
        <v>105688.59002</v>
      </c>
      <c r="P78" s="127">
        <v>0</v>
      </c>
      <c r="Q78" s="103">
        <f t="shared" si="6"/>
        <v>105688.59002</v>
      </c>
      <c r="R78" s="179"/>
    </row>
    <row r="79" spans="1:18" s="5" customFormat="1" x14ac:dyDescent="0.2">
      <c r="A79" s="185" t="s">
        <v>168</v>
      </c>
      <c r="B79" s="150" t="s">
        <v>75</v>
      </c>
      <c r="C79" s="150" t="s">
        <v>187</v>
      </c>
      <c r="D79" s="57" t="s">
        <v>51</v>
      </c>
      <c r="E79" s="155" t="s">
        <v>17</v>
      </c>
      <c r="F79" s="156">
        <v>300000</v>
      </c>
      <c r="G79" s="65">
        <v>89365.5</v>
      </c>
      <c r="H79" s="17"/>
      <c r="I79" s="103">
        <v>0</v>
      </c>
      <c r="J79" s="127">
        <v>0</v>
      </c>
      <c r="K79" s="127">
        <v>0</v>
      </c>
      <c r="L79" s="127">
        <v>0</v>
      </c>
      <c r="M79" s="127">
        <v>0</v>
      </c>
      <c r="N79" s="127">
        <v>0</v>
      </c>
      <c r="O79" s="127">
        <v>83720.372490000009</v>
      </c>
      <c r="P79" s="127">
        <v>0</v>
      </c>
      <c r="Q79" s="103">
        <f t="shared" si="6"/>
        <v>83720.372490000009</v>
      </c>
      <c r="R79" s="179"/>
    </row>
    <row r="80" spans="1:18" s="5" customFormat="1" x14ac:dyDescent="0.2">
      <c r="A80" s="185" t="s">
        <v>169</v>
      </c>
      <c r="B80" s="150" t="s">
        <v>75</v>
      </c>
      <c r="C80" s="150" t="s">
        <v>188</v>
      </c>
      <c r="D80" s="57" t="s">
        <v>51</v>
      </c>
      <c r="E80" s="155" t="s">
        <v>17</v>
      </c>
      <c r="F80" s="156">
        <v>1023000</v>
      </c>
      <c r="G80" s="65">
        <v>303650.93460899999</v>
      </c>
      <c r="H80" s="17"/>
      <c r="I80" s="103">
        <v>0</v>
      </c>
      <c r="J80" s="127">
        <v>0</v>
      </c>
      <c r="K80" s="127">
        <v>0</v>
      </c>
      <c r="L80" s="127">
        <v>0</v>
      </c>
      <c r="M80" s="127">
        <v>0</v>
      </c>
      <c r="N80" s="127">
        <v>0</v>
      </c>
      <c r="O80" s="127">
        <v>289536.32039000001</v>
      </c>
      <c r="P80" s="127">
        <v>0</v>
      </c>
      <c r="Q80" s="103">
        <f t="shared" si="6"/>
        <v>289536.32039000001</v>
      </c>
      <c r="R80" s="179"/>
    </row>
    <row r="81" spans="1:18" s="5" customFormat="1" x14ac:dyDescent="0.2">
      <c r="A81" s="185" t="s">
        <v>168</v>
      </c>
      <c r="B81" s="150" t="s">
        <v>75</v>
      </c>
      <c r="C81" s="150" t="s">
        <v>189</v>
      </c>
      <c r="D81" s="57" t="s">
        <v>51</v>
      </c>
      <c r="E81" s="155" t="s">
        <v>17</v>
      </c>
      <c r="F81" s="156">
        <v>600000</v>
      </c>
      <c r="G81" s="65">
        <v>175695.46120058579</v>
      </c>
      <c r="H81" s="17"/>
      <c r="I81" s="103">
        <v>0</v>
      </c>
      <c r="J81" s="127">
        <v>0</v>
      </c>
      <c r="K81" s="127">
        <v>0</v>
      </c>
      <c r="L81" s="127">
        <v>0</v>
      </c>
      <c r="M81" s="127">
        <v>0</v>
      </c>
      <c r="N81" s="127">
        <v>0</v>
      </c>
      <c r="O81" s="127">
        <v>158968.80718</v>
      </c>
      <c r="P81" s="127">
        <v>0</v>
      </c>
      <c r="Q81" s="103">
        <f t="shared" si="6"/>
        <v>158968.80718</v>
      </c>
      <c r="R81" s="179"/>
    </row>
    <row r="82" spans="1:18" s="5" customFormat="1" x14ac:dyDescent="0.2">
      <c r="A82" s="185" t="s">
        <v>170</v>
      </c>
      <c r="B82" s="150" t="s">
        <v>75</v>
      </c>
      <c r="C82" s="150" t="s">
        <v>190</v>
      </c>
      <c r="D82" s="57" t="s">
        <v>51</v>
      </c>
      <c r="E82" s="155" t="s">
        <v>17</v>
      </c>
      <c r="F82" s="156">
        <v>88531</v>
      </c>
      <c r="G82" s="65">
        <f>+F82/3.37</f>
        <v>26270.326409495548</v>
      </c>
      <c r="H82" s="17"/>
      <c r="I82" s="103">
        <v>0</v>
      </c>
      <c r="J82" s="127">
        <v>0</v>
      </c>
      <c r="K82" s="127">
        <v>0</v>
      </c>
      <c r="L82" s="127">
        <v>0</v>
      </c>
      <c r="M82" s="127">
        <v>0</v>
      </c>
      <c r="N82" s="127">
        <v>0</v>
      </c>
      <c r="O82" s="127">
        <v>23350.89286</v>
      </c>
      <c r="P82" s="127">
        <v>0</v>
      </c>
      <c r="Q82" s="103">
        <f t="shared" si="6"/>
        <v>23350.89286</v>
      </c>
      <c r="R82" s="179"/>
    </row>
    <row r="83" spans="1:18" s="5" customFormat="1" x14ac:dyDescent="0.2">
      <c r="A83" s="185" t="s">
        <v>202</v>
      </c>
      <c r="B83" s="150" t="s">
        <v>75</v>
      </c>
      <c r="C83" s="150" t="s">
        <v>206</v>
      </c>
      <c r="D83" s="57" t="s">
        <v>51</v>
      </c>
      <c r="E83" s="155" t="s">
        <v>17</v>
      </c>
      <c r="F83" s="156">
        <v>5017800</v>
      </c>
      <c r="G83" s="65">
        <f>+F83/3.415</f>
        <v>1469341.1420204977</v>
      </c>
      <c r="H83" s="17"/>
      <c r="I83" s="103">
        <v>0</v>
      </c>
      <c r="J83" s="127">
        <v>0</v>
      </c>
      <c r="K83" s="127">
        <v>0</v>
      </c>
      <c r="L83" s="127">
        <v>0</v>
      </c>
      <c r="M83" s="127">
        <v>0</v>
      </c>
      <c r="N83" s="127">
        <v>0</v>
      </c>
      <c r="O83" s="127">
        <v>0</v>
      </c>
      <c r="P83" s="127">
        <v>553179.95447999996</v>
      </c>
      <c r="Q83" s="103">
        <f t="shared" si="6"/>
        <v>553179.95447999996</v>
      </c>
      <c r="R83" s="179"/>
    </row>
    <row r="84" spans="1:18" s="5" customFormat="1" x14ac:dyDescent="0.2">
      <c r="A84" s="185" t="s">
        <v>202</v>
      </c>
      <c r="B84" s="150" t="s">
        <v>75</v>
      </c>
      <c r="C84" s="150" t="s">
        <v>203</v>
      </c>
      <c r="D84" s="57" t="s">
        <v>51</v>
      </c>
      <c r="E84" s="155" t="s">
        <v>17</v>
      </c>
      <c r="F84" s="156">
        <v>1244155.942</v>
      </c>
      <c r="G84" s="65">
        <f>+F84/3.415</f>
        <v>364320.92005856516</v>
      </c>
      <c r="H84" s="17"/>
      <c r="I84" s="103">
        <v>0</v>
      </c>
      <c r="J84" s="127">
        <v>0</v>
      </c>
      <c r="K84" s="127">
        <v>0</v>
      </c>
      <c r="L84" s="127">
        <v>0</v>
      </c>
      <c r="M84" s="127">
        <v>0</v>
      </c>
      <c r="N84" s="127">
        <v>0</v>
      </c>
      <c r="O84" s="127">
        <v>0</v>
      </c>
      <c r="P84" s="127">
        <v>366593.15545000002</v>
      </c>
      <c r="Q84" s="103">
        <f t="shared" si="6"/>
        <v>366593.15545000002</v>
      </c>
      <c r="R84" s="179"/>
    </row>
    <row r="85" spans="1:18" s="5" customFormat="1" x14ac:dyDescent="0.2">
      <c r="A85" s="185" t="s">
        <v>202</v>
      </c>
      <c r="B85" s="150" t="s">
        <v>75</v>
      </c>
      <c r="C85" s="150" t="s">
        <v>128</v>
      </c>
      <c r="D85" s="57" t="s">
        <v>51</v>
      </c>
      <c r="E85" s="155" t="s">
        <v>17</v>
      </c>
      <c r="F85" s="156">
        <v>20000</v>
      </c>
      <c r="G85" s="65">
        <f>+F85/3.415</f>
        <v>5856.515373352855</v>
      </c>
      <c r="H85" s="17"/>
      <c r="I85" s="103">
        <v>0</v>
      </c>
      <c r="J85" s="127">
        <v>0</v>
      </c>
      <c r="K85" s="127">
        <v>0</v>
      </c>
      <c r="L85" s="127">
        <v>0</v>
      </c>
      <c r="M85" s="127">
        <v>0</v>
      </c>
      <c r="N85" s="127">
        <v>0</v>
      </c>
      <c r="O85" s="127">
        <v>0</v>
      </c>
      <c r="P85" s="127">
        <v>5862.0901000000003</v>
      </c>
      <c r="Q85" s="103">
        <f t="shared" si="6"/>
        <v>5862.0901000000003</v>
      </c>
      <c r="R85" s="179"/>
    </row>
    <row r="86" spans="1:18" s="5" customFormat="1" x14ac:dyDescent="0.2">
      <c r="A86" s="185" t="s">
        <v>202</v>
      </c>
      <c r="B86" s="150" t="s">
        <v>75</v>
      </c>
      <c r="C86" s="150" t="s">
        <v>204</v>
      </c>
      <c r="D86" s="57" t="s">
        <v>51</v>
      </c>
      <c r="E86" s="155" t="s">
        <v>17</v>
      </c>
      <c r="F86" s="156">
        <v>11546000</v>
      </c>
      <c r="G86" s="65">
        <f>+F86/3.415</f>
        <v>3380966.325036603</v>
      </c>
      <c r="H86" s="17"/>
      <c r="I86" s="103">
        <v>0</v>
      </c>
      <c r="J86" s="127">
        <v>0</v>
      </c>
      <c r="K86" s="127">
        <v>0</v>
      </c>
      <c r="L86" s="127">
        <v>0</v>
      </c>
      <c r="M86" s="127">
        <v>0</v>
      </c>
      <c r="N86" s="127">
        <v>0</v>
      </c>
      <c r="O86" s="127">
        <v>0</v>
      </c>
      <c r="P86" s="127">
        <v>2009026.5763399999</v>
      </c>
      <c r="Q86" s="103">
        <f t="shared" si="6"/>
        <v>2009026.5763399999</v>
      </c>
      <c r="R86" s="179"/>
    </row>
    <row r="87" spans="1:18" s="5" customFormat="1" x14ac:dyDescent="0.2">
      <c r="A87" s="185" t="s">
        <v>202</v>
      </c>
      <c r="B87" s="150" t="s">
        <v>75</v>
      </c>
      <c r="C87" s="150" t="s">
        <v>207</v>
      </c>
      <c r="D87" s="57" t="s">
        <v>51</v>
      </c>
      <c r="E87" s="155" t="s">
        <v>17</v>
      </c>
      <c r="F87" s="156">
        <v>2255844.0580000002</v>
      </c>
      <c r="G87" s="65">
        <f>+F87/3.415</f>
        <v>660569.27027818456</v>
      </c>
      <c r="H87" s="17"/>
      <c r="I87" s="103">
        <v>0</v>
      </c>
      <c r="J87" s="127">
        <v>0</v>
      </c>
      <c r="K87" s="127">
        <v>0</v>
      </c>
      <c r="L87" s="127">
        <v>0</v>
      </c>
      <c r="M87" s="127">
        <v>0</v>
      </c>
      <c r="N87" s="127">
        <v>0</v>
      </c>
      <c r="O87" s="127">
        <v>0</v>
      </c>
      <c r="P87" s="127">
        <v>625689.74682999996</v>
      </c>
      <c r="Q87" s="103">
        <f t="shared" si="6"/>
        <v>625689.74682999996</v>
      </c>
      <c r="R87" s="179"/>
    </row>
    <row r="88" spans="1:18" s="5" customFormat="1" x14ac:dyDescent="0.2">
      <c r="A88" s="185" t="s">
        <v>205</v>
      </c>
      <c r="B88" s="150" t="s">
        <v>75</v>
      </c>
      <c r="C88" s="150" t="s">
        <v>208</v>
      </c>
      <c r="D88" s="57" t="s">
        <v>51</v>
      </c>
      <c r="E88" s="155" t="s">
        <v>17</v>
      </c>
      <c r="F88" s="156">
        <v>788155</v>
      </c>
      <c r="G88" s="65">
        <f>+F88/3.236</f>
        <v>243558.40543881332</v>
      </c>
      <c r="H88" s="17"/>
      <c r="I88" s="103">
        <v>0</v>
      </c>
      <c r="J88" s="127">
        <v>0</v>
      </c>
      <c r="K88" s="127">
        <v>0</v>
      </c>
      <c r="L88" s="127">
        <v>0</v>
      </c>
      <c r="M88" s="127">
        <v>0</v>
      </c>
      <c r="N88" s="127">
        <v>0</v>
      </c>
      <c r="O88" s="127">
        <v>0</v>
      </c>
      <c r="P88" s="127">
        <v>83541.238830000002</v>
      </c>
      <c r="Q88" s="103">
        <f t="shared" ref="Q88" si="7">SUM(I88:P88)</f>
        <v>83541.238830000002</v>
      </c>
      <c r="R88" s="179"/>
    </row>
    <row r="89" spans="1:18" s="19" customFormat="1" ht="13.5" thickBot="1" x14ac:dyDescent="0.25">
      <c r="A89" s="70"/>
      <c r="B89" s="71"/>
      <c r="C89" s="71"/>
      <c r="D89" s="70"/>
      <c r="E89" s="83"/>
      <c r="F89" s="88"/>
      <c r="G89" s="85"/>
      <c r="H89" s="60"/>
      <c r="I89" s="68"/>
      <c r="J89" s="131"/>
      <c r="K89" s="131"/>
      <c r="L89" s="131"/>
      <c r="M89" s="131"/>
      <c r="N89" s="131"/>
      <c r="O89" s="131"/>
      <c r="P89" s="131"/>
      <c r="Q89" s="68"/>
      <c r="R89" s="144"/>
    </row>
    <row r="90" spans="1:18" s="9" customFormat="1" x14ac:dyDescent="0.2">
      <c r="A90" s="72"/>
      <c r="B90" s="73"/>
      <c r="C90" s="73"/>
      <c r="D90" s="75"/>
      <c r="E90" s="74"/>
      <c r="F90" s="89"/>
      <c r="G90" s="89"/>
      <c r="H90" s="61"/>
      <c r="I90" s="69"/>
      <c r="J90" s="132"/>
      <c r="K90" s="132"/>
      <c r="L90" s="132"/>
      <c r="M90" s="132"/>
      <c r="N90" s="132"/>
      <c r="O90" s="132"/>
      <c r="P90" s="132"/>
      <c r="Q90" s="69"/>
      <c r="R90" s="144"/>
    </row>
    <row r="91" spans="1:18" s="138" customFormat="1" ht="18" x14ac:dyDescent="0.25">
      <c r="A91" s="190" t="s">
        <v>53</v>
      </c>
      <c r="B91" s="191"/>
      <c r="C91" s="191"/>
      <c r="D91" s="192"/>
      <c r="E91" s="27"/>
      <c r="F91" s="136"/>
      <c r="G91" s="136">
        <f>+G16+G53</f>
        <v>22824043.699433789</v>
      </c>
      <c r="H91" s="137"/>
      <c r="I91" s="114">
        <f t="shared" ref="I91:Q91" si="8">+I16+I53</f>
        <v>973816.74664000003</v>
      </c>
      <c r="J91" s="136">
        <f t="shared" si="8"/>
        <v>634989.95921999996</v>
      </c>
      <c r="K91" s="136">
        <f t="shared" si="8"/>
        <v>1245730.6359699999</v>
      </c>
      <c r="L91" s="136">
        <f t="shared" si="8"/>
        <v>596284.40956000006</v>
      </c>
      <c r="M91" s="136">
        <f t="shared" si="8"/>
        <v>2399809.4429500001</v>
      </c>
      <c r="N91" s="136">
        <f t="shared" si="8"/>
        <v>2193892.1274299999</v>
      </c>
      <c r="O91" s="136">
        <f t="shared" si="8"/>
        <v>3724570.2313199998</v>
      </c>
      <c r="P91" s="136">
        <f t="shared" si="8"/>
        <v>3780543.4984700005</v>
      </c>
      <c r="Q91" s="114">
        <f t="shared" si="8"/>
        <v>15549637.051559996</v>
      </c>
      <c r="R91" s="144"/>
    </row>
    <row r="92" spans="1:18" s="9" customFormat="1" ht="13.5" thickBot="1" x14ac:dyDescent="0.25">
      <c r="A92" s="46"/>
      <c r="B92" s="47"/>
      <c r="C92" s="47"/>
      <c r="D92" s="76"/>
      <c r="E92" s="47"/>
      <c r="F92" s="90"/>
      <c r="G92" s="90"/>
      <c r="H92" s="61"/>
      <c r="I92" s="67"/>
      <c r="J92" s="133"/>
      <c r="K92" s="133"/>
      <c r="L92" s="133"/>
      <c r="M92" s="133"/>
      <c r="N92" s="133"/>
      <c r="O92" s="133"/>
      <c r="P92" s="133"/>
      <c r="Q92" s="67"/>
      <c r="R92" s="144"/>
    </row>
    <row r="93" spans="1:18" s="9" customFormat="1" ht="15.75" customHeight="1" thickBot="1" x14ac:dyDescent="0.25">
      <c r="A93" s="20"/>
      <c r="B93" s="20"/>
      <c r="C93" s="20"/>
      <c r="D93" s="20"/>
      <c r="E93" s="20"/>
      <c r="F93" s="21"/>
      <c r="G93" s="21"/>
      <c r="H93" s="21"/>
      <c r="I93" s="134"/>
      <c r="J93" s="134"/>
      <c r="K93" s="134"/>
      <c r="L93" s="134"/>
      <c r="M93" s="134"/>
      <c r="N93" s="134"/>
      <c r="O93" s="134"/>
      <c r="P93" s="134"/>
      <c r="Q93" s="134"/>
      <c r="R93" s="144"/>
    </row>
    <row r="94" spans="1:18" s="9" customFormat="1" ht="15.75" customHeight="1" x14ac:dyDescent="0.2">
      <c r="A94" s="48"/>
      <c r="B94" s="50"/>
      <c r="C94" s="51"/>
      <c r="D94" s="52"/>
      <c r="E94" s="80"/>
      <c r="F94" s="86"/>
      <c r="G94" s="84"/>
      <c r="H94" s="21"/>
      <c r="I94" s="91"/>
      <c r="J94" s="63"/>
      <c r="K94" s="63"/>
      <c r="L94" s="63"/>
      <c r="M94" s="63"/>
      <c r="N94" s="63"/>
      <c r="O94" s="63"/>
      <c r="P94" s="63"/>
      <c r="Q94" s="104"/>
      <c r="R94" s="144"/>
    </row>
    <row r="95" spans="1:18" s="9" customFormat="1" ht="15.75" customHeight="1" x14ac:dyDescent="0.25">
      <c r="A95" s="162" t="s">
        <v>100</v>
      </c>
      <c r="B95" s="165"/>
      <c r="C95" s="53"/>
      <c r="D95" s="54"/>
      <c r="E95" s="81"/>
      <c r="F95" s="87"/>
      <c r="G95" s="116">
        <f>SUM(G96:G100)</f>
        <v>2299967.6757997628</v>
      </c>
      <c r="H95" s="21"/>
      <c r="I95" s="62">
        <f>SUM(I96:I100)</f>
        <v>0</v>
      </c>
      <c r="J95" s="62">
        <f t="shared" ref="J95:Q95" si="9">SUM(J96:J100)</f>
        <v>0</v>
      </c>
      <c r="K95" s="62">
        <f t="shared" si="9"/>
        <v>0</v>
      </c>
      <c r="L95" s="62">
        <f t="shared" si="9"/>
        <v>112793.6354</v>
      </c>
      <c r="M95" s="62">
        <f t="shared" si="9"/>
        <v>264289.38838999998</v>
      </c>
      <c r="N95" s="62">
        <f t="shared" si="9"/>
        <v>429458.41141999996</v>
      </c>
      <c r="O95" s="62">
        <f t="shared" si="9"/>
        <v>922295.22880000004</v>
      </c>
      <c r="P95" s="62">
        <f t="shared" si="9"/>
        <v>1218513.9717000001</v>
      </c>
      <c r="Q95" s="116">
        <f t="shared" si="9"/>
        <v>2947350.6357100001</v>
      </c>
      <c r="R95" s="144"/>
    </row>
    <row r="96" spans="1:18" s="9" customFormat="1" ht="12.75" customHeight="1" x14ac:dyDescent="0.2">
      <c r="A96" s="154" t="s">
        <v>101</v>
      </c>
      <c r="B96" s="150" t="s">
        <v>75</v>
      </c>
      <c r="C96" s="150" t="s">
        <v>102</v>
      </c>
      <c r="D96" s="57" t="s">
        <v>104</v>
      </c>
      <c r="E96" s="57" t="s">
        <v>17</v>
      </c>
      <c r="F96" s="66">
        <v>400000</v>
      </c>
      <c r="G96" s="65">
        <v>153846.15384615384</v>
      </c>
      <c r="H96" s="21"/>
      <c r="I96" s="103">
        <v>0</v>
      </c>
      <c r="J96" s="103">
        <v>0</v>
      </c>
      <c r="K96" s="103">
        <v>0</v>
      </c>
      <c r="L96" s="127">
        <v>112793.6354</v>
      </c>
      <c r="M96" s="127">
        <v>0</v>
      </c>
      <c r="N96" s="127">
        <v>0</v>
      </c>
      <c r="O96" s="127">
        <v>0</v>
      </c>
      <c r="P96" s="127">
        <v>0</v>
      </c>
      <c r="Q96" s="103">
        <f t="shared" ref="Q96:Q98" si="10">SUM(I96:P96)</f>
        <v>112793.6354</v>
      </c>
      <c r="R96" s="144"/>
    </row>
    <row r="97" spans="1:18" s="9" customFormat="1" ht="12.75" customHeight="1" x14ac:dyDescent="0.2">
      <c r="A97" s="154" t="s">
        <v>123</v>
      </c>
      <c r="B97" s="150" t="s">
        <v>75</v>
      </c>
      <c r="C97" s="150" t="s">
        <v>130</v>
      </c>
      <c r="D97" s="57" t="s">
        <v>104</v>
      </c>
      <c r="E97" s="57" t="s">
        <v>17</v>
      </c>
      <c r="F97" s="66">
        <v>1200000</v>
      </c>
      <c r="G97" s="65">
        <v>427960.05706133944</v>
      </c>
      <c r="H97" s="21"/>
      <c r="I97" s="103">
        <v>0</v>
      </c>
      <c r="J97" s="103">
        <v>0</v>
      </c>
      <c r="K97" s="103">
        <v>0</v>
      </c>
      <c r="L97" s="127">
        <v>0</v>
      </c>
      <c r="M97" s="127">
        <v>264289.38838999998</v>
      </c>
      <c r="N97" s="127">
        <v>0</v>
      </c>
      <c r="O97" s="127">
        <v>0</v>
      </c>
      <c r="P97" s="127">
        <v>0</v>
      </c>
      <c r="Q97" s="103">
        <f t="shared" si="10"/>
        <v>264289.38838999998</v>
      </c>
      <c r="R97" s="144"/>
    </row>
    <row r="98" spans="1:18" s="9" customFormat="1" ht="12.75" customHeight="1" x14ac:dyDescent="0.2">
      <c r="A98" s="154" t="s">
        <v>155</v>
      </c>
      <c r="B98" s="150" t="s">
        <v>75</v>
      </c>
      <c r="C98" s="150" t="s">
        <v>130</v>
      </c>
      <c r="D98" s="57" t="s">
        <v>104</v>
      </c>
      <c r="E98" s="57" t="s">
        <v>17</v>
      </c>
      <c r="F98" s="66">
        <v>1200000</v>
      </c>
      <c r="G98" s="65">
        <v>401472.06423553027</v>
      </c>
      <c r="H98" s="21"/>
      <c r="I98" s="103">
        <v>0</v>
      </c>
      <c r="J98" s="103">
        <v>0</v>
      </c>
      <c r="K98" s="103">
        <v>0</v>
      </c>
      <c r="L98" s="127">
        <v>0</v>
      </c>
      <c r="M98" s="127">
        <v>0</v>
      </c>
      <c r="N98" s="127">
        <v>429458.41141999996</v>
      </c>
      <c r="O98" s="127">
        <v>0</v>
      </c>
      <c r="P98" s="127">
        <v>0</v>
      </c>
      <c r="Q98" s="103">
        <f t="shared" si="10"/>
        <v>429458.41141999996</v>
      </c>
      <c r="R98" s="144"/>
    </row>
    <row r="99" spans="1:18" s="9" customFormat="1" ht="12.75" customHeight="1" x14ac:dyDescent="0.2">
      <c r="A99" s="154" t="s">
        <v>168</v>
      </c>
      <c r="B99" s="150" t="s">
        <v>75</v>
      </c>
      <c r="C99" s="150" t="s">
        <v>130</v>
      </c>
      <c r="D99" s="57" t="s">
        <v>104</v>
      </c>
      <c r="E99" s="57" t="s">
        <v>17</v>
      </c>
      <c r="F99" s="66">
        <v>1500000</v>
      </c>
      <c r="G99" s="65">
        <v>438212.09465381101</v>
      </c>
      <c r="H99" s="21"/>
      <c r="I99" s="103">
        <v>0</v>
      </c>
      <c r="J99" s="103">
        <v>0</v>
      </c>
      <c r="K99" s="103">
        <v>0</v>
      </c>
      <c r="L99" s="127">
        <v>0</v>
      </c>
      <c r="M99" s="127">
        <v>0</v>
      </c>
      <c r="N99" s="127">
        <v>0</v>
      </c>
      <c r="O99" s="127">
        <v>922295.22880000004</v>
      </c>
      <c r="P99" s="127">
        <v>0</v>
      </c>
      <c r="Q99" s="103">
        <f t="shared" ref="Q99" si="11">SUM(I99:P99)</f>
        <v>922295.22880000004</v>
      </c>
      <c r="R99" s="144"/>
    </row>
    <row r="100" spans="1:18" s="9" customFormat="1" ht="12.75" customHeight="1" x14ac:dyDescent="0.2">
      <c r="A100" s="154" t="s">
        <v>202</v>
      </c>
      <c r="B100" s="150" t="s">
        <v>75</v>
      </c>
      <c r="C100" s="150" t="s">
        <v>130</v>
      </c>
      <c r="D100" s="57" t="s">
        <v>104</v>
      </c>
      <c r="E100" s="57" t="s">
        <v>17</v>
      </c>
      <c r="F100" s="66">
        <v>3000000</v>
      </c>
      <c r="G100" s="65">
        <f>+F100/3.415</f>
        <v>878477.30600292829</v>
      </c>
      <c r="H100" s="21"/>
      <c r="I100" s="103">
        <v>0</v>
      </c>
      <c r="J100" s="103">
        <v>0</v>
      </c>
      <c r="K100" s="103">
        <v>0</v>
      </c>
      <c r="L100" s="127">
        <v>0</v>
      </c>
      <c r="M100" s="127">
        <v>0</v>
      </c>
      <c r="N100" s="127">
        <v>0</v>
      </c>
      <c r="O100" s="127">
        <v>0</v>
      </c>
      <c r="P100" s="127">
        <v>1218513.9717000001</v>
      </c>
      <c r="Q100" s="103">
        <f t="shared" ref="Q100" si="12">SUM(I100:P100)</f>
        <v>1218513.9717000001</v>
      </c>
      <c r="R100" s="144"/>
    </row>
    <row r="101" spans="1:18" s="9" customFormat="1" ht="15.75" customHeight="1" thickBot="1" x14ac:dyDescent="0.25">
      <c r="A101" s="154"/>
      <c r="B101" s="150"/>
      <c r="C101" s="150"/>
      <c r="D101" s="70"/>
      <c r="E101" s="83"/>
      <c r="F101" s="88"/>
      <c r="G101" s="66"/>
      <c r="H101" s="21"/>
      <c r="I101" s="130"/>
      <c r="J101" s="118"/>
      <c r="K101" s="118"/>
      <c r="L101" s="118"/>
      <c r="M101" s="118"/>
      <c r="N101" s="118"/>
      <c r="O101" s="118"/>
      <c r="P101" s="118"/>
      <c r="Q101" s="103"/>
      <c r="R101" s="144"/>
    </row>
    <row r="102" spans="1:18" s="9" customFormat="1" ht="15.75" customHeight="1" x14ac:dyDescent="0.2">
      <c r="A102" s="163"/>
      <c r="B102" s="166"/>
      <c r="C102" s="166"/>
      <c r="D102" s="75"/>
      <c r="E102" s="74"/>
      <c r="F102" s="89"/>
      <c r="G102" s="89"/>
      <c r="H102" s="21"/>
      <c r="I102" s="69"/>
      <c r="J102" s="132"/>
      <c r="K102" s="132"/>
      <c r="L102" s="132"/>
      <c r="M102" s="132"/>
      <c r="N102" s="132"/>
      <c r="O102" s="132"/>
      <c r="P102" s="132"/>
      <c r="Q102" s="69"/>
      <c r="R102" s="144"/>
    </row>
    <row r="103" spans="1:18" s="9" customFormat="1" ht="15.75" customHeight="1" x14ac:dyDescent="0.25">
      <c r="A103" s="190" t="s">
        <v>103</v>
      </c>
      <c r="B103" s="191"/>
      <c r="C103" s="191"/>
      <c r="D103" s="192"/>
      <c r="E103" s="27"/>
      <c r="F103" s="136"/>
      <c r="G103" s="136"/>
      <c r="H103" s="21"/>
      <c r="I103" s="114">
        <f>+I95</f>
        <v>0</v>
      </c>
      <c r="J103" s="136">
        <f>+J95</f>
        <v>0</v>
      </c>
      <c r="K103" s="136">
        <f>+K95</f>
        <v>0</v>
      </c>
      <c r="L103" s="136">
        <f>+L95</f>
        <v>112793.6354</v>
      </c>
      <c r="M103" s="136">
        <f>+M95</f>
        <v>264289.38838999998</v>
      </c>
      <c r="N103" s="136">
        <f>+N95</f>
        <v>429458.41141999996</v>
      </c>
      <c r="O103" s="136">
        <f>+O95</f>
        <v>922295.22880000004</v>
      </c>
      <c r="P103" s="136">
        <f>+P95</f>
        <v>1218513.9717000001</v>
      </c>
      <c r="Q103" s="114">
        <f>+Q95</f>
        <v>2947350.6357100001</v>
      </c>
      <c r="R103" s="144"/>
    </row>
    <row r="104" spans="1:18" s="9" customFormat="1" ht="15.75" customHeight="1" thickBot="1" x14ac:dyDescent="0.25">
      <c r="A104" s="164"/>
      <c r="B104" s="167"/>
      <c r="C104" s="167"/>
      <c r="D104" s="76"/>
      <c r="E104" s="47"/>
      <c r="F104" s="90"/>
      <c r="G104" s="90"/>
      <c r="H104" s="21"/>
      <c r="I104" s="67"/>
      <c r="J104" s="133"/>
      <c r="K104" s="133"/>
      <c r="L104" s="133"/>
      <c r="M104" s="133"/>
      <c r="N104" s="133"/>
      <c r="O104" s="133"/>
      <c r="P104" s="133"/>
      <c r="Q104" s="67"/>
      <c r="R104" s="144"/>
    </row>
    <row r="105" spans="1:18" s="9" customFormat="1" ht="15.75" customHeight="1" x14ac:dyDescent="0.2">
      <c r="A105" s="20"/>
      <c r="B105" s="20"/>
      <c r="C105" s="20"/>
      <c r="D105" s="20"/>
      <c r="E105" s="20"/>
      <c r="F105" s="21"/>
      <c r="G105" s="21"/>
      <c r="H105" s="21"/>
      <c r="I105" s="134"/>
      <c r="J105" s="134"/>
      <c r="K105" s="134"/>
      <c r="L105" s="134"/>
      <c r="M105" s="134"/>
      <c r="N105" s="134"/>
      <c r="O105" s="134"/>
      <c r="P105" s="134"/>
      <c r="Q105" s="134"/>
      <c r="R105" s="144"/>
    </row>
    <row r="106" spans="1:18" s="9" customFormat="1" ht="15.75" customHeight="1" thickBot="1" x14ac:dyDescent="0.25">
      <c r="A106" s="20"/>
      <c r="B106" s="20"/>
      <c r="C106" s="20"/>
      <c r="D106" s="20"/>
      <c r="E106" s="20"/>
      <c r="F106" s="21"/>
      <c r="G106" s="21"/>
      <c r="H106" s="21"/>
      <c r="I106" s="134"/>
      <c r="J106" s="134"/>
      <c r="K106" s="134"/>
      <c r="L106" s="134"/>
      <c r="M106" s="134"/>
      <c r="N106" s="134"/>
      <c r="O106" s="134"/>
      <c r="P106" s="134"/>
      <c r="Q106" s="134"/>
      <c r="R106" s="144"/>
    </row>
    <row r="107" spans="1:18" s="5" customFormat="1" x14ac:dyDescent="0.2">
      <c r="A107" s="49"/>
      <c r="B107" s="49"/>
      <c r="C107" s="51"/>
      <c r="D107" s="119"/>
      <c r="E107" s="94"/>
      <c r="F107" s="122"/>
      <c r="G107" s="48"/>
      <c r="H107" s="99"/>
      <c r="I107" s="104"/>
      <c r="J107" s="104"/>
      <c r="K107" s="104"/>
      <c r="L107" s="104"/>
      <c r="M107" s="104"/>
      <c r="N107" s="104"/>
      <c r="O107" s="104"/>
      <c r="P107" s="104"/>
      <c r="Q107" s="104"/>
      <c r="R107" s="144"/>
    </row>
    <row r="108" spans="1:18" s="5" customFormat="1" ht="18" x14ac:dyDescent="0.25">
      <c r="A108" s="139" t="s">
        <v>32</v>
      </c>
      <c r="B108" s="53"/>
      <c r="C108" s="53"/>
      <c r="D108" s="120"/>
      <c r="E108" s="95"/>
      <c r="F108" s="123"/>
      <c r="G108" s="116">
        <f>SUM(G109:G130)</f>
        <v>14649211.220792513</v>
      </c>
      <c r="H108" s="100"/>
      <c r="I108" s="116">
        <f t="shared" ref="I108:Q108" si="13">SUM(I109:I130)</f>
        <v>2400124.3594399998</v>
      </c>
      <c r="J108" s="116">
        <f t="shared" si="13"/>
        <v>26864.16185</v>
      </c>
      <c r="K108" s="116">
        <f t="shared" si="13"/>
        <v>80733.060310000001</v>
      </c>
      <c r="L108" s="116">
        <f t="shared" si="13"/>
        <v>1244824.23951</v>
      </c>
      <c r="M108" s="116">
        <f t="shared" si="13"/>
        <v>1973377.5443800001</v>
      </c>
      <c r="N108" s="116">
        <f t="shared" si="13"/>
        <v>1112945.78893</v>
      </c>
      <c r="O108" s="116">
        <f t="shared" si="13"/>
        <v>3252787.0431299997</v>
      </c>
      <c r="P108" s="116">
        <f t="shared" si="13"/>
        <v>3710259.5560099999</v>
      </c>
      <c r="Q108" s="116">
        <f t="shared" si="13"/>
        <v>13801915.753559997</v>
      </c>
      <c r="R108" s="144"/>
    </row>
    <row r="109" spans="1:18" s="5" customFormat="1" x14ac:dyDescent="0.2">
      <c r="A109" s="55" t="s">
        <v>41</v>
      </c>
      <c r="B109" s="55" t="s">
        <v>22</v>
      </c>
      <c r="C109" s="24" t="s">
        <v>42</v>
      </c>
      <c r="D109" s="57" t="s">
        <v>21</v>
      </c>
      <c r="E109" s="57" t="s">
        <v>17</v>
      </c>
      <c r="F109" s="126">
        <v>100000</v>
      </c>
      <c r="G109" s="66">
        <v>34843.205569999998</v>
      </c>
      <c r="H109" s="101"/>
      <c r="I109" s="66">
        <v>33002.833379999996</v>
      </c>
      <c r="J109" s="66">
        <v>0</v>
      </c>
      <c r="K109" s="66">
        <v>0</v>
      </c>
      <c r="L109" s="66">
        <v>0</v>
      </c>
      <c r="M109" s="66">
        <v>0</v>
      </c>
      <c r="N109" s="130">
        <v>0</v>
      </c>
      <c r="O109" s="130">
        <v>0</v>
      </c>
      <c r="P109" s="130">
        <v>0</v>
      </c>
      <c r="Q109" s="130">
        <f>SUM(I109:P109)</f>
        <v>33002.833379999996</v>
      </c>
      <c r="R109" s="144"/>
    </row>
    <row r="110" spans="1:18" s="5" customFormat="1" x14ac:dyDescent="0.2">
      <c r="A110" s="55" t="s">
        <v>43</v>
      </c>
      <c r="B110" s="55" t="s">
        <v>22</v>
      </c>
      <c r="C110" s="24" t="s">
        <v>44</v>
      </c>
      <c r="D110" s="57" t="s">
        <v>51</v>
      </c>
      <c r="E110" s="57" t="s">
        <v>17</v>
      </c>
      <c r="F110" s="126">
        <v>1118500</v>
      </c>
      <c r="G110" s="66">
        <v>394115.57435000001</v>
      </c>
      <c r="H110" s="101"/>
      <c r="I110" s="66">
        <v>333673.82880999998</v>
      </c>
      <c r="J110" s="66">
        <v>0</v>
      </c>
      <c r="K110" s="66">
        <v>0</v>
      </c>
      <c r="L110" s="66">
        <v>0</v>
      </c>
      <c r="M110" s="66">
        <v>0</v>
      </c>
      <c r="N110" s="130">
        <v>0</v>
      </c>
      <c r="O110" s="130">
        <v>0</v>
      </c>
      <c r="P110" s="130">
        <v>0</v>
      </c>
      <c r="Q110" s="130">
        <f t="shared" ref="Q110:Q121" si="14">SUM(I110:P110)</f>
        <v>333673.82880999998</v>
      </c>
      <c r="R110" s="144"/>
    </row>
    <row r="111" spans="1:18" s="5" customFormat="1" x14ac:dyDescent="0.2">
      <c r="A111" s="55" t="s">
        <v>45</v>
      </c>
      <c r="B111" s="55" t="s">
        <v>22</v>
      </c>
      <c r="C111" s="24" t="s">
        <v>23</v>
      </c>
      <c r="D111" s="57" t="s">
        <v>51</v>
      </c>
      <c r="E111" s="57" t="s">
        <v>17</v>
      </c>
      <c r="F111" s="126">
        <v>1494187</v>
      </c>
      <c r="G111" s="66">
        <v>530229.59545999998</v>
      </c>
      <c r="H111" s="101"/>
      <c r="I111" s="66">
        <v>533447.69724999997</v>
      </c>
      <c r="J111" s="66">
        <v>26864.16185</v>
      </c>
      <c r="K111" s="66">
        <v>0</v>
      </c>
      <c r="L111" s="66">
        <v>0</v>
      </c>
      <c r="M111" s="66">
        <v>0</v>
      </c>
      <c r="N111" s="130">
        <v>0</v>
      </c>
      <c r="O111" s="130">
        <v>0</v>
      </c>
      <c r="P111" s="130">
        <v>0</v>
      </c>
      <c r="Q111" s="130">
        <f t="shared" si="14"/>
        <v>560311.8591</v>
      </c>
      <c r="R111" s="144"/>
    </row>
    <row r="112" spans="1:18" s="5" customFormat="1" x14ac:dyDescent="0.2">
      <c r="A112" s="55" t="s">
        <v>46</v>
      </c>
      <c r="B112" s="55" t="s">
        <v>22</v>
      </c>
      <c r="C112" s="24" t="s">
        <v>47</v>
      </c>
      <c r="D112" s="57" t="s">
        <v>51</v>
      </c>
      <c r="E112" s="57" t="s">
        <v>17</v>
      </c>
      <c r="F112" s="126">
        <v>1500000</v>
      </c>
      <c r="G112" s="66">
        <v>1500000</v>
      </c>
      <c r="H112" s="101"/>
      <c r="I112" s="66">
        <v>1500000</v>
      </c>
      <c r="J112" s="66">
        <v>0</v>
      </c>
      <c r="K112" s="66">
        <v>0</v>
      </c>
      <c r="L112" s="66">
        <v>0</v>
      </c>
      <c r="M112" s="66">
        <v>0</v>
      </c>
      <c r="N112" s="130">
        <v>0</v>
      </c>
      <c r="O112" s="130">
        <v>0</v>
      </c>
      <c r="P112" s="130">
        <v>0</v>
      </c>
      <c r="Q112" s="130">
        <f t="shared" si="14"/>
        <v>1500000</v>
      </c>
      <c r="R112" s="144"/>
    </row>
    <row r="113" spans="1:18" s="5" customFormat="1" x14ac:dyDescent="0.2">
      <c r="A113" s="150" t="s">
        <v>38</v>
      </c>
      <c r="B113" s="55" t="s">
        <v>110</v>
      </c>
      <c r="C113" s="24" t="s">
        <v>79</v>
      </c>
      <c r="D113" s="57" t="s">
        <v>51</v>
      </c>
      <c r="E113" s="57" t="s">
        <v>17</v>
      </c>
      <c r="F113" s="126">
        <v>216849</v>
      </c>
      <c r="G113" s="66">
        <v>80733.060310000001</v>
      </c>
      <c r="H113" s="101"/>
      <c r="I113" s="66">
        <v>0</v>
      </c>
      <c r="J113" s="66">
        <v>0</v>
      </c>
      <c r="K113" s="66">
        <v>80733.060310000001</v>
      </c>
      <c r="L113" s="66">
        <v>0</v>
      </c>
      <c r="M113" s="66">
        <v>0</v>
      </c>
      <c r="N113" s="130">
        <v>0</v>
      </c>
      <c r="O113" s="130">
        <v>0</v>
      </c>
      <c r="P113" s="130">
        <v>0</v>
      </c>
      <c r="Q113" s="130">
        <f t="shared" si="14"/>
        <v>80733.060310000001</v>
      </c>
      <c r="R113" s="144"/>
    </row>
    <row r="114" spans="1:18" s="5" customFormat="1" x14ac:dyDescent="0.2">
      <c r="A114" s="150" t="s">
        <v>56</v>
      </c>
      <c r="B114" s="55" t="s">
        <v>109</v>
      </c>
      <c r="C114" s="16" t="s">
        <v>106</v>
      </c>
      <c r="D114" s="57" t="s">
        <v>51</v>
      </c>
      <c r="E114" s="57" t="s">
        <v>17</v>
      </c>
      <c r="F114" s="126">
        <v>122380</v>
      </c>
      <c r="G114" s="66">
        <v>48048.68475</v>
      </c>
      <c r="H114" s="101"/>
      <c r="I114" s="66">
        <v>0</v>
      </c>
      <c r="J114" s="66">
        <v>0</v>
      </c>
      <c r="K114" s="66">
        <v>0</v>
      </c>
      <c r="L114" s="66">
        <v>25391.559789999999</v>
      </c>
      <c r="M114" s="66">
        <v>19703.15741</v>
      </c>
      <c r="N114" s="130">
        <v>0</v>
      </c>
      <c r="O114" s="130">
        <v>0</v>
      </c>
      <c r="P114" s="130">
        <v>0</v>
      </c>
      <c r="Q114" s="130">
        <f t="shared" si="14"/>
        <v>45094.717199999999</v>
      </c>
      <c r="R114" s="144"/>
    </row>
    <row r="115" spans="1:18" s="5" customFormat="1" x14ac:dyDescent="0.2">
      <c r="A115" s="150" t="s">
        <v>70</v>
      </c>
      <c r="B115" s="55" t="s">
        <v>62</v>
      </c>
      <c r="C115" s="16" t="s">
        <v>107</v>
      </c>
      <c r="D115" s="57" t="s">
        <v>51</v>
      </c>
      <c r="E115" s="57" t="s">
        <v>17</v>
      </c>
      <c r="F115" s="126">
        <v>85000</v>
      </c>
      <c r="G115" s="66">
        <v>33372.595220000003</v>
      </c>
      <c r="H115" s="101"/>
      <c r="I115" s="66">
        <v>0</v>
      </c>
      <c r="J115" s="66">
        <v>0</v>
      </c>
      <c r="K115" s="66">
        <v>0</v>
      </c>
      <c r="L115" s="66">
        <v>33372.595209999999</v>
      </c>
      <c r="M115" s="66">
        <v>0</v>
      </c>
      <c r="N115" s="130">
        <v>0</v>
      </c>
      <c r="O115" s="130">
        <v>0</v>
      </c>
      <c r="P115" s="130">
        <v>0</v>
      </c>
      <c r="Q115" s="130">
        <f t="shared" si="14"/>
        <v>33372.595209999999</v>
      </c>
      <c r="R115" s="144"/>
    </row>
    <row r="116" spans="1:18" s="5" customFormat="1" x14ac:dyDescent="0.2">
      <c r="A116" s="150" t="s">
        <v>105</v>
      </c>
      <c r="B116" s="150" t="s">
        <v>75</v>
      </c>
      <c r="C116" s="16" t="s">
        <v>108</v>
      </c>
      <c r="D116" s="57" t="s">
        <v>51</v>
      </c>
      <c r="E116" s="57" t="s">
        <v>17</v>
      </c>
      <c r="F116" s="126">
        <v>4432560</v>
      </c>
      <c r="G116" s="66">
        <v>1737465.2429774401</v>
      </c>
      <c r="H116" s="101"/>
      <c r="I116" s="66">
        <v>0</v>
      </c>
      <c r="J116" s="66">
        <v>0</v>
      </c>
      <c r="K116" s="66">
        <v>0</v>
      </c>
      <c r="L116" s="66">
        <v>1186060.08451</v>
      </c>
      <c r="M116" s="66">
        <v>0</v>
      </c>
      <c r="N116" s="130">
        <v>0</v>
      </c>
      <c r="O116" s="130">
        <v>0</v>
      </c>
      <c r="P116" s="130">
        <v>0</v>
      </c>
      <c r="Q116" s="130">
        <f t="shared" si="14"/>
        <v>1186060.08451</v>
      </c>
      <c r="R116" s="144"/>
    </row>
    <row r="117" spans="1:18" s="5" customFormat="1" x14ac:dyDescent="0.2">
      <c r="A117" s="150" t="s">
        <v>124</v>
      </c>
      <c r="B117" s="150" t="s">
        <v>75</v>
      </c>
      <c r="C117" s="184" t="s">
        <v>184</v>
      </c>
      <c r="D117" s="57" t="s">
        <v>51</v>
      </c>
      <c r="E117" s="57" t="s">
        <v>17</v>
      </c>
      <c r="F117" s="126">
        <v>5693007.1636294303</v>
      </c>
      <c r="G117" s="66">
        <v>1953674.3869700001</v>
      </c>
      <c r="H117" s="101"/>
      <c r="I117" s="66">
        <v>0</v>
      </c>
      <c r="J117" s="66">
        <v>0</v>
      </c>
      <c r="K117" s="66">
        <v>0</v>
      </c>
      <c r="L117" s="66">
        <v>0</v>
      </c>
      <c r="M117" s="66">
        <v>1953674.3869700001</v>
      </c>
      <c r="N117" s="130">
        <v>0</v>
      </c>
      <c r="O117" s="130">
        <v>0</v>
      </c>
      <c r="P117" s="130">
        <v>0</v>
      </c>
      <c r="Q117" s="130">
        <f t="shared" si="14"/>
        <v>1953674.3869700001</v>
      </c>
      <c r="R117" s="144"/>
    </row>
    <row r="118" spans="1:18" s="5" customFormat="1" x14ac:dyDescent="0.2">
      <c r="A118" s="150" t="s">
        <v>162</v>
      </c>
      <c r="B118" s="150" t="s">
        <v>75</v>
      </c>
      <c r="C118" s="16" t="s">
        <v>192</v>
      </c>
      <c r="D118" s="57" t="s">
        <v>51</v>
      </c>
      <c r="E118" s="57" t="s">
        <v>17</v>
      </c>
      <c r="F118" s="126">
        <v>3449019</v>
      </c>
      <c r="G118" s="66">
        <v>1112945.7889299011</v>
      </c>
      <c r="H118" s="101"/>
      <c r="I118" s="66">
        <v>0</v>
      </c>
      <c r="J118" s="66">
        <v>0</v>
      </c>
      <c r="K118" s="66">
        <v>0</v>
      </c>
      <c r="L118" s="66">
        <v>0</v>
      </c>
      <c r="M118" s="66">
        <v>0</v>
      </c>
      <c r="N118" s="130">
        <v>1112945.78893</v>
      </c>
      <c r="O118" s="130">
        <v>0</v>
      </c>
      <c r="P118" s="130">
        <v>0</v>
      </c>
      <c r="Q118" s="130">
        <f t="shared" si="14"/>
        <v>1112945.78893</v>
      </c>
      <c r="R118" s="144"/>
    </row>
    <row r="119" spans="1:18" s="5" customFormat="1" x14ac:dyDescent="0.2">
      <c r="A119" s="150" t="s">
        <v>86</v>
      </c>
      <c r="B119" s="150" t="s">
        <v>110</v>
      </c>
      <c r="C119" s="16" t="s">
        <v>174</v>
      </c>
      <c r="D119" s="57" t="s">
        <v>51</v>
      </c>
      <c r="E119" s="57" t="s">
        <v>17</v>
      </c>
      <c r="F119" s="126">
        <v>768249.86699999997</v>
      </c>
      <c r="G119" s="66">
        <v>277848.05316000001</v>
      </c>
      <c r="H119" s="101"/>
      <c r="I119" s="66">
        <v>0</v>
      </c>
      <c r="J119" s="66">
        <v>0</v>
      </c>
      <c r="K119" s="66">
        <v>0</v>
      </c>
      <c r="L119" s="66">
        <v>0</v>
      </c>
      <c r="M119" s="66">
        <v>0</v>
      </c>
      <c r="N119" s="130">
        <v>0</v>
      </c>
      <c r="O119" s="130">
        <v>146806.56933999999</v>
      </c>
      <c r="P119" s="130">
        <v>0</v>
      </c>
      <c r="Q119" s="130">
        <f t="shared" si="14"/>
        <v>146806.56933999999</v>
      </c>
      <c r="R119" s="144"/>
    </row>
    <row r="120" spans="1:18" s="5" customFormat="1" x14ac:dyDescent="0.2">
      <c r="A120" s="150" t="s">
        <v>95</v>
      </c>
      <c r="B120" s="150" t="s">
        <v>89</v>
      </c>
      <c r="C120" s="16" t="s">
        <v>175</v>
      </c>
      <c r="D120" s="57" t="s">
        <v>51</v>
      </c>
      <c r="E120" s="57" t="s">
        <v>17</v>
      </c>
      <c r="F120" s="126">
        <v>149385</v>
      </c>
      <c r="G120" s="66">
        <v>54027.124770000002</v>
      </c>
      <c r="H120" s="101"/>
      <c r="I120" s="66">
        <v>0</v>
      </c>
      <c r="J120" s="66">
        <v>0</v>
      </c>
      <c r="K120" s="66">
        <v>0</v>
      </c>
      <c r="L120" s="66">
        <v>0</v>
      </c>
      <c r="M120" s="66">
        <v>0</v>
      </c>
      <c r="N120" s="130">
        <v>0</v>
      </c>
      <c r="O120" s="130">
        <v>40214.80831</v>
      </c>
      <c r="P120" s="130">
        <v>0</v>
      </c>
      <c r="Q120" s="130">
        <f t="shared" si="14"/>
        <v>40214.80831</v>
      </c>
      <c r="R120" s="144"/>
    </row>
    <row r="121" spans="1:18" s="5" customFormat="1" x14ac:dyDescent="0.2">
      <c r="A121" s="150" t="s">
        <v>87</v>
      </c>
      <c r="B121" s="150" t="s">
        <v>90</v>
      </c>
      <c r="C121" s="16" t="s">
        <v>176</v>
      </c>
      <c r="D121" s="57" t="s">
        <v>51</v>
      </c>
      <c r="E121" s="57" t="s">
        <v>17</v>
      </c>
      <c r="F121" s="126">
        <v>79156</v>
      </c>
      <c r="G121" s="66">
        <v>28627.848099999999</v>
      </c>
      <c r="H121" s="101"/>
      <c r="I121" s="66">
        <v>0</v>
      </c>
      <c r="J121" s="66">
        <v>0</v>
      </c>
      <c r="K121" s="66">
        <v>0</v>
      </c>
      <c r="L121" s="66">
        <v>0</v>
      </c>
      <c r="M121" s="66">
        <v>0</v>
      </c>
      <c r="N121" s="130">
        <v>0</v>
      </c>
      <c r="O121" s="130">
        <v>23759.730759999999</v>
      </c>
      <c r="P121" s="130">
        <v>0</v>
      </c>
      <c r="Q121" s="130">
        <f t="shared" si="14"/>
        <v>23759.730759999999</v>
      </c>
      <c r="R121" s="144"/>
    </row>
    <row r="122" spans="1:18" s="5" customFormat="1" x14ac:dyDescent="0.2">
      <c r="A122" s="150" t="s">
        <v>177</v>
      </c>
      <c r="B122" s="150" t="s">
        <v>178</v>
      </c>
      <c r="C122" s="16" t="s">
        <v>192</v>
      </c>
      <c r="D122" s="57" t="s">
        <v>51</v>
      </c>
      <c r="E122" s="57" t="s">
        <v>17</v>
      </c>
      <c r="F122" s="126">
        <v>10251560</v>
      </c>
      <c r="G122" s="66">
        <v>3058341.2887828173</v>
      </c>
      <c r="H122" s="101"/>
      <c r="I122" s="66">
        <v>0</v>
      </c>
      <c r="J122" s="66">
        <v>0</v>
      </c>
      <c r="K122" s="66">
        <v>0</v>
      </c>
      <c r="L122" s="66">
        <v>0</v>
      </c>
      <c r="M122" s="66">
        <v>0</v>
      </c>
      <c r="N122" s="130">
        <v>0</v>
      </c>
      <c r="O122" s="130">
        <v>3042005.9347199998</v>
      </c>
      <c r="P122" s="130">
        <v>0</v>
      </c>
      <c r="Q122" s="130">
        <f t="shared" ref="Q122" si="15">SUM(I122:P122)</f>
        <v>3042005.9347199998</v>
      </c>
      <c r="R122" s="144"/>
    </row>
    <row r="123" spans="1:18" s="5" customFormat="1" x14ac:dyDescent="0.2">
      <c r="A123" s="185" t="s">
        <v>71</v>
      </c>
      <c r="B123" s="55" t="s">
        <v>110</v>
      </c>
      <c r="C123" s="150" t="s">
        <v>191</v>
      </c>
      <c r="D123" s="57" t="s">
        <v>51</v>
      </c>
      <c r="E123" s="155" t="s">
        <v>17</v>
      </c>
      <c r="F123" s="156">
        <v>606750.13300000003</v>
      </c>
      <c r="G123" s="65">
        <f>+F123/2.602</f>
        <v>233186.06187548043</v>
      </c>
      <c r="H123" s="17"/>
      <c r="I123" s="103">
        <v>0</v>
      </c>
      <c r="J123" s="127">
        <v>0</v>
      </c>
      <c r="K123" s="127">
        <v>0</v>
      </c>
      <c r="L123" s="127">
        <v>0</v>
      </c>
      <c r="M123" s="127">
        <v>0</v>
      </c>
      <c r="N123" s="127">
        <v>0</v>
      </c>
      <c r="O123" s="127">
        <v>0</v>
      </c>
      <c r="P123" s="127">
        <v>150638.73542000001</v>
      </c>
      <c r="Q123" s="103">
        <f t="shared" ref="Q123:Q126" si="16">SUM(I123:P123)</f>
        <v>150638.73542000001</v>
      </c>
      <c r="R123" s="144"/>
    </row>
    <row r="124" spans="1:18" s="5" customFormat="1" x14ac:dyDescent="0.2">
      <c r="A124" s="185" t="s">
        <v>88</v>
      </c>
      <c r="B124" s="55" t="s">
        <v>110</v>
      </c>
      <c r="C124" s="150" t="s">
        <v>194</v>
      </c>
      <c r="D124" s="57" t="s">
        <v>51</v>
      </c>
      <c r="E124" s="155" t="s">
        <v>17</v>
      </c>
      <c r="F124" s="156">
        <v>1399469.6440000001</v>
      </c>
      <c r="G124" s="65">
        <f>+F124/2.763</f>
        <v>506503.67137169751</v>
      </c>
      <c r="H124" s="17"/>
      <c r="I124" s="103">
        <v>0</v>
      </c>
      <c r="J124" s="127">
        <v>0</v>
      </c>
      <c r="K124" s="127">
        <v>0</v>
      </c>
      <c r="L124" s="127">
        <v>0</v>
      </c>
      <c r="M124" s="127">
        <v>0</v>
      </c>
      <c r="N124" s="127">
        <v>0</v>
      </c>
      <c r="O124" s="127">
        <v>0</v>
      </c>
      <c r="P124" s="127">
        <v>404788.45562999998</v>
      </c>
      <c r="Q124" s="103">
        <f t="shared" si="16"/>
        <v>404788.45562999998</v>
      </c>
      <c r="R124" s="144"/>
    </row>
    <row r="125" spans="1:18" s="5" customFormat="1" x14ac:dyDescent="0.2">
      <c r="A125" s="185" t="s">
        <v>113</v>
      </c>
      <c r="B125" s="55" t="s">
        <v>110</v>
      </c>
      <c r="C125" s="150" t="s">
        <v>195</v>
      </c>
      <c r="D125" s="57" t="s">
        <v>51</v>
      </c>
      <c r="E125" s="155" t="s">
        <v>17</v>
      </c>
      <c r="F125" s="156">
        <v>103224.17226000001</v>
      </c>
      <c r="G125" s="65">
        <f>+F125/2.786</f>
        <v>37051.030961952623</v>
      </c>
      <c r="H125" s="17"/>
      <c r="I125" s="103">
        <v>0</v>
      </c>
      <c r="J125" s="127">
        <v>0</v>
      </c>
      <c r="K125" s="127">
        <v>0</v>
      </c>
      <c r="L125" s="127">
        <v>0</v>
      </c>
      <c r="M125" s="127">
        <v>0</v>
      </c>
      <c r="N125" s="127">
        <v>0</v>
      </c>
      <c r="O125" s="127">
        <v>0</v>
      </c>
      <c r="P125" s="127">
        <v>14296.89899</v>
      </c>
      <c r="Q125" s="103">
        <f t="shared" si="16"/>
        <v>14296.89899</v>
      </c>
      <c r="R125" s="144"/>
    </row>
    <row r="126" spans="1:18" s="5" customFormat="1" x14ac:dyDescent="0.2">
      <c r="A126" s="185" t="s">
        <v>135</v>
      </c>
      <c r="B126" s="55" t="s">
        <v>110</v>
      </c>
      <c r="C126" s="150" t="s">
        <v>196</v>
      </c>
      <c r="D126" s="57" t="s">
        <v>51</v>
      </c>
      <c r="E126" s="155" t="s">
        <v>17</v>
      </c>
      <c r="F126" s="156">
        <v>97966.493950000004</v>
      </c>
      <c r="G126" s="65">
        <f>+F126/2.786</f>
        <v>35163.852817659725</v>
      </c>
      <c r="H126" s="17"/>
      <c r="I126" s="103">
        <v>0</v>
      </c>
      <c r="J126" s="127">
        <v>0</v>
      </c>
      <c r="K126" s="127">
        <v>0</v>
      </c>
      <c r="L126" s="127">
        <v>0</v>
      </c>
      <c r="M126" s="127">
        <v>0</v>
      </c>
      <c r="N126" s="127">
        <v>0</v>
      </c>
      <c r="O126" s="127">
        <v>0</v>
      </c>
      <c r="P126" s="127">
        <v>4225.0537299999996</v>
      </c>
      <c r="Q126" s="103">
        <f t="shared" si="16"/>
        <v>4225.0537299999996</v>
      </c>
      <c r="R126" s="144"/>
    </row>
    <row r="127" spans="1:18" s="5" customFormat="1" x14ac:dyDescent="0.2">
      <c r="A127" s="185" t="s">
        <v>111</v>
      </c>
      <c r="B127" s="55" t="s">
        <v>112</v>
      </c>
      <c r="C127" s="150" t="s">
        <v>193</v>
      </c>
      <c r="D127" s="57" t="s">
        <v>51</v>
      </c>
      <c r="E127" s="155" t="s">
        <v>17</v>
      </c>
      <c r="F127" s="156">
        <v>47380.3416</v>
      </c>
      <c r="G127" s="65">
        <f>+F127/2.742</f>
        <v>17279.482713347923</v>
      </c>
      <c r="H127" s="17"/>
      <c r="I127" s="103">
        <v>0</v>
      </c>
      <c r="J127" s="127">
        <v>0</v>
      </c>
      <c r="K127" s="127">
        <v>0</v>
      </c>
      <c r="L127" s="127">
        <v>0</v>
      </c>
      <c r="M127" s="127">
        <v>0</v>
      </c>
      <c r="N127" s="127">
        <v>0</v>
      </c>
      <c r="O127" s="127">
        <v>0</v>
      </c>
      <c r="P127" s="127">
        <v>13438.51852</v>
      </c>
      <c r="Q127" s="103">
        <f t="shared" ref="Q127" si="17">SUM(I127:P127)</f>
        <v>13438.51852</v>
      </c>
      <c r="R127" s="144"/>
    </row>
    <row r="128" spans="1:18" s="5" customFormat="1" x14ac:dyDescent="0.2">
      <c r="A128" s="185" t="s">
        <v>197</v>
      </c>
      <c r="B128" s="55" t="s">
        <v>198</v>
      </c>
      <c r="C128" s="150" t="s">
        <v>199</v>
      </c>
      <c r="D128" s="57" t="s">
        <v>51</v>
      </c>
      <c r="E128" s="155" t="s">
        <v>17</v>
      </c>
      <c r="F128" s="156">
        <v>90476.187000000005</v>
      </c>
      <c r="G128" s="65">
        <f>+F128/2.767</f>
        <v>32698.296711239615</v>
      </c>
      <c r="H128" s="17"/>
      <c r="I128" s="103">
        <v>0</v>
      </c>
      <c r="J128" s="127">
        <v>0</v>
      </c>
      <c r="K128" s="127">
        <v>0</v>
      </c>
      <c r="L128" s="127">
        <v>0</v>
      </c>
      <c r="M128" s="127">
        <v>0</v>
      </c>
      <c r="N128" s="127">
        <v>0</v>
      </c>
      <c r="O128" s="127">
        <v>0</v>
      </c>
      <c r="P128" s="127">
        <v>25662.222229999999</v>
      </c>
      <c r="Q128" s="103">
        <f t="shared" ref="Q128" si="18">SUM(I128:P128)</f>
        <v>25662.222229999999</v>
      </c>
      <c r="R128" s="144"/>
    </row>
    <row r="129" spans="1:19" s="5" customFormat="1" x14ac:dyDescent="0.2">
      <c r="A129" s="185" t="s">
        <v>200</v>
      </c>
      <c r="B129" s="150" t="s">
        <v>149</v>
      </c>
      <c r="C129" s="150" t="s">
        <v>201</v>
      </c>
      <c r="D129" s="57" t="s">
        <v>51</v>
      </c>
      <c r="E129" s="155" t="s">
        <v>17</v>
      </c>
      <c r="F129" s="156">
        <v>29348.368999999999</v>
      </c>
      <c r="G129" s="65">
        <f>+F129/2.92</f>
        <v>10050.811301369862</v>
      </c>
      <c r="H129" s="17"/>
      <c r="I129" s="103">
        <v>0</v>
      </c>
      <c r="J129" s="127">
        <v>0</v>
      </c>
      <c r="K129" s="127">
        <v>0</v>
      </c>
      <c r="L129" s="127">
        <v>0</v>
      </c>
      <c r="M129" s="127">
        <v>0</v>
      </c>
      <c r="N129" s="127">
        <v>0</v>
      </c>
      <c r="O129" s="127">
        <v>0</v>
      </c>
      <c r="P129" s="127">
        <v>8645.3791799999999</v>
      </c>
      <c r="Q129" s="103">
        <f t="shared" ref="Q129" si="19">SUM(I129:P129)</f>
        <v>8645.3791799999999</v>
      </c>
      <c r="R129" s="144"/>
    </row>
    <row r="130" spans="1:19" s="5" customFormat="1" x14ac:dyDescent="0.2">
      <c r="A130" s="185" t="s">
        <v>202</v>
      </c>
      <c r="B130" s="150" t="s">
        <v>75</v>
      </c>
      <c r="C130" s="150" t="s">
        <v>209</v>
      </c>
      <c r="D130" s="57" t="s">
        <v>51</v>
      </c>
      <c r="E130" s="155" t="s">
        <v>17</v>
      </c>
      <c r="F130" s="156">
        <v>10016214</v>
      </c>
      <c r="G130" s="65">
        <f>+F130/3.415</f>
        <v>2933005.5636896049</v>
      </c>
      <c r="H130" s="17"/>
      <c r="I130" s="103">
        <v>0</v>
      </c>
      <c r="J130" s="127">
        <v>0</v>
      </c>
      <c r="K130" s="127">
        <v>0</v>
      </c>
      <c r="L130" s="127">
        <v>0</v>
      </c>
      <c r="M130" s="127">
        <v>0</v>
      </c>
      <c r="N130" s="127">
        <v>0</v>
      </c>
      <c r="O130" s="127">
        <v>0</v>
      </c>
      <c r="P130" s="127">
        <v>3088564.2923099999</v>
      </c>
      <c r="Q130" s="103">
        <f t="shared" ref="Q130" si="20">SUM(I130:P130)</f>
        <v>3088564.2923099999</v>
      </c>
      <c r="R130" s="144"/>
    </row>
    <row r="131" spans="1:19" s="19" customFormat="1" ht="13.5" thickBot="1" x14ac:dyDescent="0.25">
      <c r="A131" s="96"/>
      <c r="B131" s="96"/>
      <c r="C131" s="96"/>
      <c r="D131" s="121"/>
      <c r="E131" s="97"/>
      <c r="F131" s="124"/>
      <c r="G131" s="98"/>
      <c r="H131" s="102"/>
      <c r="I131" s="173"/>
      <c r="J131" s="173"/>
      <c r="K131" s="173"/>
      <c r="L131" s="173"/>
      <c r="M131" s="173"/>
      <c r="N131" s="117"/>
      <c r="O131" s="117"/>
      <c r="P131" s="117"/>
      <c r="Q131" s="117"/>
      <c r="R131" s="144"/>
    </row>
    <row r="132" spans="1:19" ht="13.5" thickBot="1" x14ac:dyDescent="0.25">
      <c r="E132" s="92"/>
      <c r="H132" s="1"/>
      <c r="I132" s="135"/>
      <c r="J132" s="135"/>
      <c r="K132" s="135"/>
      <c r="L132" s="135"/>
      <c r="M132" s="135"/>
      <c r="N132" s="135"/>
      <c r="O132" s="135"/>
      <c r="P132" s="135"/>
      <c r="Q132" s="135"/>
      <c r="R132" s="144"/>
    </row>
    <row r="133" spans="1:19" s="9" customFormat="1" x14ac:dyDescent="0.2">
      <c r="A133" s="105"/>
      <c r="B133" s="73"/>
      <c r="C133" s="73"/>
      <c r="D133" s="106"/>
      <c r="E133" s="107"/>
      <c r="F133" s="74"/>
      <c r="G133" s="75"/>
      <c r="H133" s="111"/>
      <c r="I133" s="69"/>
      <c r="J133" s="69"/>
      <c r="K133" s="69"/>
      <c r="L133" s="69"/>
      <c r="M133" s="69"/>
      <c r="N133" s="69"/>
      <c r="O133" s="69"/>
      <c r="P133" s="69"/>
      <c r="Q133" s="69"/>
      <c r="R133" s="144"/>
    </row>
    <row r="134" spans="1:19" s="26" customFormat="1" ht="18" x14ac:dyDescent="0.25">
      <c r="A134" s="190" t="s">
        <v>54</v>
      </c>
      <c r="B134" s="191"/>
      <c r="C134" s="191"/>
      <c r="D134" s="191"/>
      <c r="E134" s="191"/>
      <c r="F134" s="191"/>
      <c r="G134" s="192"/>
      <c r="H134" s="112"/>
      <c r="I134" s="114">
        <f>+I91+I103+I108</f>
        <v>3373941.1060799998</v>
      </c>
      <c r="J134" s="114">
        <f>+J91+J103+J108</f>
        <v>661854.12106999999</v>
      </c>
      <c r="K134" s="114">
        <f>+K91+K103+K108</f>
        <v>1326463.69628</v>
      </c>
      <c r="L134" s="114">
        <f>+L91+L103+L108</f>
        <v>1953902.2844700001</v>
      </c>
      <c r="M134" s="114">
        <f>+M91+M103+M108</f>
        <v>4637476.3757199999</v>
      </c>
      <c r="N134" s="114">
        <f>+N91+N103+N108</f>
        <v>3736296.3277799999</v>
      </c>
      <c r="O134" s="114">
        <f>+O91+O103+O108</f>
        <v>7899652.5032499991</v>
      </c>
      <c r="P134" s="114">
        <f>+P91+P103+P108</f>
        <v>8709317.026180001</v>
      </c>
      <c r="Q134" s="114">
        <f>+Q91+Q103+Q108</f>
        <v>32298903.440829992</v>
      </c>
      <c r="R134" s="144"/>
    </row>
    <row r="135" spans="1:19" s="9" customFormat="1" ht="13.5" thickBot="1" x14ac:dyDescent="0.25">
      <c r="A135" s="108"/>
      <c r="B135" s="47"/>
      <c r="C135" s="47"/>
      <c r="D135" s="109"/>
      <c r="E135" s="110"/>
      <c r="F135" s="47"/>
      <c r="G135" s="76"/>
      <c r="H135" s="113"/>
      <c r="I135" s="67"/>
      <c r="J135" s="115"/>
      <c r="K135" s="115"/>
      <c r="L135" s="115"/>
      <c r="M135" s="115"/>
      <c r="N135" s="115"/>
      <c r="O135" s="115"/>
      <c r="P135" s="115"/>
      <c r="Q135" s="67"/>
    </row>
    <row r="136" spans="1:19" x14ac:dyDescent="0.2">
      <c r="A136" s="93" t="s">
        <v>27</v>
      </c>
      <c r="G136" s="92"/>
      <c r="H136" s="1"/>
      <c r="R136" s="2"/>
      <c r="S136" s="2"/>
    </row>
    <row r="137" spans="1:19" s="9" customFormat="1" ht="15.75" customHeight="1" x14ac:dyDescent="0.2">
      <c r="A137" s="93" t="s">
        <v>210</v>
      </c>
      <c r="B137" s="20"/>
      <c r="C137" s="20"/>
      <c r="D137" s="20"/>
      <c r="E137" s="20"/>
      <c r="F137" s="21"/>
      <c r="G137" s="21"/>
      <c r="H137" s="21"/>
    </row>
    <row r="138" spans="1:19" s="9" customFormat="1" ht="15.75" customHeight="1" x14ac:dyDescent="0.2">
      <c r="A138" s="20"/>
      <c r="B138" s="20"/>
      <c r="C138" s="20"/>
      <c r="D138" s="20"/>
      <c r="E138" s="20"/>
      <c r="F138" s="21"/>
      <c r="G138" s="21"/>
      <c r="H138" s="21"/>
    </row>
    <row r="139" spans="1:19" s="9" customFormat="1" ht="15.75" customHeight="1" x14ac:dyDescent="0.2">
      <c r="A139" s="20"/>
      <c r="B139" s="20"/>
      <c r="C139" s="20"/>
      <c r="D139" s="20"/>
      <c r="E139" s="20"/>
      <c r="F139" s="21"/>
      <c r="G139" s="21"/>
      <c r="H139" s="21"/>
    </row>
    <row r="140" spans="1:19" s="9" customFormat="1" ht="15.75" customHeight="1" x14ac:dyDescent="0.2">
      <c r="A140" s="20"/>
      <c r="B140" s="20"/>
      <c r="C140" s="20"/>
      <c r="D140" s="20"/>
      <c r="E140" s="20"/>
      <c r="F140" s="21"/>
      <c r="G140" s="21"/>
      <c r="H140" s="21"/>
    </row>
    <row r="141" spans="1:19" s="9" customFormat="1" ht="15.75" customHeight="1" x14ac:dyDescent="0.2">
      <c r="A141" s="20"/>
      <c r="B141" s="20"/>
      <c r="C141" s="20"/>
      <c r="D141" s="20"/>
      <c r="E141" s="20"/>
      <c r="F141" s="21"/>
      <c r="G141" s="21"/>
      <c r="H141" s="21"/>
    </row>
    <row r="142" spans="1:19" s="9" customFormat="1" ht="15.75" customHeight="1" x14ac:dyDescent="0.2">
      <c r="A142" s="20"/>
      <c r="B142" s="20"/>
      <c r="C142" s="20"/>
      <c r="D142" s="20"/>
      <c r="E142" s="20"/>
      <c r="F142" s="21"/>
      <c r="G142" s="21"/>
      <c r="H142" s="21"/>
    </row>
    <row r="143" spans="1:19" s="9" customFormat="1" ht="15.75" customHeight="1" x14ac:dyDescent="0.2">
      <c r="A143" s="20"/>
      <c r="B143" s="20"/>
      <c r="C143" s="20"/>
      <c r="D143" s="20"/>
      <c r="E143" s="20"/>
      <c r="F143" s="21"/>
      <c r="G143" s="21"/>
      <c r="H143" s="21"/>
    </row>
    <row r="144" spans="1:19" s="9" customFormat="1" ht="15.75" customHeight="1" x14ac:dyDescent="0.2">
      <c r="A144" s="20"/>
      <c r="B144" s="20"/>
      <c r="C144" s="20"/>
      <c r="D144" s="20"/>
      <c r="E144" s="20"/>
      <c r="F144" s="21"/>
      <c r="G144" s="21"/>
      <c r="H144" s="21"/>
    </row>
    <row r="145" spans="1:8" s="9" customFormat="1" ht="15.75" customHeight="1" x14ac:dyDescent="0.2">
      <c r="A145" s="20"/>
      <c r="B145" s="20"/>
      <c r="C145" s="20"/>
      <c r="D145" s="20"/>
      <c r="E145" s="20"/>
      <c r="F145" s="21"/>
      <c r="G145" s="21"/>
      <c r="H145" s="21"/>
    </row>
    <row r="146" spans="1:8" s="9" customFormat="1" ht="15.75" customHeight="1" x14ac:dyDescent="0.2">
      <c r="A146" s="20"/>
      <c r="B146" s="20"/>
      <c r="C146" s="20"/>
      <c r="D146" s="20"/>
      <c r="E146" s="20"/>
      <c r="F146" s="21"/>
      <c r="G146" s="21"/>
      <c r="H146" s="21"/>
    </row>
    <row r="147" spans="1:8" s="9" customFormat="1" ht="15.75" customHeight="1" x14ac:dyDescent="0.2">
      <c r="A147" s="20"/>
      <c r="B147" s="20"/>
      <c r="C147" s="20"/>
      <c r="D147" s="20"/>
      <c r="E147" s="20"/>
      <c r="F147" s="21"/>
      <c r="G147" s="21"/>
      <c r="H147" s="21"/>
    </row>
    <row r="148" spans="1:8" s="9" customFormat="1" ht="15.75" customHeight="1" x14ac:dyDescent="0.2">
      <c r="A148" s="20"/>
      <c r="B148" s="20"/>
      <c r="C148" s="20"/>
      <c r="D148" s="20"/>
      <c r="E148" s="20"/>
      <c r="F148" s="21"/>
      <c r="G148" s="21"/>
      <c r="H148" s="21"/>
    </row>
    <row r="149" spans="1:8" s="9" customFormat="1" ht="15.75" customHeight="1" x14ac:dyDescent="0.2">
      <c r="A149" s="20"/>
      <c r="B149" s="20"/>
      <c r="C149" s="20"/>
      <c r="D149" s="20"/>
      <c r="E149" s="20"/>
      <c r="F149" s="21"/>
      <c r="G149" s="21"/>
      <c r="H149" s="21"/>
    </row>
    <row r="150" spans="1:8" s="9" customFormat="1" ht="15.75" customHeight="1" x14ac:dyDescent="0.2">
      <c r="A150" s="20"/>
      <c r="B150" s="20"/>
      <c r="C150" s="20"/>
      <c r="D150" s="20"/>
      <c r="E150" s="20"/>
      <c r="F150" s="21"/>
      <c r="G150" s="21"/>
      <c r="H150" s="21"/>
    </row>
    <row r="151" spans="1:8" s="9" customFormat="1" ht="15.75" customHeight="1" x14ac:dyDescent="0.2">
      <c r="A151" s="20"/>
      <c r="B151" s="20"/>
      <c r="C151" s="20"/>
      <c r="D151" s="20"/>
      <c r="E151" s="20"/>
      <c r="F151" s="21"/>
      <c r="G151" s="21"/>
      <c r="H151" s="21"/>
    </row>
    <row r="152" spans="1:8" s="9" customFormat="1" ht="15.75" customHeight="1" x14ac:dyDescent="0.2">
      <c r="A152" s="20"/>
      <c r="B152" s="20"/>
      <c r="C152" s="20"/>
      <c r="D152" s="20"/>
      <c r="E152" s="20"/>
      <c r="F152" s="21"/>
      <c r="G152" s="21"/>
      <c r="H152" s="21"/>
    </row>
    <row r="153" spans="1:8" s="9" customFormat="1" ht="15.75" customHeight="1" x14ac:dyDescent="0.2">
      <c r="A153" s="20"/>
      <c r="B153" s="20"/>
      <c r="C153" s="20"/>
      <c r="D153" s="20"/>
      <c r="E153" s="20"/>
      <c r="F153" s="21"/>
      <c r="G153" s="21"/>
      <c r="H153" s="21"/>
    </row>
    <row r="154" spans="1:8" s="9" customFormat="1" ht="15.75" customHeight="1" x14ac:dyDescent="0.2">
      <c r="A154" s="20"/>
      <c r="B154" s="20"/>
      <c r="C154" s="20"/>
      <c r="D154" s="20"/>
      <c r="E154" s="20"/>
      <c r="F154" s="21"/>
      <c r="G154" s="21"/>
      <c r="H154" s="21"/>
    </row>
    <row r="155" spans="1:8" s="9" customFormat="1" ht="15.75" customHeight="1" x14ac:dyDescent="0.2">
      <c r="A155" s="20"/>
      <c r="B155" s="20"/>
      <c r="C155" s="20"/>
      <c r="D155" s="20"/>
      <c r="E155" s="20"/>
      <c r="F155" s="21"/>
      <c r="G155" s="21"/>
      <c r="H155" s="21"/>
    </row>
    <row r="156" spans="1:8" s="9" customFormat="1" ht="15.75" customHeight="1" x14ac:dyDescent="0.2">
      <c r="A156" s="20"/>
      <c r="B156" s="20"/>
      <c r="C156" s="20"/>
      <c r="D156" s="20"/>
      <c r="E156" s="20"/>
      <c r="F156" s="21"/>
      <c r="G156" s="21"/>
      <c r="H156" s="21"/>
    </row>
    <row r="157" spans="1:8" s="9" customFormat="1" ht="15.75" customHeight="1" x14ac:dyDescent="0.2">
      <c r="A157" s="20"/>
      <c r="B157" s="20"/>
      <c r="C157" s="20"/>
      <c r="D157" s="20"/>
      <c r="E157" s="20"/>
      <c r="F157" s="21"/>
      <c r="G157" s="21"/>
      <c r="H157" s="21"/>
    </row>
    <row r="158" spans="1:8" s="9" customFormat="1" ht="15.75" customHeight="1" x14ac:dyDescent="0.2">
      <c r="A158" s="20"/>
      <c r="B158" s="20"/>
      <c r="C158" s="20"/>
      <c r="D158" s="20"/>
      <c r="E158" s="20"/>
      <c r="F158" s="21"/>
      <c r="G158" s="21"/>
      <c r="H158" s="21"/>
    </row>
    <row r="159" spans="1:8" s="9" customFormat="1" ht="15.75" customHeight="1" x14ac:dyDescent="0.2">
      <c r="A159" s="20"/>
      <c r="B159" s="20"/>
      <c r="C159" s="20"/>
      <c r="D159" s="20"/>
      <c r="E159" s="20"/>
      <c r="F159" s="21"/>
      <c r="G159" s="21"/>
      <c r="H159" s="21"/>
    </row>
    <row r="160" spans="1:8" s="9" customFormat="1" ht="15.75" customHeight="1" x14ac:dyDescent="0.2">
      <c r="A160" s="20"/>
      <c r="B160" s="20"/>
      <c r="C160" s="20"/>
      <c r="D160" s="20"/>
      <c r="E160" s="20"/>
      <c r="F160" s="21"/>
      <c r="G160" s="21"/>
      <c r="H160" s="21"/>
    </row>
    <row r="161" spans="1:8" s="9" customFormat="1" ht="15.75" customHeight="1" x14ac:dyDescent="0.2">
      <c r="A161" s="20"/>
      <c r="B161" s="20"/>
      <c r="C161" s="20"/>
      <c r="D161" s="20"/>
      <c r="E161" s="20"/>
      <c r="F161" s="21"/>
      <c r="G161" s="21"/>
      <c r="H161" s="21"/>
    </row>
    <row r="162" spans="1:8" s="9" customFormat="1" ht="15.75" customHeight="1" x14ac:dyDescent="0.2">
      <c r="A162" s="20"/>
      <c r="B162" s="20"/>
      <c r="C162" s="20"/>
      <c r="D162" s="20"/>
      <c r="E162" s="20"/>
      <c r="F162" s="21"/>
      <c r="G162" s="21"/>
      <c r="H162" s="21"/>
    </row>
    <row r="163" spans="1:8" s="9" customFormat="1" ht="15.75" customHeight="1" x14ac:dyDescent="0.2">
      <c r="A163" s="20"/>
      <c r="B163" s="20"/>
      <c r="C163" s="20"/>
      <c r="D163" s="20"/>
      <c r="E163" s="20"/>
      <c r="F163" s="21"/>
      <c r="G163" s="21"/>
      <c r="H163" s="21"/>
    </row>
    <row r="164" spans="1:8" s="9" customFormat="1" ht="15.75" customHeight="1" x14ac:dyDescent="0.2">
      <c r="A164" s="20"/>
      <c r="B164" s="20"/>
      <c r="C164" s="20"/>
      <c r="D164" s="20"/>
      <c r="E164" s="20"/>
      <c r="F164" s="21"/>
      <c r="G164" s="21"/>
      <c r="H164" s="21"/>
    </row>
    <row r="165" spans="1:8" s="9" customFormat="1" ht="15.75" customHeight="1" x14ac:dyDescent="0.2">
      <c r="A165" s="20"/>
      <c r="B165" s="20"/>
      <c r="C165" s="20"/>
      <c r="D165" s="20"/>
      <c r="E165" s="20"/>
      <c r="F165" s="21"/>
      <c r="G165" s="21"/>
      <c r="H165" s="21"/>
    </row>
    <row r="166" spans="1:8" s="9" customFormat="1" ht="15.75" customHeight="1" x14ac:dyDescent="0.2">
      <c r="A166" s="20"/>
      <c r="B166" s="20"/>
      <c r="C166" s="20"/>
      <c r="D166" s="20"/>
      <c r="E166" s="20"/>
      <c r="F166" s="21"/>
      <c r="G166" s="21"/>
      <c r="H166" s="21"/>
    </row>
    <row r="167" spans="1:8" s="9" customFormat="1" ht="15.75" customHeight="1" x14ac:dyDescent="0.2">
      <c r="A167" s="20"/>
      <c r="B167" s="20"/>
      <c r="C167" s="20"/>
      <c r="D167" s="20"/>
      <c r="E167" s="20"/>
      <c r="F167" s="21"/>
      <c r="G167" s="21"/>
      <c r="H167" s="21"/>
    </row>
    <row r="168" spans="1:8" s="9" customFormat="1" ht="15.75" customHeight="1" x14ac:dyDescent="0.2">
      <c r="A168" s="20"/>
      <c r="B168" s="20"/>
      <c r="C168" s="20"/>
      <c r="D168" s="20"/>
      <c r="E168" s="20"/>
      <c r="F168" s="21"/>
      <c r="G168" s="21"/>
      <c r="H168" s="21"/>
    </row>
    <row r="169" spans="1:8" s="9" customFormat="1" ht="15.75" customHeight="1" x14ac:dyDescent="0.2">
      <c r="A169" s="20"/>
      <c r="B169" s="20"/>
      <c r="C169" s="20"/>
      <c r="D169" s="20"/>
      <c r="E169" s="20"/>
      <c r="F169" s="21"/>
      <c r="G169" s="21"/>
      <c r="H169" s="21"/>
    </row>
    <row r="170" spans="1:8" s="9" customFormat="1" ht="15.75" customHeight="1" x14ac:dyDescent="0.2">
      <c r="A170" s="20"/>
      <c r="B170" s="20"/>
      <c r="C170" s="20"/>
      <c r="D170" s="20"/>
      <c r="E170" s="20"/>
      <c r="F170" s="21"/>
      <c r="G170" s="21"/>
      <c r="H170" s="21"/>
    </row>
    <row r="171" spans="1:8" s="9" customFormat="1" ht="15.75" customHeight="1" x14ac:dyDescent="0.2">
      <c r="A171" s="20"/>
      <c r="B171" s="20"/>
      <c r="C171" s="20"/>
      <c r="D171" s="20"/>
      <c r="E171" s="20"/>
      <c r="F171" s="21"/>
      <c r="G171" s="21"/>
      <c r="H171" s="21"/>
    </row>
    <row r="172" spans="1:8" s="9" customFormat="1" ht="15.75" customHeight="1" x14ac:dyDescent="0.2">
      <c r="A172" s="20"/>
      <c r="B172" s="20"/>
      <c r="C172" s="20"/>
      <c r="D172" s="20"/>
      <c r="E172" s="20"/>
      <c r="F172" s="21"/>
      <c r="G172" s="21"/>
      <c r="H172" s="21"/>
    </row>
    <row r="173" spans="1:8" s="9" customFormat="1" ht="15.75" customHeight="1" x14ac:dyDescent="0.2">
      <c r="A173" s="20"/>
      <c r="B173" s="20"/>
      <c r="C173" s="20"/>
      <c r="D173" s="20"/>
      <c r="E173" s="20"/>
      <c r="F173" s="21"/>
      <c r="G173" s="21"/>
      <c r="H173" s="21"/>
    </row>
    <row r="174" spans="1:8" s="9" customFormat="1" ht="15.75" customHeight="1" x14ac:dyDescent="0.2">
      <c r="A174" s="20"/>
      <c r="B174" s="20"/>
      <c r="C174" s="20"/>
      <c r="D174" s="20"/>
      <c r="E174" s="20"/>
      <c r="F174" s="21"/>
      <c r="G174" s="21"/>
      <c r="H174" s="21"/>
    </row>
    <row r="175" spans="1:8" s="9" customFormat="1" ht="15.75" customHeight="1" x14ac:dyDescent="0.2">
      <c r="A175" s="20"/>
      <c r="B175" s="20"/>
      <c r="C175" s="20"/>
      <c r="D175" s="20"/>
      <c r="E175" s="20"/>
      <c r="F175" s="21"/>
      <c r="G175" s="21"/>
      <c r="H175" s="21"/>
    </row>
    <row r="176" spans="1:8" s="9" customFormat="1" ht="15.75" customHeight="1" x14ac:dyDescent="0.2">
      <c r="A176" s="20"/>
      <c r="B176" s="20"/>
      <c r="C176" s="20"/>
      <c r="D176" s="20"/>
      <c r="E176" s="20"/>
      <c r="F176" s="21"/>
      <c r="G176" s="21"/>
      <c r="H176" s="21"/>
    </row>
    <row r="177" spans="1:8" s="9" customFormat="1" ht="15.75" customHeight="1" x14ac:dyDescent="0.2">
      <c r="A177" s="20"/>
      <c r="B177" s="20"/>
      <c r="C177" s="20"/>
      <c r="D177" s="20"/>
      <c r="E177" s="20"/>
      <c r="F177" s="21"/>
      <c r="G177" s="21"/>
      <c r="H177" s="21"/>
    </row>
    <row r="178" spans="1:8" s="9" customFormat="1" ht="15.75" customHeight="1" x14ac:dyDescent="0.2">
      <c r="A178" s="20"/>
      <c r="B178" s="20"/>
      <c r="C178" s="20"/>
      <c r="D178" s="20"/>
      <c r="E178" s="20"/>
      <c r="F178" s="21"/>
      <c r="G178" s="21"/>
      <c r="H178" s="21"/>
    </row>
    <row r="179" spans="1:8" s="9" customFormat="1" ht="15.75" customHeight="1" x14ac:dyDescent="0.2">
      <c r="A179" s="20"/>
      <c r="B179" s="20"/>
      <c r="C179" s="20"/>
      <c r="D179" s="20"/>
      <c r="E179" s="20"/>
      <c r="F179" s="21"/>
      <c r="G179" s="21"/>
      <c r="H179" s="21"/>
    </row>
    <row r="180" spans="1:8" s="9" customFormat="1" ht="15.75" customHeight="1" x14ac:dyDescent="0.2">
      <c r="A180" s="20"/>
      <c r="B180" s="20"/>
      <c r="C180" s="20"/>
      <c r="D180" s="20"/>
      <c r="E180" s="20"/>
      <c r="F180" s="21"/>
      <c r="G180" s="21"/>
      <c r="H180" s="21"/>
    </row>
    <row r="181" spans="1:8" s="9" customFormat="1" ht="15.75" customHeight="1" x14ac:dyDescent="0.2">
      <c r="A181" s="20"/>
      <c r="B181" s="20"/>
      <c r="C181" s="20"/>
      <c r="D181" s="20"/>
      <c r="E181" s="20"/>
      <c r="F181" s="21"/>
      <c r="G181" s="21"/>
      <c r="H181" s="21"/>
    </row>
    <row r="182" spans="1:8" s="9" customFormat="1" ht="15.75" customHeight="1" x14ac:dyDescent="0.2">
      <c r="A182" s="20"/>
      <c r="B182" s="20"/>
      <c r="C182" s="20"/>
      <c r="D182" s="20"/>
      <c r="E182" s="20"/>
      <c r="F182" s="21"/>
      <c r="G182" s="21"/>
      <c r="H182" s="21"/>
    </row>
    <row r="183" spans="1:8" s="9" customFormat="1" ht="15.75" customHeight="1" x14ac:dyDescent="0.2">
      <c r="A183" s="20"/>
      <c r="B183" s="20"/>
      <c r="C183" s="20"/>
      <c r="D183" s="20"/>
      <c r="E183" s="20"/>
      <c r="F183" s="21"/>
      <c r="G183" s="21"/>
      <c r="H183" s="21"/>
    </row>
    <row r="184" spans="1:8" s="9" customFormat="1" ht="15.75" customHeight="1" x14ac:dyDescent="0.2">
      <c r="A184" s="20"/>
      <c r="B184" s="20"/>
      <c r="C184" s="20"/>
      <c r="D184" s="20"/>
      <c r="E184" s="20"/>
      <c r="F184" s="21"/>
      <c r="G184" s="21"/>
      <c r="H184" s="21"/>
    </row>
    <row r="185" spans="1:8" s="9" customFormat="1" ht="15.75" customHeight="1" x14ac:dyDescent="0.2">
      <c r="A185" s="20"/>
      <c r="B185" s="20"/>
      <c r="C185" s="20"/>
      <c r="D185" s="20"/>
      <c r="E185" s="20"/>
      <c r="F185" s="21"/>
      <c r="G185" s="21"/>
      <c r="H185" s="21"/>
    </row>
    <row r="186" spans="1:8" s="9" customFormat="1" ht="15.75" customHeight="1" x14ac:dyDescent="0.2">
      <c r="A186" s="20"/>
      <c r="B186" s="20"/>
      <c r="C186" s="20"/>
      <c r="D186" s="20"/>
      <c r="E186" s="20"/>
      <c r="F186" s="21"/>
      <c r="G186" s="21"/>
      <c r="H186" s="21"/>
    </row>
    <row r="187" spans="1:8" s="9" customFormat="1" ht="15.75" customHeight="1" x14ac:dyDescent="0.2">
      <c r="A187" s="20"/>
      <c r="B187" s="20"/>
      <c r="C187" s="20"/>
      <c r="D187" s="20"/>
      <c r="E187" s="20"/>
      <c r="F187" s="21"/>
      <c r="G187" s="21"/>
      <c r="H187" s="21"/>
    </row>
    <row r="188" spans="1:8" s="9" customFormat="1" ht="15.75" customHeight="1" x14ac:dyDescent="0.2">
      <c r="A188" s="20"/>
      <c r="B188" s="20"/>
      <c r="C188" s="20"/>
      <c r="D188" s="20"/>
      <c r="E188" s="20"/>
      <c r="F188" s="21"/>
      <c r="G188" s="21"/>
      <c r="H188" s="21"/>
    </row>
    <row r="189" spans="1:8" s="9" customFormat="1" ht="15.75" customHeight="1" x14ac:dyDescent="0.2">
      <c r="A189" s="20"/>
      <c r="B189" s="20"/>
      <c r="C189" s="20"/>
      <c r="D189" s="20"/>
      <c r="E189" s="20"/>
      <c r="F189" s="21"/>
      <c r="G189" s="21"/>
      <c r="H189" s="21"/>
    </row>
    <row r="190" spans="1:8" s="9" customFormat="1" ht="15.75" customHeight="1" x14ac:dyDescent="0.2">
      <c r="A190" s="20"/>
      <c r="B190" s="20"/>
      <c r="C190" s="20"/>
      <c r="D190" s="20"/>
      <c r="E190" s="20"/>
      <c r="F190" s="21"/>
      <c r="G190" s="21"/>
      <c r="H190" s="21"/>
    </row>
    <row r="191" spans="1:8" s="9" customFormat="1" ht="15.75" customHeight="1" x14ac:dyDescent="0.2">
      <c r="A191" s="20"/>
      <c r="B191" s="20"/>
      <c r="C191" s="20"/>
      <c r="D191" s="20"/>
      <c r="E191" s="20"/>
      <c r="F191" s="21"/>
      <c r="G191" s="21"/>
      <c r="H191" s="21"/>
    </row>
    <row r="192" spans="1:8" s="9" customFormat="1" ht="15.75" customHeight="1" x14ac:dyDescent="0.2">
      <c r="A192" s="20"/>
      <c r="B192" s="20"/>
      <c r="C192" s="20"/>
      <c r="D192" s="20"/>
      <c r="E192" s="20"/>
      <c r="F192" s="21"/>
      <c r="G192" s="21"/>
      <c r="H192" s="21"/>
    </row>
    <row r="193" spans="1:8" s="9" customFormat="1" ht="15.75" customHeight="1" x14ac:dyDescent="0.2">
      <c r="A193" s="20"/>
      <c r="B193" s="20"/>
      <c r="C193" s="20"/>
      <c r="D193" s="20"/>
      <c r="E193" s="20"/>
      <c r="F193" s="21"/>
      <c r="G193" s="21"/>
      <c r="H193" s="21"/>
    </row>
    <row r="194" spans="1:8" s="9" customFormat="1" ht="15.75" customHeight="1" x14ac:dyDescent="0.2">
      <c r="A194" s="20"/>
      <c r="B194" s="20"/>
      <c r="C194" s="20"/>
      <c r="D194" s="20"/>
      <c r="E194" s="20"/>
      <c r="F194" s="21"/>
      <c r="G194" s="21"/>
      <c r="H194" s="21"/>
    </row>
    <row r="195" spans="1:8" s="9" customFormat="1" ht="15.75" customHeight="1" x14ac:dyDescent="0.2">
      <c r="A195" s="20"/>
      <c r="B195" s="20"/>
      <c r="C195" s="20"/>
      <c r="D195" s="20"/>
      <c r="E195" s="20"/>
      <c r="F195" s="21"/>
      <c r="G195" s="21"/>
      <c r="H195" s="21"/>
    </row>
    <row r="196" spans="1:8" s="9" customFormat="1" ht="15.75" customHeight="1" x14ac:dyDescent="0.2">
      <c r="A196" s="20"/>
      <c r="B196" s="20"/>
      <c r="C196" s="20"/>
      <c r="D196" s="20"/>
      <c r="E196" s="20"/>
      <c r="F196" s="21"/>
      <c r="G196" s="21"/>
      <c r="H196" s="21"/>
    </row>
    <row r="197" spans="1:8" s="9" customFormat="1" ht="15.75" customHeight="1" x14ac:dyDescent="0.2">
      <c r="A197" s="20"/>
      <c r="B197" s="20"/>
      <c r="C197" s="20"/>
      <c r="D197" s="20"/>
      <c r="E197" s="20"/>
      <c r="F197" s="21"/>
      <c r="G197" s="21"/>
      <c r="H197" s="21"/>
    </row>
    <row r="198" spans="1:8" s="9" customFormat="1" ht="15.75" customHeight="1" x14ac:dyDescent="0.2">
      <c r="A198" s="20"/>
      <c r="B198" s="20"/>
      <c r="C198" s="20"/>
      <c r="D198" s="20"/>
      <c r="E198" s="20"/>
      <c r="F198" s="21"/>
      <c r="G198" s="21"/>
      <c r="H198" s="21"/>
    </row>
    <row r="199" spans="1:8" s="9" customFormat="1" ht="15.75" customHeight="1" x14ac:dyDescent="0.2">
      <c r="A199" s="20"/>
      <c r="B199" s="20"/>
      <c r="C199" s="20"/>
      <c r="D199" s="20"/>
      <c r="E199" s="20"/>
      <c r="F199" s="21"/>
      <c r="G199" s="21"/>
      <c r="H199" s="21"/>
    </row>
    <row r="200" spans="1:8" s="9" customFormat="1" ht="15.75" customHeight="1" x14ac:dyDescent="0.2">
      <c r="A200" s="20"/>
      <c r="B200" s="20"/>
      <c r="C200" s="20"/>
      <c r="D200" s="20"/>
      <c r="E200" s="20"/>
      <c r="F200" s="21"/>
      <c r="G200" s="21"/>
      <c r="H200" s="21"/>
    </row>
    <row r="201" spans="1:8" s="9" customFormat="1" ht="15.75" customHeight="1" x14ac:dyDescent="0.2">
      <c r="A201" s="20"/>
      <c r="B201" s="20"/>
      <c r="C201" s="20"/>
      <c r="D201" s="20"/>
      <c r="E201" s="20"/>
      <c r="F201" s="21"/>
      <c r="G201" s="21"/>
      <c r="H201" s="21"/>
    </row>
    <row r="202" spans="1:8" s="9" customFormat="1" ht="15.75" customHeight="1" x14ac:dyDescent="0.2">
      <c r="A202" s="20"/>
      <c r="B202" s="20"/>
      <c r="C202" s="20"/>
      <c r="D202" s="20"/>
      <c r="E202" s="20"/>
      <c r="F202" s="21"/>
      <c r="G202" s="21"/>
      <c r="H202" s="21"/>
    </row>
    <row r="203" spans="1:8" s="9" customFormat="1" ht="15.75" customHeight="1" x14ac:dyDescent="0.2">
      <c r="A203" s="20"/>
      <c r="B203" s="20"/>
      <c r="C203" s="20"/>
      <c r="D203" s="20"/>
      <c r="E203" s="20"/>
      <c r="F203" s="21"/>
      <c r="G203" s="21"/>
      <c r="H203" s="21"/>
    </row>
    <row r="204" spans="1:8" s="9" customFormat="1" ht="15.75" customHeight="1" x14ac:dyDescent="0.2">
      <c r="A204" s="20"/>
      <c r="B204" s="20"/>
      <c r="C204" s="20"/>
      <c r="D204" s="20"/>
      <c r="E204" s="20"/>
      <c r="F204" s="21"/>
      <c r="G204" s="21"/>
      <c r="H204" s="21"/>
    </row>
    <row r="205" spans="1:8" s="9" customFormat="1" ht="15.75" customHeight="1" x14ac:dyDescent="0.2">
      <c r="A205" s="20"/>
      <c r="B205" s="20"/>
      <c r="C205" s="20"/>
      <c r="D205" s="20"/>
      <c r="E205" s="20"/>
      <c r="F205" s="21"/>
      <c r="G205" s="21"/>
      <c r="H205" s="21"/>
    </row>
    <row r="206" spans="1:8" s="9" customFormat="1" ht="15.75" customHeight="1" x14ac:dyDescent="0.2">
      <c r="A206" s="20"/>
      <c r="B206" s="20"/>
      <c r="C206" s="20"/>
      <c r="D206" s="20"/>
      <c r="E206" s="20"/>
      <c r="F206" s="21"/>
      <c r="G206" s="21"/>
      <c r="H206" s="21"/>
    </row>
    <row r="207" spans="1:8" s="9" customFormat="1" ht="15.75" customHeight="1" x14ac:dyDescent="0.2">
      <c r="A207" s="20"/>
      <c r="B207" s="20"/>
      <c r="C207" s="20"/>
      <c r="D207" s="20"/>
      <c r="E207" s="20"/>
      <c r="F207" s="21"/>
      <c r="G207" s="21"/>
      <c r="H207" s="21"/>
    </row>
    <row r="208" spans="1:8" s="9" customFormat="1" ht="15.75" customHeight="1" x14ac:dyDescent="0.2">
      <c r="A208" s="20"/>
      <c r="B208" s="20"/>
      <c r="C208" s="20"/>
      <c r="D208" s="20"/>
      <c r="E208" s="20"/>
      <c r="F208" s="21"/>
      <c r="G208" s="21"/>
      <c r="H208" s="21"/>
    </row>
    <row r="209" spans="1:8" s="9" customFormat="1" ht="15.75" customHeight="1" x14ac:dyDescent="0.2">
      <c r="A209" s="20"/>
      <c r="B209" s="20"/>
      <c r="C209" s="20"/>
      <c r="D209" s="20"/>
      <c r="E209" s="20"/>
      <c r="F209" s="21"/>
      <c r="G209" s="21"/>
      <c r="H209" s="21"/>
    </row>
    <row r="210" spans="1:8" s="9" customFormat="1" ht="15.75" customHeight="1" x14ac:dyDescent="0.2">
      <c r="A210" s="20"/>
      <c r="B210" s="20"/>
      <c r="C210" s="20"/>
      <c r="D210" s="20"/>
      <c r="E210" s="20"/>
      <c r="F210" s="21"/>
      <c r="G210" s="21"/>
      <c r="H210" s="21"/>
    </row>
    <row r="211" spans="1:8" s="9" customFormat="1" ht="15.75" customHeight="1" x14ac:dyDescent="0.2">
      <c r="A211" s="20"/>
      <c r="B211" s="20"/>
      <c r="C211" s="20"/>
      <c r="D211" s="20"/>
      <c r="E211" s="20"/>
      <c r="F211" s="21"/>
      <c r="G211" s="21"/>
      <c r="H211" s="21"/>
    </row>
    <row r="212" spans="1:8" s="9" customFormat="1" ht="15.75" customHeight="1" x14ac:dyDescent="0.2">
      <c r="A212" s="20"/>
      <c r="B212" s="20"/>
      <c r="C212" s="20"/>
      <c r="D212" s="20"/>
      <c r="E212" s="20"/>
      <c r="F212" s="21"/>
      <c r="G212" s="21"/>
      <c r="H212" s="21"/>
    </row>
    <row r="213" spans="1:8" s="9" customFormat="1" ht="15.75" customHeight="1" x14ac:dyDescent="0.2">
      <c r="A213" s="20"/>
      <c r="B213" s="20"/>
      <c r="C213" s="20"/>
      <c r="D213" s="20"/>
      <c r="E213" s="20"/>
      <c r="F213" s="21"/>
      <c r="G213" s="21"/>
      <c r="H213" s="21"/>
    </row>
    <row r="214" spans="1:8" s="9" customFormat="1" ht="15.75" customHeight="1" x14ac:dyDescent="0.2">
      <c r="A214" s="20"/>
      <c r="B214" s="20"/>
      <c r="C214" s="20"/>
      <c r="D214" s="20"/>
      <c r="E214" s="20"/>
      <c r="F214" s="21"/>
      <c r="G214" s="21"/>
      <c r="H214" s="21"/>
    </row>
    <row r="215" spans="1:8" s="9" customFormat="1" ht="15.75" customHeight="1" x14ac:dyDescent="0.2">
      <c r="A215" s="20"/>
      <c r="B215" s="20"/>
      <c r="C215" s="20"/>
      <c r="D215" s="20"/>
      <c r="E215" s="20"/>
      <c r="F215" s="21"/>
      <c r="G215" s="21"/>
      <c r="H215" s="21"/>
    </row>
    <row r="216" spans="1:8" s="9" customFormat="1" ht="15.75" customHeight="1" x14ac:dyDescent="0.2">
      <c r="A216" s="20"/>
      <c r="B216" s="20"/>
      <c r="C216" s="20"/>
      <c r="D216" s="20"/>
      <c r="E216" s="20"/>
      <c r="F216" s="21"/>
      <c r="G216" s="21"/>
      <c r="H216" s="21"/>
    </row>
    <row r="217" spans="1:8" s="9" customFormat="1" ht="15.75" customHeight="1" x14ac:dyDescent="0.2">
      <c r="A217" s="20"/>
      <c r="B217" s="20"/>
      <c r="C217" s="20"/>
      <c r="D217" s="20"/>
      <c r="E217" s="20"/>
      <c r="F217" s="21"/>
      <c r="G217" s="21"/>
      <c r="H217" s="21"/>
    </row>
    <row r="218" spans="1:8" s="9" customFormat="1" ht="15.75" customHeight="1" x14ac:dyDescent="0.2">
      <c r="A218" s="20"/>
      <c r="B218" s="20"/>
      <c r="C218" s="20"/>
      <c r="D218" s="20"/>
      <c r="E218" s="20"/>
      <c r="F218" s="21"/>
      <c r="G218" s="21"/>
      <c r="H218" s="21"/>
    </row>
    <row r="219" spans="1:8" s="9" customFormat="1" ht="15.75" customHeight="1" x14ac:dyDescent="0.2">
      <c r="A219" s="20"/>
      <c r="B219" s="20"/>
      <c r="C219" s="20"/>
      <c r="D219" s="20"/>
      <c r="E219" s="20"/>
      <c r="F219" s="21"/>
      <c r="G219" s="21"/>
      <c r="H219" s="21"/>
    </row>
    <row r="220" spans="1:8" s="18" customFormat="1" x14ac:dyDescent="0.2">
      <c r="B220" s="23"/>
      <c r="C220" s="23"/>
      <c r="D220" s="23"/>
      <c r="E220" s="23"/>
      <c r="F220" s="23"/>
      <c r="G220" s="23"/>
      <c r="H220" s="17"/>
    </row>
    <row r="221" spans="1:8" ht="15.75" x14ac:dyDescent="0.25">
      <c r="A221" s="22"/>
    </row>
  </sheetData>
  <mergeCells count="11">
    <mergeCell ref="A5:I5"/>
    <mergeCell ref="A6:I6"/>
    <mergeCell ref="A7:I7"/>
    <mergeCell ref="A91:D91"/>
    <mergeCell ref="A134:G134"/>
    <mergeCell ref="E12:F12"/>
    <mergeCell ref="E13:F13"/>
    <mergeCell ref="E11:G11"/>
    <mergeCell ref="E10:G10"/>
    <mergeCell ref="I10:Q10"/>
    <mergeCell ref="A103:D103"/>
  </mergeCells>
  <phoneticPr fontId="0" type="noConversion"/>
  <printOptions horizontalCentered="1"/>
  <pageMargins left="0.31496062992125984" right="0.31496062992125984" top="0.59055118110236227" bottom="0.39370078740157483" header="0.39370078740157483" footer="0.19685039370078741"/>
  <pageSetup paperSize="9" scale="48" orientation="landscape" r:id="rId1"/>
  <headerFooter alignWithMargins="0"/>
  <ignoredErrors>
    <ignoredError sqref="I15 I133 J109:J112 Q131:Q133 J57:J59 H132:I132 Q52 Q13:Q15 K92:K93 Q89:Q93 Q107 H56:H61 K28 H131 H108:H113 I14:J14 I52:K52 J132:J133 H107:K107 H89:J93 H16:H28 J17:K27 H54:K55 H52:H53 Q54:Q55 G54:G55 G89:G90 G109:G113 G92:G93 G57:G61 G107 G52 G131:G132 G17:G28" unlockedFormula="1"/>
    <ignoredError sqref="J13" numberStoredAsText="1" unlockedFormula="1"/>
    <ignoredError sqref="K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2010-2017</vt:lpstr>
      <vt:lpstr>'2010-2017'!Área_de_impresión</vt:lpstr>
      <vt:lpstr>'2010-2017'!Títulos_a_imprimir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Gpizarro</dc:creator>
  <cp:lastModifiedBy>Pisconte Pachas, Jose</cp:lastModifiedBy>
  <cp:lastPrinted>2013-04-26T14:57:05Z</cp:lastPrinted>
  <dcterms:created xsi:type="dcterms:W3CDTF">2001-07-04T16:14:06Z</dcterms:created>
  <dcterms:modified xsi:type="dcterms:W3CDTF">2018-09-28T21:58:36Z</dcterms:modified>
</cp:coreProperties>
</file>