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C\"/>
    </mc:Choice>
  </mc:AlternateContent>
  <bookViews>
    <workbookView xWindow="240" yWindow="15" windowWidth="11580" windowHeight="6540" tabRatio="675"/>
  </bookViews>
  <sheets>
    <sheet name="2002-2009" sheetId="4" r:id="rId1"/>
  </sheets>
  <definedNames>
    <definedName name="_xlnm.Print_Area" localSheetId="0">'2002-2009'!$A$1:$Q$71</definedName>
    <definedName name="_xlnm.Print_Titles" localSheetId="0">'2002-2009'!$1:$14</definedName>
  </definedNames>
  <calcPr calcId="152511" iterate="1"/>
</workbook>
</file>

<file path=xl/calcChain.xml><?xml version="1.0" encoding="utf-8"?>
<calcChain xmlns="http://schemas.openxmlformats.org/spreadsheetml/2006/main">
  <c r="I56" i="4" l="1"/>
  <c r="Q57" i="4"/>
  <c r="Q64" i="4"/>
  <c r="Q63" i="4"/>
  <c r="Q62" i="4"/>
  <c r="Q61" i="4"/>
  <c r="Q59" i="4"/>
  <c r="Q58" i="4"/>
  <c r="J56" i="4"/>
  <c r="P56" i="4"/>
  <c r="O56" i="4"/>
  <c r="N56" i="4"/>
  <c r="M56" i="4"/>
  <c r="L56" i="4"/>
  <c r="K56" i="4"/>
  <c r="I46" i="4"/>
  <c r="J33" i="4"/>
  <c r="P33" i="4"/>
  <c r="O33" i="4"/>
  <c r="N33" i="4"/>
  <c r="M33" i="4"/>
  <c r="L33" i="4"/>
  <c r="K33" i="4"/>
  <c r="I33" i="4"/>
  <c r="Q34" i="4"/>
  <c r="Q44" i="4"/>
  <c r="Q43" i="4"/>
  <c r="Q42" i="4"/>
  <c r="Q41" i="4"/>
  <c r="Q39" i="4"/>
  <c r="Q38" i="4"/>
  <c r="Q37" i="4"/>
  <c r="Q36" i="4"/>
  <c r="Q35" i="4"/>
  <c r="J27" i="4"/>
  <c r="P27" i="4"/>
  <c r="O27" i="4"/>
  <c r="N27" i="4"/>
  <c r="M27" i="4"/>
  <c r="L27" i="4"/>
  <c r="K27" i="4"/>
  <c r="I27" i="4"/>
  <c r="Q28" i="4"/>
  <c r="Q31" i="4"/>
  <c r="Q30" i="4"/>
  <c r="Q29" i="4"/>
  <c r="Q17" i="4"/>
  <c r="Q18" i="4"/>
  <c r="Q19" i="4"/>
  <c r="I16" i="4"/>
  <c r="P16" i="4"/>
  <c r="O16" i="4"/>
  <c r="N16" i="4"/>
  <c r="M16" i="4"/>
  <c r="L16" i="4"/>
  <c r="K16" i="4"/>
  <c r="J16" i="4"/>
  <c r="G31" i="4"/>
  <c r="Q27" i="4" l="1"/>
  <c r="G30" i="4"/>
  <c r="G28" i="4"/>
  <c r="J46" i="4"/>
  <c r="K46" i="4"/>
  <c r="L46" i="4"/>
  <c r="M46" i="4"/>
  <c r="J25" i="4" l="1"/>
  <c r="J51" i="4" s="1"/>
  <c r="J68" i="4" s="1"/>
  <c r="K25" i="4"/>
  <c r="K51" i="4" s="1"/>
  <c r="K68" i="4" s="1"/>
  <c r="L25" i="4"/>
  <c r="L51" i="4" s="1"/>
  <c r="L68" i="4" s="1"/>
  <c r="M25" i="4"/>
  <c r="M51" i="4" s="1"/>
  <c r="M68" i="4" s="1"/>
  <c r="Q60" i="4" l="1"/>
  <c r="Q56" i="4" s="1"/>
  <c r="Q48" i="4"/>
  <c r="Q47" i="4"/>
  <c r="Q40" i="4"/>
  <c r="Q33" i="4" s="1"/>
  <c r="Q23" i="4"/>
  <c r="Q22" i="4"/>
  <c r="Q21" i="4"/>
  <c r="Q20" i="4"/>
  <c r="Q46" i="4" l="1"/>
  <c r="Q16" i="4"/>
  <c r="N46" i="4" l="1"/>
  <c r="O46" i="4"/>
  <c r="P46" i="4"/>
  <c r="G64" i="4"/>
  <c r="G44" i="4"/>
  <c r="G43" i="4"/>
  <c r="G22" i="4"/>
  <c r="G47" i="4"/>
  <c r="G63" i="4"/>
  <c r="G62" i="4"/>
  <c r="G29" i="4"/>
  <c r="G27" i="4" s="1"/>
  <c r="G40" i="4"/>
  <c r="G41" i="4"/>
  <c r="G42" i="4"/>
  <c r="G48" i="4"/>
  <c r="G61" i="4"/>
  <c r="G60" i="4"/>
  <c r="G21" i="4"/>
  <c r="G20" i="4"/>
  <c r="G19" i="4"/>
  <c r="G16" i="4" l="1"/>
  <c r="G56" i="4"/>
  <c r="G33" i="4"/>
  <c r="G46" i="4"/>
  <c r="O25" i="4"/>
  <c r="O51" i="4" s="1"/>
  <c r="O68" i="4" s="1"/>
  <c r="N25" i="4"/>
  <c r="N51" i="4" s="1"/>
  <c r="N68" i="4" s="1"/>
  <c r="Q25" i="4"/>
  <c r="Q51" i="4" s="1"/>
  <c r="Q68" i="4" s="1"/>
  <c r="I25" i="4"/>
  <c r="I51" i="4" s="1"/>
  <c r="I68" i="4" s="1"/>
  <c r="P25" i="4"/>
  <c r="P51" i="4" s="1"/>
  <c r="P68" i="4" s="1"/>
  <c r="G25" i="4" l="1"/>
  <c r="G51" i="4" s="1"/>
</calcChain>
</file>

<file path=xl/comments1.xml><?xml version="1.0" encoding="utf-8"?>
<comments xmlns="http://schemas.openxmlformats.org/spreadsheetml/2006/main">
  <authors>
    <author>hvega</author>
  </authors>
  <commentList>
    <comment ref="F60" authorId="0" shapeId="0">
      <text>
        <r>
          <rPr>
            <b/>
            <sz val="8"/>
            <color indexed="81"/>
            <rFont val="Tahoma"/>
            <family val="2"/>
          </rPr>
          <t>Equivalente en M/N a Yenes 9 628 630 698,00</t>
        </r>
      </text>
    </comment>
  </commentList>
</comments>
</file>

<file path=xl/sharedStrings.xml><?xml version="1.0" encoding="utf-8"?>
<sst xmlns="http://schemas.openxmlformats.org/spreadsheetml/2006/main" count="201" uniqueCount="119">
  <si>
    <t>MINISTERIO     DE    ECONOMIA    Y    FINANZAS</t>
  </si>
  <si>
    <t>(En miles de US$)</t>
  </si>
  <si>
    <t>NORMA</t>
  </si>
  <si>
    <t>UNIDAD</t>
  </si>
  <si>
    <t>FUENTE</t>
  </si>
  <si>
    <t>MONTO</t>
  </si>
  <si>
    <t>DE</t>
  </si>
  <si>
    <t>PRESTAMO</t>
  </si>
  <si>
    <t>LEGAL</t>
  </si>
  <si>
    <t>EJECUTORA</t>
  </si>
  <si>
    <t>FINANC.</t>
  </si>
  <si>
    <t>MONEDA</t>
  </si>
  <si>
    <t xml:space="preserve"> </t>
  </si>
  <si>
    <t>ORIGINAL</t>
  </si>
  <si>
    <t>US$</t>
  </si>
  <si>
    <t>CREDITOS</t>
  </si>
  <si>
    <t>BONOS</t>
  </si>
  <si>
    <t>COFIDE</t>
  </si>
  <si>
    <t>BCO NACION</t>
  </si>
  <si>
    <t>S/.</t>
  </si>
  <si>
    <t xml:space="preserve">F I N A L I D A D </t>
  </si>
  <si>
    <t>D.S. 198-2002-EF</t>
  </si>
  <si>
    <t>Financiamiento de 2 000 Bonos Familiares Habitacioneles</t>
  </si>
  <si>
    <t>Fondo MI VIVIENDA</t>
  </si>
  <si>
    <t>BONOS SOBERANOS</t>
  </si>
  <si>
    <t>2006</t>
  </si>
  <si>
    <t>2007</t>
  </si>
  <si>
    <t>2008</t>
  </si>
  <si>
    <t>TOTAL</t>
  </si>
  <si>
    <t>BONOS COFIDE</t>
  </si>
  <si>
    <t>Banco Continental</t>
  </si>
  <si>
    <t>Banco de la Nación</t>
  </si>
  <si>
    <t>DNEP</t>
  </si>
  <si>
    <t>D.S. 188-2005-EF</t>
  </si>
  <si>
    <t>Recuperación de la Capacidad de Reabastecimiento en la Marina para Buques de la MGP</t>
  </si>
  <si>
    <t>D.S. 018-2006-EF</t>
  </si>
  <si>
    <t>D.S. 072-2006-EF</t>
  </si>
  <si>
    <t>Financiamiento Prepago JAPECO</t>
  </si>
  <si>
    <t>D.S. 052-2006-EF</t>
  </si>
  <si>
    <t>Intercambio de Bonos Soberanos</t>
  </si>
  <si>
    <t>D.S. 031-2007-EF</t>
  </si>
  <si>
    <t>Bonos Fondo Múltiple de Cobertura MYPE</t>
  </si>
  <si>
    <t>D.S. 011-2007-EF</t>
  </si>
  <si>
    <t>D.S. 002-2007-EF</t>
  </si>
  <si>
    <t>D.S. 014-2007-EF</t>
  </si>
  <si>
    <t>D.S. 092-2007-EF</t>
  </si>
  <si>
    <t>Intercambios y/o Recompras de Bonos Global 2012 y Bonos Brady</t>
  </si>
  <si>
    <t>Prepago de Deuda - Club de Paris</t>
  </si>
  <si>
    <t>D.S. 218-2007-EF</t>
  </si>
  <si>
    <t>D.S. 015-2008-EF</t>
  </si>
  <si>
    <t>Programa de Rescate Financiero Agropecuario (RFA)</t>
  </si>
  <si>
    <t>D.U. 059-2000</t>
  </si>
  <si>
    <t>M. de Vivienda, Construcción y Saneamiento</t>
  </si>
  <si>
    <t>M. de Defensa - Marina de Guerra del Perú</t>
  </si>
  <si>
    <t>M. de Defensa</t>
  </si>
  <si>
    <t>Núcleo Básico Eficaz del Ministerio de Defensa</t>
  </si>
  <si>
    <t>Bonos Soberanos 2006</t>
  </si>
  <si>
    <t>Bonos Soberanos 2007</t>
  </si>
  <si>
    <t>Bonos Soberanos 2008</t>
  </si>
  <si>
    <t>1/  Tipo de cambio correspondiente a la fecha de promulgación del dispositivo legal correspondiente.</t>
  </si>
  <si>
    <t>Cancelación de Saldo Deudor de la Consolidación y Compensación de Obligaciones entre MEF y Banco de la Nación</t>
  </si>
  <si>
    <t>OTROS BONOS</t>
  </si>
  <si>
    <t>2009</t>
  </si>
  <si>
    <t>D.S. 143-2008-EF</t>
  </si>
  <si>
    <t>D.S. 205-2009-EF</t>
  </si>
  <si>
    <t>Adq, Inmueble Residencia MisiónnDiplomática de Perú en Colombia</t>
  </si>
  <si>
    <t>Núcleo Básico Eficaz del Ministerio de Defensa - II Tramo</t>
  </si>
  <si>
    <t>M. de Relaciones Exteriores</t>
  </si>
  <si>
    <t>D.S. 032-2009-EF</t>
  </si>
  <si>
    <t>Bonos Soberanos 2009</t>
  </si>
  <si>
    <t>DU 040-2009</t>
  </si>
  <si>
    <t>Bonos Soberanos para Gobiernos Regionales</t>
  </si>
  <si>
    <t>D.S. 261-2009-EF</t>
  </si>
  <si>
    <t>OPERACIONES DE ADMINISTRACION DE DEUDA</t>
  </si>
  <si>
    <t>D E S E M B O L S O S    Y    C O L O C A C I O N E S</t>
  </si>
  <si>
    <t>Bonistas</t>
  </si>
  <si>
    <t>D E S E M B O L S O S    Y    C O L O C A C I O N E S    D E    C R E D I T O S    Y    B O N O S</t>
  </si>
  <si>
    <t>TOTAL DE DESEMBOLSOS Y COLOCACIONES</t>
  </si>
  <si>
    <t>TOTAL GENERAL</t>
  </si>
  <si>
    <t>DIRECCION GENERAL DE  ENDEUDAMIENTO Y TESORO PUBLICO</t>
  </si>
  <si>
    <r>
      <t xml:space="preserve">DGETP  </t>
    </r>
    <r>
      <rPr>
        <vertAlign val="superscript"/>
        <sz val="10"/>
        <rFont val="Arial"/>
        <family val="2"/>
      </rPr>
      <t>2/</t>
    </r>
  </si>
  <si>
    <r>
      <t xml:space="preserve">EQUIV. </t>
    </r>
    <r>
      <rPr>
        <b/>
        <vertAlign val="superscript"/>
        <sz val="12"/>
        <color indexed="8"/>
        <rFont val="Arial"/>
        <family val="2"/>
      </rPr>
      <t>1/</t>
    </r>
  </si>
  <si>
    <t>Dirección de Créditos</t>
  </si>
  <si>
    <t>2002</t>
  </si>
  <si>
    <t>2003</t>
  </si>
  <si>
    <t>2004</t>
  </si>
  <si>
    <t>2005</t>
  </si>
  <si>
    <t>DU 063-99</t>
  </si>
  <si>
    <t>M. de la Presidencia</t>
  </si>
  <si>
    <t>Programa de Equipamiento Básico Municipal</t>
  </si>
  <si>
    <t>DU 022-2002</t>
  </si>
  <si>
    <t>BANMAT</t>
  </si>
  <si>
    <t>Reconstrucción de Viviendas Dañadas por el Sismo del 23-06-02</t>
  </si>
  <si>
    <t>Programa de Fortalecimiento Patrimonial de Empresas (FOPE)</t>
  </si>
  <si>
    <t>D.U.  050-2002</t>
  </si>
  <si>
    <t>D.S. 007-2002-EF</t>
  </si>
  <si>
    <t>DGCP</t>
  </si>
  <si>
    <t>1/  Esta Dirección General corresponde a la Ex DNEP y Ex DGCP</t>
  </si>
  <si>
    <t>Bonos Soberanos 2002</t>
  </si>
  <si>
    <t>D.S. 041-2003-EF</t>
  </si>
  <si>
    <t>Bonos Soberanos 2003</t>
  </si>
  <si>
    <t>D.S. 079-2003-EF</t>
  </si>
  <si>
    <t>Bonos Soberanos 2004</t>
  </si>
  <si>
    <t>Bonos Soberanos 2003 - Segunda Emisión</t>
  </si>
  <si>
    <t>D.S. 162-2003-EF</t>
  </si>
  <si>
    <t>Bonos Soberanos 2003 - Tercera Emisión</t>
  </si>
  <si>
    <t>D.S. 015-2004-EF</t>
  </si>
  <si>
    <t>Ley 28368</t>
  </si>
  <si>
    <t>Bonos - Fondo de Respaldo para las PYMES</t>
  </si>
  <si>
    <t>Bonos - Fondo Multiple de Cobertura MYPE</t>
  </si>
  <si>
    <t>D.S. 014-2005-EF</t>
  </si>
  <si>
    <t>Bonos Soberanos 2005</t>
  </si>
  <si>
    <t>D.S. 052-2005-EF</t>
  </si>
  <si>
    <t>Intercambio de Bonos de Deuda Interna</t>
  </si>
  <si>
    <t>D.S. 080-2005-EF</t>
  </si>
  <si>
    <t>Bonos Soberanos - Renegociación Club de París</t>
  </si>
  <si>
    <t>D.S. 162-2005-EF</t>
  </si>
  <si>
    <t>Bonos Soberanos - Renegociación JAPECO</t>
  </si>
  <si>
    <t>P E R I O D O :    2 0 0 2   -    2 0 0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</si>
</sst>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"/>
    <numFmt numFmtId="165" formatCode="General_)"/>
    <numFmt numFmtId="166" formatCode="#,##0.0000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 val="double"/>
      <sz val="10"/>
      <color indexed="48"/>
      <name val="Arial"/>
      <family val="2"/>
    </font>
    <font>
      <i/>
      <u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81"/>
      <name val="Tahoma"/>
      <family val="2"/>
    </font>
    <font>
      <vertAlign val="superscript"/>
      <sz val="10"/>
      <name val="Arial"/>
      <family val="2"/>
    </font>
    <font>
      <b/>
      <vertAlign val="superscript"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8" fillId="3" borderId="0" xfId="0" applyFont="1" applyFill="1" applyBorder="1" applyProtection="1">
      <protection locked="0"/>
    </xf>
    <xf numFmtId="3" fontId="9" fillId="3" borderId="2" xfId="0" applyNumberFormat="1" applyFont="1" applyFill="1" applyBorder="1" applyAlignment="1" applyProtection="1">
      <alignment horizontal="center"/>
      <protection locked="0"/>
    </xf>
    <xf numFmtId="165" fontId="9" fillId="3" borderId="3" xfId="0" applyNumberFormat="1" applyFont="1" applyFill="1" applyBorder="1" applyProtection="1">
      <protection locked="0"/>
    </xf>
    <xf numFmtId="3" fontId="9" fillId="3" borderId="3" xfId="0" applyNumberFormat="1" applyFont="1" applyFill="1" applyBorder="1" applyAlignment="1" applyProtection="1">
      <alignment horizontal="right"/>
      <protection locked="0"/>
    </xf>
    <xf numFmtId="3" fontId="9" fillId="3" borderId="4" xfId="0" applyNumberFormat="1" applyFont="1" applyFill="1" applyBorder="1" applyAlignment="1" applyProtection="1">
      <alignment horizontal="right"/>
      <protection locked="0"/>
    </xf>
    <xf numFmtId="3" fontId="9" fillId="3" borderId="5" xfId="0" applyNumberFormat="1" applyFont="1" applyFill="1" applyBorder="1" applyAlignment="1" applyProtection="1">
      <alignment horizontal="center"/>
      <protection locked="0"/>
    </xf>
    <xf numFmtId="165" fontId="9" fillId="3" borderId="6" xfId="0" applyNumberFormat="1" applyFont="1" applyFill="1" applyBorder="1" applyProtection="1">
      <protection locked="0"/>
    </xf>
    <xf numFmtId="165" fontId="9" fillId="3" borderId="7" xfId="0" applyNumberFormat="1" applyFont="1" applyFill="1" applyBorder="1" applyAlignment="1" applyProtection="1">
      <alignment horizontal="center"/>
      <protection locked="0"/>
    </xf>
    <xf numFmtId="165" fontId="9" fillId="3" borderId="7" xfId="0" applyNumberFormat="1" applyFont="1" applyFill="1" applyBorder="1" applyAlignment="1" applyProtection="1">
      <alignment horizontal="centerContinuous"/>
      <protection locked="0"/>
    </xf>
    <xf numFmtId="165" fontId="9" fillId="3" borderId="7" xfId="0" applyNumberFormat="1" applyFont="1" applyFill="1" applyBorder="1" applyProtection="1">
      <protection locked="0"/>
    </xf>
    <xf numFmtId="165" fontId="9" fillId="3" borderId="8" xfId="0" applyNumberFormat="1" applyFont="1" applyFill="1" applyBorder="1" applyAlignment="1" applyProtection="1">
      <alignment horizontal="left"/>
      <protection locked="0"/>
    </xf>
    <xf numFmtId="165" fontId="9" fillId="3" borderId="8" xfId="0" applyNumberFormat="1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3" fontId="9" fillId="3" borderId="5" xfId="0" quotePrefix="1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3" borderId="10" xfId="0" applyFont="1" applyFill="1" applyBorder="1" applyProtection="1">
      <protection locked="0"/>
    </xf>
    <xf numFmtId="0" fontId="8" fillId="3" borderId="11" xfId="0" applyFont="1" applyFill="1" applyBorder="1" applyProtection="1">
      <protection locked="0"/>
    </xf>
    <xf numFmtId="165" fontId="2" fillId="0" borderId="6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Fill="1" applyBorder="1" applyAlignment="1" applyProtection="1">
      <alignment horizontal="left"/>
      <protection locked="0"/>
    </xf>
    <xf numFmtId="165" fontId="11" fillId="0" borderId="6" xfId="0" applyNumberFormat="1" applyFont="1" applyFill="1" applyBorder="1" applyAlignment="1" applyProtection="1">
      <alignment horizontal="left"/>
      <protection locked="0"/>
    </xf>
    <xf numFmtId="165" fontId="2" fillId="0" borderId="6" xfId="0" quotePrefix="1" applyNumberFormat="1" applyFont="1" applyFill="1" applyBorder="1" applyAlignment="1" applyProtection="1">
      <alignment horizontal="left"/>
      <protection locked="0"/>
    </xf>
    <xf numFmtId="165" fontId="12" fillId="0" borderId="6" xfId="0" applyNumberFormat="1" applyFont="1" applyFill="1" applyBorder="1" applyAlignment="1" applyProtection="1">
      <alignment horizontal="center"/>
      <protection locked="0"/>
    </xf>
    <xf numFmtId="165" fontId="14" fillId="4" borderId="7" xfId="0" applyNumberFormat="1" applyFont="1" applyFill="1" applyBorder="1" applyAlignment="1" applyProtection="1">
      <alignment horizontal="left"/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Fill="1" applyBorder="1" applyAlignment="1" applyProtection="1">
      <alignment horizontal="left"/>
      <protection locked="0"/>
    </xf>
    <xf numFmtId="165" fontId="2" fillId="0" borderId="7" xfId="0" quotePrefix="1" applyNumberFormat="1" applyFont="1" applyFill="1" applyBorder="1" applyAlignment="1" applyProtection="1">
      <alignment horizontal="left"/>
      <protection locked="0"/>
    </xf>
    <xf numFmtId="165" fontId="2" fillId="0" borderId="7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3" fontId="15" fillId="2" borderId="0" xfId="0" applyNumberFormat="1" applyFont="1" applyFill="1" applyBorder="1" applyAlignment="1" applyProtection="1">
      <alignment horizontal="right"/>
      <protection locked="0"/>
    </xf>
    <xf numFmtId="3" fontId="17" fillId="2" borderId="0" xfId="0" applyNumberFormat="1" applyFont="1" applyFill="1" applyBorder="1" applyAlignment="1" applyProtection="1">
      <alignment horizontal="right"/>
      <protection locked="0"/>
    </xf>
    <xf numFmtId="3" fontId="8" fillId="2" borderId="0" xfId="0" applyNumberFormat="1" applyFont="1" applyFill="1" applyBorder="1" applyAlignment="1" applyProtection="1">
      <alignment horizontal="right"/>
      <protection locked="0"/>
    </xf>
    <xf numFmtId="3" fontId="14" fillId="4" borderId="12" xfId="0" applyNumberFormat="1" applyFont="1" applyFill="1" applyBorder="1" applyAlignment="1" applyProtection="1">
      <alignment horizontal="right"/>
      <protection locked="0"/>
    </xf>
    <xf numFmtId="3" fontId="2" fillId="0" borderId="4" xfId="0" applyNumberFormat="1" applyFont="1" applyFill="1" applyBorder="1" applyAlignment="1" applyProtection="1">
      <protection locked="0"/>
    </xf>
    <xf numFmtId="3" fontId="14" fillId="4" borderId="2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protection locked="0"/>
    </xf>
    <xf numFmtId="3" fontId="17" fillId="0" borderId="7" xfId="0" applyNumberFormat="1" applyFont="1" applyFill="1" applyBorder="1" applyAlignment="1" applyProtection="1">
      <protection locked="0"/>
    </xf>
    <xf numFmtId="3" fontId="8" fillId="3" borderId="6" xfId="0" applyNumberFormat="1" applyFont="1" applyFill="1" applyBorder="1" applyAlignment="1" applyProtection="1">
      <protection locked="0"/>
    </xf>
    <xf numFmtId="165" fontId="17" fillId="0" borderId="7" xfId="0" applyNumberFormat="1" applyFont="1" applyFill="1" applyBorder="1" applyAlignment="1" applyProtection="1">
      <alignment horizontal="center"/>
      <protection locked="0"/>
    </xf>
    <xf numFmtId="165" fontId="17" fillId="0" borderId="7" xfId="0" applyNumberFormat="1" applyFont="1" applyFill="1" applyBorder="1" applyAlignment="1" applyProtection="1">
      <alignment horizontal="left"/>
      <protection locked="0"/>
    </xf>
    <xf numFmtId="165" fontId="8" fillId="3" borderId="9" xfId="0" applyNumberFormat="1" applyFont="1" applyFill="1" applyBorder="1" applyAlignment="1" applyProtection="1">
      <alignment horizontal="center"/>
      <protection locked="0"/>
    </xf>
    <xf numFmtId="165" fontId="8" fillId="3" borderId="3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Protection="1">
      <protection locked="0"/>
    </xf>
    <xf numFmtId="3" fontId="9" fillId="3" borderId="4" xfId="0" applyNumberFormat="1" applyFont="1" applyFill="1" applyBorder="1" applyAlignment="1" applyProtection="1">
      <alignment horizontal="center"/>
      <protection locked="0"/>
    </xf>
    <xf numFmtId="3" fontId="9" fillId="3" borderId="6" xfId="0" applyNumberFormat="1" applyFont="1" applyFill="1" applyBorder="1" applyAlignment="1" applyProtection="1">
      <alignment horizontal="center"/>
      <protection locked="0"/>
    </xf>
    <xf numFmtId="3" fontId="9" fillId="3" borderId="8" xfId="0" quotePrefix="1" applyNumberFormat="1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14" fillId="4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3" fontId="2" fillId="0" borderId="4" xfId="0" applyNumberFormat="1" applyFont="1" applyFill="1" applyBorder="1" applyAlignment="1" applyProtection="1">
      <alignment horizontal="right"/>
      <protection locked="0"/>
    </xf>
    <xf numFmtId="3" fontId="17" fillId="0" borderId="2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3" fontId="14" fillId="4" borderId="7" xfId="0" quotePrefix="1" applyNumberFormat="1" applyFont="1" applyFill="1" applyBorder="1" applyAlignment="1" applyProtection="1">
      <alignment horizontal="center"/>
      <protection locked="0"/>
    </xf>
    <xf numFmtId="3" fontId="17" fillId="0" borderId="8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right"/>
      <protection locked="0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166" fontId="2" fillId="0" borderId="6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Border="1" applyProtection="1">
      <protection locked="0"/>
    </xf>
    <xf numFmtId="164" fontId="2" fillId="0" borderId="6" xfId="0" quotePrefix="1" applyNumberFormat="1" applyFont="1" applyFill="1" applyBorder="1" applyAlignment="1" applyProtection="1">
      <alignment horizontal="center"/>
      <protection locked="0"/>
    </xf>
    <xf numFmtId="164" fontId="14" fillId="4" borderId="7" xfId="0" applyNumberFormat="1" applyFont="1" applyFill="1" applyBorder="1" applyAlignment="1" applyProtection="1">
      <alignment horizontal="left"/>
      <protection locked="0"/>
    </xf>
    <xf numFmtId="165" fontId="17" fillId="0" borderId="8" xfId="0" applyNumberFormat="1" applyFont="1" applyFill="1" applyBorder="1" applyAlignment="1" applyProtection="1">
      <alignment horizontal="left"/>
      <protection locked="0"/>
    </xf>
    <xf numFmtId="164" fontId="17" fillId="0" borderId="8" xfId="0" quotePrefix="1" applyNumberFormat="1" applyFont="1" applyFill="1" applyBorder="1" applyAlignment="1" applyProtection="1">
      <alignment horizontal="center"/>
      <protection locked="0"/>
    </xf>
    <xf numFmtId="165" fontId="17" fillId="0" borderId="8" xfId="0" applyNumberFormat="1" applyFont="1" applyFill="1" applyBorder="1" applyAlignment="1" applyProtection="1">
      <alignment horizontal="center"/>
      <protection locked="0"/>
    </xf>
    <xf numFmtId="165" fontId="2" fillId="0" borderId="12" xfId="0" applyNumberFormat="1" applyFont="1" applyFill="1" applyBorder="1" applyAlignment="1" applyProtection="1">
      <alignment horizontal="center"/>
      <protection locked="0"/>
    </xf>
    <xf numFmtId="165" fontId="14" fillId="0" borderId="12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165" fontId="17" fillId="0" borderId="12" xfId="0" applyNumberFormat="1" applyFont="1" applyFill="1" applyBorder="1" applyAlignment="1" applyProtection="1">
      <alignment horizontal="center"/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165" fontId="8" fillId="3" borderId="9" xfId="0" applyNumberFormat="1" applyFont="1" applyFill="1" applyBorder="1" applyAlignment="1" applyProtection="1">
      <alignment horizontal="left"/>
      <protection locked="0"/>
    </xf>
    <xf numFmtId="15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10" xfId="0" applyNumberFormat="1" applyFont="1" applyFill="1" applyBorder="1" applyAlignment="1" applyProtection="1">
      <alignment horizontal="left"/>
      <protection locked="0"/>
    </xf>
    <xf numFmtId="15" fontId="8" fillId="3" borderId="11" xfId="0" applyNumberFormat="1" applyFont="1" applyFill="1" applyBorder="1" applyProtection="1"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7" xfId="0" applyNumberFormat="1" applyFont="1" applyFill="1" applyBorder="1" applyAlignment="1" applyProtection="1">
      <alignment horizontal="center"/>
      <protection locked="0"/>
    </xf>
    <xf numFmtId="0" fontId="18" fillId="0" borderId="7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3" fontId="18" fillId="3" borderId="7" xfId="0" applyNumberFormat="1" applyFont="1" applyFill="1" applyBorder="1" applyAlignment="1" applyProtection="1">
      <alignment horizontal="right"/>
      <protection locked="0"/>
    </xf>
    <xf numFmtId="4" fontId="2" fillId="3" borderId="8" xfId="0" applyNumberFormat="1" applyFont="1" applyFill="1" applyBorder="1" applyAlignment="1" applyProtection="1">
      <protection locked="0"/>
    </xf>
    <xf numFmtId="3" fontId="14" fillId="4" borderId="7" xfId="0" applyNumberFormat="1" applyFont="1" applyFill="1" applyBorder="1" applyAlignment="1" applyProtection="1">
      <alignment horizontal="right"/>
      <protection locked="0"/>
    </xf>
    <xf numFmtId="3" fontId="17" fillId="0" borderId="8" xfId="0" applyNumberFormat="1" applyFont="1" applyFill="1" applyBorder="1" applyAlignment="1" applyProtection="1">
      <protection locked="0"/>
    </xf>
    <xf numFmtId="164" fontId="2" fillId="0" borderId="9" xfId="0" quotePrefix="1" applyNumberFormat="1" applyFont="1" applyFill="1" applyBorder="1" applyAlignment="1" applyProtection="1">
      <alignment horizontal="center"/>
      <protection locked="0"/>
    </xf>
    <xf numFmtId="15" fontId="14" fillId="4" borderId="12" xfId="0" applyNumberFormat="1" applyFont="1" applyFill="1" applyBorder="1" applyAlignment="1" applyProtection="1">
      <alignment horizontal="left"/>
      <protection locked="0"/>
    </xf>
    <xf numFmtId="15" fontId="17" fillId="0" borderId="10" xfId="0" quotePrefix="1" applyNumberFormat="1" applyFont="1" applyFill="1" applyBorder="1" applyAlignment="1" applyProtection="1">
      <alignment horizontal="left"/>
      <protection locked="0"/>
    </xf>
    <xf numFmtId="165" fontId="2" fillId="0" borderId="4" xfId="0" applyNumberFormat="1" applyFont="1" applyFill="1" applyBorder="1" applyAlignment="1" applyProtection="1">
      <alignment horizontal="center"/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165" fontId="17" fillId="0" borderId="5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165" fontId="2" fillId="0" borderId="13" xfId="0" applyNumberFormat="1" applyFont="1" applyFill="1" applyBorder="1" applyAlignment="1" applyProtection="1">
      <alignment horizontal="center"/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1" applyNumberFormat="1" applyFont="1" applyFill="1" applyBorder="1" applyAlignment="1" applyProtection="1">
      <protection locked="0"/>
    </xf>
    <xf numFmtId="3" fontId="2" fillId="0" borderId="2" xfId="1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17" fillId="0" borderId="2" xfId="0" applyNumberFormat="1" applyFont="1" applyFill="1" applyBorder="1" applyAlignment="1" applyProtection="1">
      <protection locked="0"/>
    </xf>
    <xf numFmtId="3" fontId="8" fillId="3" borderId="4" xfId="0" applyNumberFormat="1" applyFont="1" applyFill="1" applyBorder="1" applyAlignment="1" applyProtection="1">
      <protection locked="0"/>
    </xf>
    <xf numFmtId="3" fontId="2" fillId="3" borderId="5" xfId="0" applyNumberFormat="1" applyFont="1" applyFill="1" applyBorder="1" applyAlignment="1" applyProtection="1">
      <protection locked="0"/>
    </xf>
    <xf numFmtId="3" fontId="8" fillId="0" borderId="0" xfId="0" applyNumberFormat="1" applyFont="1" applyFill="1" applyProtection="1">
      <protection locked="0"/>
    </xf>
    <xf numFmtId="3" fontId="0" fillId="0" borderId="0" xfId="0" applyNumberFormat="1" applyBorder="1" applyProtection="1">
      <protection locked="0"/>
    </xf>
    <xf numFmtId="3" fontId="18" fillId="3" borderId="2" xfId="0" applyNumberFormat="1" applyFont="1" applyFill="1" applyBorder="1" applyAlignment="1" applyProtection="1">
      <alignment horizontal="right"/>
      <protection locked="0"/>
    </xf>
    <xf numFmtId="3" fontId="18" fillId="2" borderId="0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Fill="1" applyProtection="1">
      <protection locked="0"/>
    </xf>
    <xf numFmtId="165" fontId="19" fillId="4" borderId="13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8" fillId="3" borderId="9" xfId="0" applyFont="1" applyFill="1" applyBorder="1" applyProtection="1">
      <protection locked="0"/>
    </xf>
    <xf numFmtId="3" fontId="16" fillId="0" borderId="0" xfId="0" applyNumberFormat="1" applyFont="1" applyProtection="1">
      <protection locked="0"/>
    </xf>
    <xf numFmtId="165" fontId="1" fillId="0" borderId="7" xfId="0" applyNumberFormat="1" applyFont="1" applyFill="1" applyBorder="1" applyAlignment="1" applyProtection="1">
      <alignment horizontal="left"/>
      <protection locked="0"/>
    </xf>
    <xf numFmtId="3" fontId="1" fillId="0" borderId="7" xfId="0" applyNumberFormat="1" applyFont="1" applyFill="1" applyBorder="1" applyAlignment="1" applyProtection="1">
      <alignment horizontal="right"/>
      <protection locked="0"/>
    </xf>
    <xf numFmtId="165" fontId="1" fillId="0" borderId="7" xfId="0" applyNumberFormat="1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3" fontId="3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8" fillId="3" borderId="12" xfId="0" applyFont="1" applyFill="1" applyBorder="1" applyAlignment="1" applyProtection="1">
      <alignment horizontal="center"/>
      <protection locked="0"/>
    </xf>
    <xf numFmtId="0" fontId="18" fillId="3" borderId="0" xfId="0" applyFont="1" applyFill="1" applyBorder="1" applyAlignment="1" applyProtection="1">
      <alignment horizontal="center"/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3" fontId="9" fillId="3" borderId="11" xfId="0" applyNumberFormat="1" applyFont="1" applyFill="1" applyBorder="1" applyAlignment="1" applyProtection="1">
      <alignment horizontal="center"/>
      <protection locked="0"/>
    </xf>
    <xf numFmtId="3" fontId="10" fillId="3" borderId="0" xfId="0" applyNumberFormat="1" applyFont="1" applyFill="1" applyBorder="1" applyAlignment="1" applyProtection="1">
      <alignment horizontal="center"/>
      <protection locked="0"/>
    </xf>
    <xf numFmtId="3" fontId="10" fillId="3" borderId="2" xfId="0" applyNumberFormat="1" applyFont="1" applyFill="1" applyBorder="1" applyAlignment="1" applyProtection="1">
      <alignment horizontal="center"/>
      <protection locked="0"/>
    </xf>
    <xf numFmtId="3" fontId="18" fillId="3" borderId="12" xfId="0" applyNumberFormat="1" applyFont="1" applyFill="1" applyBorder="1" applyAlignment="1" applyProtection="1">
      <alignment horizontal="center"/>
      <protection locked="0"/>
    </xf>
    <xf numFmtId="3" fontId="18" fillId="3" borderId="0" xfId="0" applyNumberFormat="1" applyFont="1" applyFill="1" applyBorder="1" applyAlignment="1" applyProtection="1">
      <alignment horizontal="center"/>
      <protection locked="0"/>
    </xf>
    <xf numFmtId="3" fontId="18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5"/>
  <sheetViews>
    <sheetView tabSelected="1" topLeftCell="C4" zoomScale="70" zoomScaleNormal="70" zoomScaleSheetLayoutView="80" workbookViewId="0">
      <selection activeCell="A7" sqref="A7:P7"/>
    </sheetView>
  </sheetViews>
  <sheetFormatPr baseColWidth="10" defaultRowHeight="12.75" x14ac:dyDescent="0.2"/>
  <cols>
    <col min="1" max="1" width="17.28515625" style="1" customWidth="1"/>
    <col min="2" max="2" width="29.5703125" style="1" customWidth="1"/>
    <col min="3" max="3" width="58.28515625" style="1" customWidth="1"/>
    <col min="4" max="4" width="20.85546875" style="1" customWidth="1"/>
    <col min="5" max="5" width="8.7109375" style="1" customWidth="1"/>
    <col min="6" max="6" width="16.85546875" style="1" customWidth="1"/>
    <col min="7" max="7" width="16.7109375" style="1" customWidth="1"/>
    <col min="8" max="8" width="1.7109375" style="5" customWidth="1"/>
    <col min="9" max="17" width="14.7109375" style="1" customWidth="1"/>
    <col min="18" max="16384" width="11.42578125" style="1"/>
  </cols>
  <sheetData>
    <row r="1" spans="1:18" ht="15" x14ac:dyDescent="0.2">
      <c r="A1" s="3" t="s">
        <v>0</v>
      </c>
      <c r="C1" s="4"/>
    </row>
    <row r="2" spans="1:18" ht="15" x14ac:dyDescent="0.2">
      <c r="A2" s="6" t="s">
        <v>79</v>
      </c>
      <c r="C2" s="4"/>
    </row>
    <row r="3" spans="1:18" ht="15" x14ac:dyDescent="0.2">
      <c r="A3" s="6" t="s">
        <v>82</v>
      </c>
      <c r="C3" s="4"/>
    </row>
    <row r="4" spans="1:18" ht="15" x14ac:dyDescent="0.2">
      <c r="A4" s="3"/>
      <c r="C4" s="4"/>
    </row>
    <row r="5" spans="1:18" s="7" customFormat="1" ht="27.75" customHeight="1" x14ac:dyDescent="0.35">
      <c r="A5" s="149" t="s">
        <v>76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39"/>
    </row>
    <row r="6" spans="1:18" s="7" customFormat="1" ht="27.75" customHeight="1" x14ac:dyDescent="0.3">
      <c r="A6" s="150" t="s">
        <v>118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40"/>
    </row>
    <row r="7" spans="1:18" s="7" customFormat="1" ht="19.5" customHeight="1" x14ac:dyDescent="0.2">
      <c r="A7" s="151" t="s">
        <v>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41"/>
    </row>
    <row r="8" spans="1:18" ht="13.5" thickBot="1" x14ac:dyDescent="0.25">
      <c r="A8" s="8"/>
      <c r="B8" s="8"/>
      <c r="C8" s="8"/>
      <c r="D8" s="8"/>
      <c r="E8" s="8"/>
      <c r="F8" s="8"/>
      <c r="G8" s="8"/>
      <c r="H8" s="8"/>
    </row>
    <row r="9" spans="1:18" s="10" customFormat="1" ht="15.75" x14ac:dyDescent="0.25">
      <c r="A9" s="33"/>
      <c r="B9" s="33"/>
      <c r="C9" s="33"/>
      <c r="D9" s="33"/>
      <c r="E9" s="29"/>
      <c r="F9" s="30"/>
      <c r="G9" s="31"/>
      <c r="H9" s="43"/>
      <c r="I9" s="142"/>
      <c r="J9" s="39"/>
      <c r="K9" s="39"/>
      <c r="L9" s="39"/>
      <c r="M9" s="39"/>
      <c r="N9" s="39"/>
      <c r="O9" s="39"/>
      <c r="P9" s="39"/>
      <c r="Q9" s="40"/>
    </row>
    <row r="10" spans="1:18" s="10" customFormat="1" ht="27" customHeight="1" x14ac:dyDescent="0.25">
      <c r="A10" s="34" t="s">
        <v>2</v>
      </c>
      <c r="B10" s="35" t="s">
        <v>3</v>
      </c>
      <c r="C10" s="36"/>
      <c r="D10" s="34" t="s">
        <v>4</v>
      </c>
      <c r="E10" s="157" t="s">
        <v>5</v>
      </c>
      <c r="F10" s="157"/>
      <c r="G10" s="158"/>
      <c r="H10" s="44"/>
      <c r="I10" s="159" t="s">
        <v>74</v>
      </c>
      <c r="J10" s="160"/>
      <c r="K10" s="160"/>
      <c r="L10" s="160"/>
      <c r="M10" s="160"/>
      <c r="N10" s="160"/>
      <c r="O10" s="160"/>
      <c r="P10" s="160"/>
      <c r="Q10" s="161"/>
    </row>
    <row r="11" spans="1:18" s="10" customFormat="1" ht="16.5" thickBot="1" x14ac:dyDescent="0.3">
      <c r="A11" s="34" t="s">
        <v>8</v>
      </c>
      <c r="B11" s="34" t="s">
        <v>9</v>
      </c>
      <c r="C11" s="34" t="s">
        <v>20</v>
      </c>
      <c r="D11" s="34" t="s">
        <v>6</v>
      </c>
      <c r="E11" s="157" t="s">
        <v>7</v>
      </c>
      <c r="F11" s="157"/>
      <c r="G11" s="158"/>
      <c r="H11" s="45"/>
      <c r="I11" s="46"/>
      <c r="J11" s="47"/>
      <c r="K11" s="47"/>
      <c r="L11" s="47"/>
      <c r="M11" s="47"/>
      <c r="N11" s="47"/>
      <c r="O11" s="47"/>
      <c r="P11" s="47"/>
      <c r="Q11" s="42"/>
    </row>
    <row r="12" spans="1:18" s="10" customFormat="1" ht="18.75" x14ac:dyDescent="0.25">
      <c r="A12" s="34"/>
      <c r="B12" s="35"/>
      <c r="C12" s="34"/>
      <c r="D12" s="34" t="s">
        <v>10</v>
      </c>
      <c r="E12" s="155" t="s">
        <v>11</v>
      </c>
      <c r="F12" s="155"/>
      <c r="G12" s="28" t="s">
        <v>81</v>
      </c>
      <c r="H12" s="44"/>
      <c r="I12" s="78"/>
      <c r="J12" s="78"/>
      <c r="K12" s="78"/>
      <c r="L12" s="78"/>
      <c r="M12" s="78"/>
      <c r="N12" s="78"/>
      <c r="O12" s="77"/>
      <c r="P12" s="77"/>
      <c r="Q12" s="77"/>
    </row>
    <row r="13" spans="1:18" s="10" customFormat="1" ht="16.5" thickBot="1" x14ac:dyDescent="0.3">
      <c r="A13" s="37" t="s">
        <v>12</v>
      </c>
      <c r="B13" s="38"/>
      <c r="C13" s="38"/>
      <c r="D13" s="38"/>
      <c r="E13" s="156" t="s">
        <v>13</v>
      </c>
      <c r="F13" s="156"/>
      <c r="G13" s="32" t="s">
        <v>14</v>
      </c>
      <c r="H13" s="44"/>
      <c r="I13" s="79" t="s">
        <v>83</v>
      </c>
      <c r="J13" s="79" t="s">
        <v>84</v>
      </c>
      <c r="K13" s="79" t="s">
        <v>85</v>
      </c>
      <c r="L13" s="79" t="s">
        <v>86</v>
      </c>
      <c r="M13" s="79" t="s">
        <v>25</v>
      </c>
      <c r="N13" s="79" t="s">
        <v>26</v>
      </c>
      <c r="O13" s="41" t="s">
        <v>27</v>
      </c>
      <c r="P13" s="41" t="s">
        <v>62</v>
      </c>
      <c r="Q13" s="32" t="s">
        <v>28</v>
      </c>
    </row>
    <row r="14" spans="1:18" ht="13.5" thickBot="1" x14ac:dyDescent="0.25">
      <c r="A14" s="11"/>
      <c r="B14" s="12"/>
      <c r="C14" s="12"/>
      <c r="D14" s="13"/>
      <c r="E14" s="14"/>
      <c r="F14" s="14"/>
      <c r="G14" s="14"/>
      <c r="H14" s="25"/>
      <c r="I14" s="14"/>
      <c r="J14" s="14"/>
      <c r="K14" s="14"/>
      <c r="L14" s="14"/>
      <c r="M14" s="14"/>
      <c r="N14" s="14"/>
      <c r="O14" s="14"/>
      <c r="P14" s="14"/>
      <c r="Q14" s="14"/>
    </row>
    <row r="15" spans="1:18" x14ac:dyDescent="0.2">
      <c r="A15" s="48"/>
      <c r="B15" s="50"/>
      <c r="C15" s="51"/>
      <c r="D15" s="52"/>
      <c r="E15" s="80"/>
      <c r="F15" s="86"/>
      <c r="G15" s="84"/>
      <c r="H15" s="58"/>
      <c r="I15" s="91"/>
      <c r="J15" s="91"/>
      <c r="K15" s="91"/>
      <c r="L15" s="91"/>
      <c r="M15" s="91"/>
      <c r="N15" s="91"/>
      <c r="O15" s="63"/>
      <c r="P15" s="63"/>
      <c r="Q15" s="104"/>
    </row>
    <row r="16" spans="1:18" s="15" customFormat="1" ht="18" x14ac:dyDescent="0.25">
      <c r="A16" s="53" t="s">
        <v>15</v>
      </c>
      <c r="B16" s="53"/>
      <c r="C16" s="53"/>
      <c r="D16" s="54"/>
      <c r="E16" s="81"/>
      <c r="F16" s="87"/>
      <c r="G16" s="116">
        <f>SUM(G17:G23)</f>
        <v>1406736.3453309252</v>
      </c>
      <c r="H16" s="59"/>
      <c r="I16" s="116">
        <f t="shared" ref="I16:Q16" si="0">SUM(I17:I23)</f>
        <v>28931.507519999999</v>
      </c>
      <c r="J16" s="116">
        <f t="shared" si="0"/>
        <v>24176.824369999998</v>
      </c>
      <c r="K16" s="116">
        <f t="shared" si="0"/>
        <v>3315.6</v>
      </c>
      <c r="L16" s="116">
        <f t="shared" si="0"/>
        <v>-3.6</v>
      </c>
      <c r="M16" s="116">
        <f t="shared" si="0"/>
        <v>5810.1187599999994</v>
      </c>
      <c r="N16" s="116">
        <f t="shared" si="0"/>
        <v>26478.653899999998</v>
      </c>
      <c r="O16" s="116">
        <f t="shared" si="0"/>
        <v>6674.5493399999996</v>
      </c>
      <c r="P16" s="116">
        <f t="shared" si="0"/>
        <v>136504.97106000001</v>
      </c>
      <c r="Q16" s="116">
        <f t="shared" si="0"/>
        <v>231888.62495000003</v>
      </c>
      <c r="R16" s="143"/>
    </row>
    <row r="17" spans="1:18" s="5" customFormat="1" x14ac:dyDescent="0.2">
      <c r="A17" s="57" t="s">
        <v>87</v>
      </c>
      <c r="B17" s="144" t="s">
        <v>88</v>
      </c>
      <c r="C17" s="144" t="s">
        <v>89</v>
      </c>
      <c r="D17" s="57" t="s">
        <v>31</v>
      </c>
      <c r="E17" s="82" t="s">
        <v>14</v>
      </c>
      <c r="F17" s="66">
        <v>90000</v>
      </c>
      <c r="G17" s="65">
        <v>90000</v>
      </c>
      <c r="H17" s="17"/>
      <c r="I17" s="103">
        <v>15838.621219999997</v>
      </c>
      <c r="J17" s="103">
        <v>6314.092740000001</v>
      </c>
      <c r="K17" s="103">
        <v>0</v>
      </c>
      <c r="L17" s="103">
        <v>0</v>
      </c>
      <c r="M17" s="103">
        <v>0</v>
      </c>
      <c r="N17" s="103">
        <v>0</v>
      </c>
      <c r="O17" s="126">
        <v>0</v>
      </c>
      <c r="P17" s="126">
        <v>0</v>
      </c>
      <c r="Q17" s="103">
        <f>SUM(I17:P17)</f>
        <v>22152.713959999997</v>
      </c>
      <c r="R17" s="143"/>
    </row>
    <row r="18" spans="1:18" s="5" customFormat="1" x14ac:dyDescent="0.2">
      <c r="A18" s="57" t="s">
        <v>90</v>
      </c>
      <c r="B18" s="55" t="s">
        <v>91</v>
      </c>
      <c r="C18" s="55" t="s">
        <v>92</v>
      </c>
      <c r="D18" s="57" t="s">
        <v>31</v>
      </c>
      <c r="E18" s="82" t="s">
        <v>19</v>
      </c>
      <c r="F18" s="66">
        <v>100000</v>
      </c>
      <c r="G18" s="65">
        <v>28977.108084613199</v>
      </c>
      <c r="H18" s="17"/>
      <c r="I18" s="103">
        <v>13092.8863</v>
      </c>
      <c r="J18" s="103">
        <v>15385.931629999999</v>
      </c>
      <c r="K18" s="103">
        <v>0</v>
      </c>
      <c r="L18" s="103">
        <v>0</v>
      </c>
      <c r="M18" s="103">
        <v>0</v>
      </c>
      <c r="N18" s="103">
        <v>0</v>
      </c>
      <c r="O18" s="126">
        <v>0</v>
      </c>
      <c r="P18" s="126">
        <v>0</v>
      </c>
      <c r="Q18" s="103">
        <f t="shared" ref="Q18" si="1">SUM(I18:P18)</f>
        <v>28478.817929999997</v>
      </c>
      <c r="R18" s="143"/>
    </row>
    <row r="19" spans="1:18" s="5" customFormat="1" x14ac:dyDescent="0.2">
      <c r="A19" s="57" t="s">
        <v>21</v>
      </c>
      <c r="B19" s="55" t="s">
        <v>52</v>
      </c>
      <c r="C19" s="55" t="s">
        <v>22</v>
      </c>
      <c r="D19" s="57" t="s">
        <v>23</v>
      </c>
      <c r="E19" s="82" t="s">
        <v>14</v>
      </c>
      <c r="F19" s="66">
        <v>7200</v>
      </c>
      <c r="G19" s="65">
        <f>+F19</f>
        <v>7200</v>
      </c>
      <c r="H19" s="17"/>
      <c r="I19" s="103">
        <v>0</v>
      </c>
      <c r="J19" s="103">
        <v>2476.8000000000002</v>
      </c>
      <c r="K19" s="103">
        <v>3315.6</v>
      </c>
      <c r="L19" s="103">
        <v>-3.6</v>
      </c>
      <c r="M19" s="103">
        <v>-21.6</v>
      </c>
      <c r="N19" s="103">
        <v>-7.2</v>
      </c>
      <c r="O19" s="126">
        <v>-64.8</v>
      </c>
      <c r="P19" s="126">
        <v>0</v>
      </c>
      <c r="Q19" s="103">
        <f>SUM(I19:P19)</f>
        <v>5695.1999999999989</v>
      </c>
      <c r="R19" s="143"/>
    </row>
    <row r="20" spans="1:18" s="5" customFormat="1" x14ac:dyDescent="0.2">
      <c r="A20" s="57" t="s">
        <v>33</v>
      </c>
      <c r="B20" s="55" t="s">
        <v>53</v>
      </c>
      <c r="C20" s="55" t="s">
        <v>34</v>
      </c>
      <c r="D20" s="57" t="s">
        <v>30</v>
      </c>
      <c r="E20" s="82" t="s">
        <v>19</v>
      </c>
      <c r="F20" s="66">
        <v>135580.6</v>
      </c>
      <c r="G20" s="65">
        <f>+F20/3.428</f>
        <v>39550.933488914823</v>
      </c>
      <c r="H20" s="17"/>
      <c r="I20" s="103">
        <v>0</v>
      </c>
      <c r="J20" s="103">
        <v>0</v>
      </c>
      <c r="K20" s="103">
        <v>0</v>
      </c>
      <c r="L20" s="103">
        <v>0</v>
      </c>
      <c r="M20" s="103">
        <v>5831.7187599999997</v>
      </c>
      <c r="N20" s="103">
        <v>26485.853899999998</v>
      </c>
      <c r="O20" s="126">
        <v>0</v>
      </c>
      <c r="P20" s="126">
        <v>0</v>
      </c>
      <c r="Q20" s="103">
        <f>SUM(I20:P20)</f>
        <v>32317.572659999998</v>
      </c>
      <c r="R20" s="143"/>
    </row>
    <row r="21" spans="1:18" s="5" customFormat="1" x14ac:dyDescent="0.2">
      <c r="A21" s="57" t="s">
        <v>48</v>
      </c>
      <c r="B21" s="55" t="s">
        <v>54</v>
      </c>
      <c r="C21" s="55" t="s">
        <v>55</v>
      </c>
      <c r="D21" s="57" t="s">
        <v>31</v>
      </c>
      <c r="E21" s="82" t="s">
        <v>19</v>
      </c>
      <c r="F21" s="66">
        <v>550000</v>
      </c>
      <c r="G21" s="65">
        <f>+F21/2.994</f>
        <v>183700.7348029392</v>
      </c>
      <c r="H21" s="17"/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26">
        <v>6739.3493399999998</v>
      </c>
      <c r="P21" s="126">
        <v>68803.623050000009</v>
      </c>
      <c r="Q21" s="103">
        <f>SUM(I21:P21)</f>
        <v>75542.97239000001</v>
      </c>
      <c r="R21" s="143"/>
    </row>
    <row r="22" spans="1:18" s="5" customFormat="1" x14ac:dyDescent="0.2">
      <c r="A22" s="57" t="s">
        <v>63</v>
      </c>
      <c r="B22" s="55" t="s">
        <v>54</v>
      </c>
      <c r="C22" s="55" t="s">
        <v>66</v>
      </c>
      <c r="D22" s="57" t="s">
        <v>31</v>
      </c>
      <c r="E22" s="82" t="s">
        <v>19</v>
      </c>
      <c r="F22" s="66">
        <v>802285</v>
      </c>
      <c r="G22" s="65">
        <f>+F22/3.118</f>
        <v>257307.56895445799</v>
      </c>
      <c r="H22" s="17"/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26">
        <v>0</v>
      </c>
      <c r="P22" s="126">
        <v>66901.348010000002</v>
      </c>
      <c r="Q22" s="103">
        <f>SUM(I22:P22)</f>
        <v>66901.348010000002</v>
      </c>
      <c r="R22" s="143"/>
    </row>
    <row r="23" spans="1:18" s="5" customFormat="1" x14ac:dyDescent="0.2">
      <c r="A23" s="57" t="s">
        <v>64</v>
      </c>
      <c r="B23" s="55" t="s">
        <v>67</v>
      </c>
      <c r="C23" s="55" t="s">
        <v>65</v>
      </c>
      <c r="D23" s="57" t="s">
        <v>31</v>
      </c>
      <c r="E23" s="82" t="s">
        <v>19</v>
      </c>
      <c r="F23" s="66">
        <v>2316800</v>
      </c>
      <c r="G23" s="65">
        <v>800000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26">
        <v>0</v>
      </c>
      <c r="P23" s="126">
        <v>800</v>
      </c>
      <c r="Q23" s="103">
        <f>SUM(I23:P23)</f>
        <v>800</v>
      </c>
      <c r="R23" s="143"/>
    </row>
    <row r="24" spans="1:18" s="5" customFormat="1" x14ac:dyDescent="0.2">
      <c r="A24" s="57"/>
      <c r="B24" s="55"/>
      <c r="C24" s="55"/>
      <c r="D24" s="57"/>
      <c r="E24" s="82"/>
      <c r="F24" s="66"/>
      <c r="G24" s="65"/>
      <c r="I24" s="103"/>
      <c r="J24" s="103"/>
      <c r="K24" s="103"/>
      <c r="L24" s="103"/>
      <c r="M24" s="103"/>
      <c r="N24" s="103"/>
      <c r="O24" s="126"/>
      <c r="P24" s="126"/>
      <c r="Q24" s="103"/>
      <c r="R24" s="143"/>
    </row>
    <row r="25" spans="1:18" s="15" customFormat="1" ht="18" x14ac:dyDescent="0.25">
      <c r="A25" s="53" t="s">
        <v>16</v>
      </c>
      <c r="B25" s="53"/>
      <c r="C25" s="53"/>
      <c r="D25" s="54"/>
      <c r="E25" s="81"/>
      <c r="F25" s="87"/>
      <c r="G25" s="64">
        <f>+G27+G33+G46</f>
        <v>4567203.6994581269</v>
      </c>
      <c r="H25" s="59"/>
      <c r="I25" s="116">
        <f t="shared" ref="I25:Q25" si="2">+I27+I33+I46</f>
        <v>283474.87994000001</v>
      </c>
      <c r="J25" s="116">
        <f t="shared" si="2"/>
        <v>505963.81343000004</v>
      </c>
      <c r="K25" s="116">
        <f t="shared" si="2"/>
        <v>561220.80264000001</v>
      </c>
      <c r="L25" s="116">
        <f t="shared" si="2"/>
        <v>617035.05070000002</v>
      </c>
      <c r="M25" s="116">
        <f t="shared" si="2"/>
        <v>674539.18122000003</v>
      </c>
      <c r="N25" s="64">
        <f t="shared" si="2"/>
        <v>1563596.4169800002</v>
      </c>
      <c r="O25" s="64">
        <f t="shared" si="2"/>
        <v>439841.23379999999</v>
      </c>
      <c r="P25" s="64">
        <f t="shared" si="2"/>
        <v>653939.95417999988</v>
      </c>
      <c r="Q25" s="116">
        <f t="shared" si="2"/>
        <v>5299611.3328900002</v>
      </c>
      <c r="R25" s="143"/>
    </row>
    <row r="26" spans="1:18" s="5" customFormat="1" x14ac:dyDescent="0.2">
      <c r="A26" s="57"/>
      <c r="B26" s="55"/>
      <c r="C26" s="56"/>
      <c r="D26" s="57"/>
      <c r="E26" s="82"/>
      <c r="F26" s="66"/>
      <c r="G26" s="65"/>
      <c r="H26" s="58"/>
      <c r="I26" s="127"/>
      <c r="J26" s="127"/>
      <c r="K26" s="127"/>
      <c r="L26" s="127"/>
      <c r="M26" s="127"/>
      <c r="N26" s="127"/>
      <c r="O26" s="128"/>
      <c r="P26" s="128"/>
      <c r="Q26" s="127"/>
      <c r="R26" s="143"/>
    </row>
    <row r="27" spans="1:18" s="15" customFormat="1" ht="18" x14ac:dyDescent="0.25">
      <c r="A27" s="53" t="s">
        <v>29</v>
      </c>
      <c r="B27" s="53"/>
      <c r="C27" s="53"/>
      <c r="D27" s="54"/>
      <c r="E27" s="81"/>
      <c r="F27" s="87"/>
      <c r="G27" s="116">
        <f>SUM(G29:G29)</f>
        <v>100000</v>
      </c>
      <c r="H27" s="59"/>
      <c r="I27" s="62">
        <f>SUM(I28:I31)</f>
        <v>72343</v>
      </c>
      <c r="J27" s="62">
        <f>SUM(J28:J31)</f>
        <v>13828</v>
      </c>
      <c r="K27" s="62">
        <f t="shared" ref="K27:Q27" si="3">SUM(K28:K31)</f>
        <v>1876</v>
      </c>
      <c r="L27" s="62">
        <f t="shared" si="3"/>
        <v>2597</v>
      </c>
      <c r="M27" s="62">
        <f t="shared" si="3"/>
        <v>19326</v>
      </c>
      <c r="N27" s="62">
        <f t="shared" si="3"/>
        <v>2566</v>
      </c>
      <c r="O27" s="62">
        <f t="shared" si="3"/>
        <v>528</v>
      </c>
      <c r="P27" s="62">
        <f t="shared" si="3"/>
        <v>0</v>
      </c>
      <c r="Q27" s="116">
        <f t="shared" si="3"/>
        <v>113064</v>
      </c>
      <c r="R27" s="143"/>
    </row>
    <row r="28" spans="1:18" s="5" customFormat="1" x14ac:dyDescent="0.2">
      <c r="A28" s="57" t="s">
        <v>51</v>
      </c>
      <c r="B28" s="55" t="s">
        <v>17</v>
      </c>
      <c r="C28" s="144" t="s">
        <v>93</v>
      </c>
      <c r="D28" s="57" t="s">
        <v>75</v>
      </c>
      <c r="E28" s="82" t="s">
        <v>14</v>
      </c>
      <c r="F28" s="66">
        <v>400000</v>
      </c>
      <c r="G28" s="65">
        <f>+F28</f>
        <v>400000</v>
      </c>
      <c r="H28" s="17"/>
      <c r="I28" s="148">
        <v>831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26">
        <v>0</v>
      </c>
      <c r="P28" s="126">
        <v>0</v>
      </c>
      <c r="Q28" s="103">
        <f>SUM(I28:P28)</f>
        <v>831</v>
      </c>
      <c r="R28" s="143"/>
    </row>
    <row r="29" spans="1:18" s="5" customFormat="1" x14ac:dyDescent="0.2">
      <c r="A29" s="57" t="s">
        <v>51</v>
      </c>
      <c r="B29" s="55" t="s">
        <v>17</v>
      </c>
      <c r="C29" s="55" t="s">
        <v>50</v>
      </c>
      <c r="D29" s="57" t="s">
        <v>75</v>
      </c>
      <c r="E29" s="82" t="s">
        <v>14</v>
      </c>
      <c r="F29" s="66">
        <v>100000</v>
      </c>
      <c r="G29" s="65">
        <f>+F29</f>
        <v>100000</v>
      </c>
      <c r="H29" s="17"/>
      <c r="I29" s="148">
        <v>36512</v>
      </c>
      <c r="J29" s="103">
        <v>13828</v>
      </c>
      <c r="K29" s="103">
        <v>1876</v>
      </c>
      <c r="L29" s="103">
        <v>2597</v>
      </c>
      <c r="M29" s="103">
        <v>19326</v>
      </c>
      <c r="N29" s="103">
        <v>2566</v>
      </c>
      <c r="O29" s="126">
        <v>528</v>
      </c>
      <c r="P29" s="126">
        <v>0</v>
      </c>
      <c r="Q29" s="103">
        <f>SUM(I29:P29)</f>
        <v>77233</v>
      </c>
      <c r="R29" s="143"/>
    </row>
    <row r="30" spans="1:18" s="5" customFormat="1" x14ac:dyDescent="0.2">
      <c r="A30" s="57" t="s">
        <v>94</v>
      </c>
      <c r="B30" s="55" t="s">
        <v>17</v>
      </c>
      <c r="C30" s="144" t="s">
        <v>108</v>
      </c>
      <c r="D30" s="57" t="s">
        <v>75</v>
      </c>
      <c r="E30" s="82" t="s">
        <v>14</v>
      </c>
      <c r="F30" s="66">
        <v>35000</v>
      </c>
      <c r="G30" s="65">
        <f>+F30</f>
        <v>35000</v>
      </c>
      <c r="H30" s="17"/>
      <c r="I30" s="103">
        <v>35000</v>
      </c>
      <c r="J30" s="103">
        <v>0</v>
      </c>
      <c r="K30" s="103">
        <v>0</v>
      </c>
      <c r="L30" s="103">
        <v>-10500</v>
      </c>
      <c r="M30" s="103">
        <v>0</v>
      </c>
      <c r="N30" s="103">
        <v>0</v>
      </c>
      <c r="O30" s="126">
        <v>0</v>
      </c>
      <c r="P30" s="126">
        <v>0</v>
      </c>
      <c r="Q30" s="103">
        <f t="shared" ref="Q30:Q31" si="4">SUM(I30:P30)</f>
        <v>24500</v>
      </c>
      <c r="R30" s="143"/>
    </row>
    <row r="31" spans="1:18" s="5" customFormat="1" x14ac:dyDescent="0.2">
      <c r="A31" s="57" t="s">
        <v>107</v>
      </c>
      <c r="B31" s="55" t="s">
        <v>17</v>
      </c>
      <c r="C31" s="144" t="s">
        <v>109</v>
      </c>
      <c r="D31" s="57" t="s">
        <v>75</v>
      </c>
      <c r="E31" s="82" t="s">
        <v>14</v>
      </c>
      <c r="F31" s="66">
        <v>10500</v>
      </c>
      <c r="G31" s="65">
        <f>+F31</f>
        <v>10500</v>
      </c>
      <c r="H31" s="17"/>
      <c r="I31" s="103">
        <v>0</v>
      </c>
      <c r="J31" s="103">
        <v>0</v>
      </c>
      <c r="K31" s="103">
        <v>0</v>
      </c>
      <c r="L31" s="103">
        <v>10500</v>
      </c>
      <c r="M31" s="103">
        <v>0</v>
      </c>
      <c r="N31" s="103">
        <v>0</v>
      </c>
      <c r="O31" s="126">
        <v>0</v>
      </c>
      <c r="P31" s="126">
        <v>0</v>
      </c>
      <c r="Q31" s="103">
        <f t="shared" si="4"/>
        <v>10500</v>
      </c>
      <c r="R31" s="143"/>
    </row>
    <row r="32" spans="1:18" s="5" customFormat="1" x14ac:dyDescent="0.2">
      <c r="A32" s="57"/>
      <c r="B32" s="55"/>
      <c r="C32" s="56"/>
      <c r="D32" s="57"/>
      <c r="E32" s="82"/>
      <c r="F32" s="66"/>
      <c r="G32" s="65"/>
      <c r="H32" s="58"/>
      <c r="I32" s="127"/>
      <c r="J32" s="127"/>
      <c r="K32" s="127"/>
      <c r="L32" s="127"/>
      <c r="M32" s="127"/>
      <c r="N32" s="127"/>
      <c r="O32" s="128"/>
      <c r="P32" s="128"/>
      <c r="Q32" s="127"/>
      <c r="R32" s="143"/>
    </row>
    <row r="33" spans="1:18" s="15" customFormat="1" ht="18" x14ac:dyDescent="0.25">
      <c r="A33" s="53" t="s">
        <v>24</v>
      </c>
      <c r="B33" s="53"/>
      <c r="C33" s="53"/>
      <c r="D33" s="54"/>
      <c r="E33" s="81"/>
      <c r="F33" s="87"/>
      <c r="G33" s="116">
        <f>SUM(G40:G44)</f>
        <v>3625680.9049273496</v>
      </c>
      <c r="H33" s="59"/>
      <c r="I33" s="116">
        <f t="shared" ref="I33:Q33" si="5">SUM(I34:I44)</f>
        <v>211131.87994000001</v>
      </c>
      <c r="J33" s="116">
        <f t="shared" si="5"/>
        <v>492135.81343000004</v>
      </c>
      <c r="K33" s="116">
        <f t="shared" si="5"/>
        <v>559344.80264000001</v>
      </c>
      <c r="L33" s="116">
        <f t="shared" si="5"/>
        <v>614438.05070000002</v>
      </c>
      <c r="M33" s="116">
        <f t="shared" si="5"/>
        <v>655213.18122000003</v>
      </c>
      <c r="N33" s="116">
        <f t="shared" si="5"/>
        <v>719244.05807000003</v>
      </c>
      <c r="O33" s="116">
        <f t="shared" si="5"/>
        <v>439313.23379999999</v>
      </c>
      <c r="P33" s="116">
        <f t="shared" si="5"/>
        <v>653939.95417999988</v>
      </c>
      <c r="Q33" s="116">
        <f t="shared" si="5"/>
        <v>4344760.9739800002</v>
      </c>
      <c r="R33" s="143"/>
    </row>
    <row r="34" spans="1:18" s="5" customFormat="1" x14ac:dyDescent="0.2">
      <c r="A34" s="57" t="s">
        <v>95</v>
      </c>
      <c r="B34" s="55" t="s">
        <v>96</v>
      </c>
      <c r="C34" s="144" t="s">
        <v>98</v>
      </c>
      <c r="D34" s="57" t="s">
        <v>75</v>
      </c>
      <c r="E34" s="146" t="s">
        <v>19</v>
      </c>
      <c r="F34" s="66">
        <v>1800000</v>
      </c>
      <c r="G34" s="65">
        <v>517390</v>
      </c>
      <c r="H34" s="17"/>
      <c r="I34" s="103">
        <v>211131.87994000001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f>SUM(I34:P34)</f>
        <v>211131.87994000001</v>
      </c>
      <c r="R34" s="143"/>
    </row>
    <row r="35" spans="1:18" s="5" customFormat="1" x14ac:dyDescent="0.2">
      <c r="A35" s="57" t="s">
        <v>99</v>
      </c>
      <c r="B35" s="55" t="s">
        <v>96</v>
      </c>
      <c r="C35" s="144" t="s">
        <v>100</v>
      </c>
      <c r="D35" s="57" t="s">
        <v>75</v>
      </c>
      <c r="E35" s="146" t="s">
        <v>19</v>
      </c>
      <c r="F35" s="66">
        <v>600000</v>
      </c>
      <c r="G35" s="65">
        <v>172463</v>
      </c>
      <c r="H35" s="17"/>
      <c r="I35" s="103">
        <v>0</v>
      </c>
      <c r="J35" s="103">
        <v>172674.82425000001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f t="shared" ref="Q35:Q39" si="6">SUM(I35:P35)</f>
        <v>172674.82425000001</v>
      </c>
      <c r="R35" s="143"/>
    </row>
    <row r="36" spans="1:18" s="5" customFormat="1" x14ac:dyDescent="0.2">
      <c r="A36" s="57" t="s">
        <v>101</v>
      </c>
      <c r="B36" s="55" t="s">
        <v>96</v>
      </c>
      <c r="C36" s="144" t="s">
        <v>103</v>
      </c>
      <c r="D36" s="57" t="s">
        <v>75</v>
      </c>
      <c r="E36" s="146" t="s">
        <v>19</v>
      </c>
      <c r="F36" s="66">
        <v>950000</v>
      </c>
      <c r="G36" s="65">
        <v>257954</v>
      </c>
      <c r="H36" s="17"/>
      <c r="I36" s="103">
        <v>0</v>
      </c>
      <c r="J36" s="103">
        <v>272935.75968000002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f t="shared" si="6"/>
        <v>272935.75968000002</v>
      </c>
      <c r="R36" s="143"/>
    </row>
    <row r="37" spans="1:18" s="5" customFormat="1" x14ac:dyDescent="0.2">
      <c r="A37" s="57" t="s">
        <v>104</v>
      </c>
      <c r="B37" s="55" t="s">
        <v>96</v>
      </c>
      <c r="C37" s="144" t="s">
        <v>105</v>
      </c>
      <c r="D37" s="57" t="s">
        <v>75</v>
      </c>
      <c r="E37" s="146" t="s">
        <v>19</v>
      </c>
      <c r="F37" s="66">
        <v>220000</v>
      </c>
      <c r="G37" s="65">
        <v>63237</v>
      </c>
      <c r="H37" s="17"/>
      <c r="I37" s="103">
        <v>0</v>
      </c>
      <c r="J37" s="103">
        <v>46525.229500000001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f t="shared" si="6"/>
        <v>46525.229500000001</v>
      </c>
      <c r="R37" s="143"/>
    </row>
    <row r="38" spans="1:18" s="5" customFormat="1" x14ac:dyDescent="0.2">
      <c r="A38" s="57" t="s">
        <v>106</v>
      </c>
      <c r="B38" s="55" t="s">
        <v>96</v>
      </c>
      <c r="C38" s="144" t="s">
        <v>102</v>
      </c>
      <c r="D38" s="57" t="s">
        <v>75</v>
      </c>
      <c r="E38" s="146" t="s">
        <v>19</v>
      </c>
      <c r="F38" s="66">
        <v>1758500</v>
      </c>
      <c r="G38" s="65">
        <v>561151</v>
      </c>
      <c r="H38" s="17"/>
      <c r="I38" s="103">
        <v>0</v>
      </c>
      <c r="J38" s="103">
        <v>0</v>
      </c>
      <c r="K38" s="103">
        <v>559344.80264000001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f t="shared" si="6"/>
        <v>559344.80264000001</v>
      </c>
      <c r="R38" s="143"/>
    </row>
    <row r="39" spans="1:18" s="5" customFormat="1" x14ac:dyDescent="0.2">
      <c r="A39" s="57" t="s">
        <v>110</v>
      </c>
      <c r="B39" s="55" t="s">
        <v>96</v>
      </c>
      <c r="C39" s="144" t="s">
        <v>111</v>
      </c>
      <c r="D39" s="57" t="s">
        <v>75</v>
      </c>
      <c r="E39" s="146" t="s">
        <v>19</v>
      </c>
      <c r="F39" s="66">
        <v>2106140</v>
      </c>
      <c r="G39" s="65">
        <v>640123</v>
      </c>
      <c r="H39" s="17"/>
      <c r="I39" s="103">
        <v>0</v>
      </c>
      <c r="J39" s="103">
        <v>0</v>
      </c>
      <c r="K39" s="103">
        <v>0</v>
      </c>
      <c r="L39" s="103">
        <v>614438.05070000002</v>
      </c>
      <c r="M39" s="103">
        <v>0</v>
      </c>
      <c r="N39" s="103">
        <v>0</v>
      </c>
      <c r="O39" s="103">
        <v>0</v>
      </c>
      <c r="P39" s="103">
        <v>0</v>
      </c>
      <c r="Q39" s="103">
        <f t="shared" si="6"/>
        <v>614438.05070000002</v>
      </c>
      <c r="R39" s="143"/>
    </row>
    <row r="40" spans="1:18" s="5" customFormat="1" x14ac:dyDescent="0.2">
      <c r="A40" s="57" t="s">
        <v>35</v>
      </c>
      <c r="B40" s="55" t="s">
        <v>32</v>
      </c>
      <c r="C40" s="55" t="s">
        <v>56</v>
      </c>
      <c r="D40" s="57" t="s">
        <v>75</v>
      </c>
      <c r="E40" s="57" t="s">
        <v>19</v>
      </c>
      <c r="F40" s="66">
        <v>2132000</v>
      </c>
      <c r="G40" s="65">
        <f>+F40/3.285</f>
        <v>649010.65449010651</v>
      </c>
      <c r="H40" s="17"/>
      <c r="I40" s="103">
        <v>0</v>
      </c>
      <c r="J40" s="103">
        <v>0</v>
      </c>
      <c r="K40" s="103">
        <v>0</v>
      </c>
      <c r="L40" s="103">
        <v>0</v>
      </c>
      <c r="M40" s="103">
        <v>655213.18122000003</v>
      </c>
      <c r="N40" s="103">
        <v>0</v>
      </c>
      <c r="O40" s="103">
        <v>0</v>
      </c>
      <c r="P40" s="103">
        <v>0</v>
      </c>
      <c r="Q40" s="103">
        <f>SUM(I40:P40)</f>
        <v>655213.18122000003</v>
      </c>
      <c r="R40" s="143"/>
    </row>
    <row r="41" spans="1:18" s="5" customFormat="1" x14ac:dyDescent="0.2">
      <c r="A41" s="57" t="s">
        <v>42</v>
      </c>
      <c r="B41" s="55" t="s">
        <v>32</v>
      </c>
      <c r="C41" s="55" t="s">
        <v>57</v>
      </c>
      <c r="D41" s="57" t="s">
        <v>75</v>
      </c>
      <c r="E41" s="57" t="s">
        <v>19</v>
      </c>
      <c r="F41" s="66">
        <v>2331000</v>
      </c>
      <c r="G41" s="65">
        <f>+F41/3.191</f>
        <v>730492.0087746788</v>
      </c>
      <c r="H41" s="17"/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719244.05807000003</v>
      </c>
      <c r="O41" s="126">
        <v>0</v>
      </c>
      <c r="P41" s="126">
        <v>0</v>
      </c>
      <c r="Q41" s="103">
        <f t="shared" ref="Q41:Q44" si="7">SUM(I41:P41)</f>
        <v>719244.05807000003</v>
      </c>
      <c r="R41" s="143"/>
    </row>
    <row r="42" spans="1:18" s="5" customFormat="1" x14ac:dyDescent="0.2">
      <c r="A42" s="125" t="s">
        <v>49</v>
      </c>
      <c r="B42" s="55" t="s">
        <v>32</v>
      </c>
      <c r="C42" s="55" t="s">
        <v>58</v>
      </c>
      <c r="D42" s="57" t="s">
        <v>75</v>
      </c>
      <c r="E42" s="57" t="s">
        <v>19</v>
      </c>
      <c r="F42" s="66">
        <v>2880000</v>
      </c>
      <c r="G42" s="65">
        <f>+F42/2.936</f>
        <v>980926.43051771121</v>
      </c>
      <c r="H42" s="17"/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26">
        <v>439313.23379999999</v>
      </c>
      <c r="P42" s="126">
        <v>0</v>
      </c>
      <c r="Q42" s="103">
        <f t="shared" si="7"/>
        <v>439313.23379999999</v>
      </c>
      <c r="R42" s="143"/>
    </row>
    <row r="43" spans="1:18" s="5" customFormat="1" x14ac:dyDescent="0.2">
      <c r="A43" s="125" t="s">
        <v>68</v>
      </c>
      <c r="B43" s="55" t="s">
        <v>32</v>
      </c>
      <c r="C43" s="55" t="s">
        <v>69</v>
      </c>
      <c r="D43" s="57" t="s">
        <v>75</v>
      </c>
      <c r="E43" s="57" t="s">
        <v>19</v>
      </c>
      <c r="F43" s="66">
        <v>1405000</v>
      </c>
      <c r="G43" s="65">
        <f>+F43/3.233</f>
        <v>434580.88462728116</v>
      </c>
      <c r="H43" s="17"/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26">
        <v>0</v>
      </c>
      <c r="P43" s="126">
        <v>466748.25951999996</v>
      </c>
      <c r="Q43" s="103">
        <f t="shared" si="7"/>
        <v>466748.25951999996</v>
      </c>
      <c r="R43" s="143"/>
    </row>
    <row r="44" spans="1:18" s="5" customFormat="1" ht="14.25" x14ac:dyDescent="0.2">
      <c r="A44" s="57" t="s">
        <v>70</v>
      </c>
      <c r="B44" s="144" t="s">
        <v>80</v>
      </c>
      <c r="C44" s="55" t="s">
        <v>71</v>
      </c>
      <c r="D44" s="57" t="s">
        <v>75</v>
      </c>
      <c r="E44" s="57" t="s">
        <v>19</v>
      </c>
      <c r="F44" s="66">
        <v>2600000</v>
      </c>
      <c r="G44" s="65">
        <f>+F44/3.13</f>
        <v>830670.9265175719</v>
      </c>
      <c r="H44" s="17"/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26">
        <v>0</v>
      </c>
      <c r="P44" s="126">
        <v>187191.69465999998</v>
      </c>
      <c r="Q44" s="103">
        <f t="shared" si="7"/>
        <v>187191.69465999998</v>
      </c>
      <c r="R44" s="143"/>
    </row>
    <row r="45" spans="1:18" s="5" customFormat="1" x14ac:dyDescent="0.2">
      <c r="A45" s="57"/>
      <c r="B45" s="55"/>
      <c r="C45" s="56"/>
      <c r="D45" s="57"/>
      <c r="E45" s="82"/>
      <c r="F45" s="66"/>
      <c r="G45" s="65"/>
      <c r="H45" s="58"/>
      <c r="I45" s="103"/>
      <c r="J45" s="103"/>
      <c r="K45" s="103"/>
      <c r="L45" s="103"/>
      <c r="M45" s="103"/>
      <c r="N45" s="103"/>
      <c r="O45" s="126"/>
      <c r="P45" s="126"/>
      <c r="Q45" s="103"/>
      <c r="R45" s="143"/>
    </row>
    <row r="46" spans="1:18" s="15" customFormat="1" ht="18" x14ac:dyDescent="0.25">
      <c r="A46" s="53" t="s">
        <v>61</v>
      </c>
      <c r="B46" s="53"/>
      <c r="C46" s="53"/>
      <c r="D46" s="54"/>
      <c r="E46" s="81"/>
      <c r="F46" s="87"/>
      <c r="G46" s="116">
        <f>SUM(G47:G48)</f>
        <v>841522.79453077738</v>
      </c>
      <c r="H46" s="59"/>
      <c r="I46" s="62">
        <f>SUM(I47:I48)</f>
        <v>0</v>
      </c>
      <c r="J46" s="62">
        <f t="shared" ref="J46:M46" si="8">SUM(J47:J48)</f>
        <v>0</v>
      </c>
      <c r="K46" s="62">
        <f t="shared" si="8"/>
        <v>0</v>
      </c>
      <c r="L46" s="62">
        <f t="shared" si="8"/>
        <v>0</v>
      </c>
      <c r="M46" s="62">
        <f t="shared" si="8"/>
        <v>0</v>
      </c>
      <c r="N46" s="62">
        <f t="shared" ref="N46:P46" si="9">SUM(N47:N48)</f>
        <v>841786.35891000007</v>
      </c>
      <c r="O46" s="62">
        <f t="shared" si="9"/>
        <v>0</v>
      </c>
      <c r="P46" s="62">
        <f t="shared" si="9"/>
        <v>0</v>
      </c>
      <c r="Q46" s="116">
        <f>SUM(Q47:Q48)</f>
        <v>841786.35891000007</v>
      </c>
      <c r="R46" s="143"/>
    </row>
    <row r="47" spans="1:18" s="5" customFormat="1" x14ac:dyDescent="0.2">
      <c r="A47" s="57" t="s">
        <v>40</v>
      </c>
      <c r="B47" s="55" t="s">
        <v>17</v>
      </c>
      <c r="C47" s="16" t="s">
        <v>41</v>
      </c>
      <c r="D47" s="57" t="s">
        <v>75</v>
      </c>
      <c r="E47" s="57" t="s">
        <v>19</v>
      </c>
      <c r="F47" s="66">
        <v>43130</v>
      </c>
      <c r="G47" s="65">
        <f>+F47/3.185</f>
        <v>13541.60125588697</v>
      </c>
      <c r="H47" s="17"/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13545.85427</v>
      </c>
      <c r="O47" s="126">
        <v>0</v>
      </c>
      <c r="P47" s="126">
        <v>0</v>
      </c>
      <c r="Q47" s="103">
        <f>SUM(I47:P47)</f>
        <v>13545.85427</v>
      </c>
      <c r="R47" s="143"/>
    </row>
    <row r="48" spans="1:18" s="5" customFormat="1" x14ac:dyDescent="0.2">
      <c r="A48" s="57" t="s">
        <v>43</v>
      </c>
      <c r="B48" s="55" t="s">
        <v>32</v>
      </c>
      <c r="C48" s="24" t="s">
        <v>60</v>
      </c>
      <c r="D48" s="57" t="s">
        <v>18</v>
      </c>
      <c r="E48" s="57" t="s">
        <v>19</v>
      </c>
      <c r="F48" s="124">
        <v>2644571.93132</v>
      </c>
      <c r="G48" s="66">
        <f>+F48/3.194</f>
        <v>827981.19327489042</v>
      </c>
      <c r="H48" s="101"/>
      <c r="I48" s="129">
        <v>0</v>
      </c>
      <c r="J48" s="129">
        <v>0</v>
      </c>
      <c r="K48" s="129">
        <v>0</v>
      </c>
      <c r="L48" s="129">
        <v>0</v>
      </c>
      <c r="M48" s="129">
        <v>0</v>
      </c>
      <c r="N48" s="103">
        <v>828240.50464000006</v>
      </c>
      <c r="O48" s="145">
        <v>0</v>
      </c>
      <c r="P48" s="145">
        <v>0</v>
      </c>
      <c r="Q48" s="103">
        <f>SUM(I48:P48)</f>
        <v>828240.50464000006</v>
      </c>
      <c r="R48" s="143"/>
    </row>
    <row r="49" spans="1:18" s="19" customFormat="1" ht="13.5" thickBot="1" x14ac:dyDescent="0.25">
      <c r="A49" s="70"/>
      <c r="B49" s="71"/>
      <c r="C49" s="71"/>
      <c r="D49" s="70"/>
      <c r="E49" s="83"/>
      <c r="F49" s="88"/>
      <c r="G49" s="85"/>
      <c r="H49" s="60"/>
      <c r="I49" s="68"/>
      <c r="J49" s="68"/>
      <c r="K49" s="68"/>
      <c r="L49" s="68"/>
      <c r="M49" s="68"/>
      <c r="N49" s="68"/>
      <c r="O49" s="130"/>
      <c r="P49" s="130"/>
      <c r="Q49" s="68"/>
      <c r="R49" s="143"/>
    </row>
    <row r="50" spans="1:18" s="9" customFormat="1" x14ac:dyDescent="0.2">
      <c r="A50" s="72"/>
      <c r="B50" s="73"/>
      <c r="C50" s="73"/>
      <c r="D50" s="75"/>
      <c r="E50" s="74"/>
      <c r="F50" s="89"/>
      <c r="G50" s="89"/>
      <c r="H50" s="61"/>
      <c r="I50" s="69"/>
      <c r="J50" s="69"/>
      <c r="K50" s="69"/>
      <c r="L50" s="69"/>
      <c r="M50" s="69"/>
      <c r="N50" s="69"/>
      <c r="O50" s="131"/>
      <c r="P50" s="131"/>
      <c r="Q50" s="69"/>
      <c r="R50" s="143"/>
    </row>
    <row r="51" spans="1:18" s="137" customFormat="1" ht="18" x14ac:dyDescent="0.25">
      <c r="A51" s="152" t="s">
        <v>77</v>
      </c>
      <c r="B51" s="153"/>
      <c r="C51" s="153"/>
      <c r="D51" s="154"/>
      <c r="E51" s="27"/>
      <c r="F51" s="135"/>
      <c r="G51" s="135">
        <f>+G16+G25</f>
        <v>5973940.0447890516</v>
      </c>
      <c r="H51" s="136"/>
      <c r="I51" s="114">
        <f t="shared" ref="I51:Q51" si="10">+I16+I25</f>
        <v>312406.38746</v>
      </c>
      <c r="J51" s="114">
        <f t="shared" si="10"/>
        <v>530140.63780000003</v>
      </c>
      <c r="K51" s="114">
        <f t="shared" si="10"/>
        <v>564536.40263999999</v>
      </c>
      <c r="L51" s="114">
        <f t="shared" si="10"/>
        <v>617031.45070000004</v>
      </c>
      <c r="M51" s="114">
        <f t="shared" si="10"/>
        <v>680349.29998000001</v>
      </c>
      <c r="N51" s="135">
        <f t="shared" si="10"/>
        <v>1590075.0708800002</v>
      </c>
      <c r="O51" s="135">
        <f t="shared" si="10"/>
        <v>446515.78314000001</v>
      </c>
      <c r="P51" s="135">
        <f t="shared" si="10"/>
        <v>790444.92523999989</v>
      </c>
      <c r="Q51" s="114">
        <f t="shared" si="10"/>
        <v>5531499.9578400003</v>
      </c>
      <c r="R51" s="143"/>
    </row>
    <row r="52" spans="1:18" s="9" customFormat="1" ht="13.5" thickBot="1" x14ac:dyDescent="0.25">
      <c r="A52" s="46"/>
      <c r="B52" s="47"/>
      <c r="C52" s="47"/>
      <c r="D52" s="76"/>
      <c r="E52" s="47"/>
      <c r="F52" s="90"/>
      <c r="G52" s="90"/>
      <c r="H52" s="61"/>
      <c r="I52" s="67"/>
      <c r="J52" s="67"/>
      <c r="K52" s="67"/>
      <c r="L52" s="67"/>
      <c r="M52" s="67"/>
      <c r="N52" s="67"/>
      <c r="O52" s="132"/>
      <c r="P52" s="132"/>
      <c r="Q52" s="67"/>
      <c r="R52" s="143"/>
    </row>
    <row r="53" spans="1:18" s="9" customFormat="1" ht="15.75" customHeight="1" x14ac:dyDescent="0.2">
      <c r="A53" s="20"/>
      <c r="B53" s="20"/>
      <c r="C53" s="20"/>
      <c r="D53" s="20"/>
      <c r="E53" s="20"/>
      <c r="F53" s="21"/>
      <c r="G53" s="21"/>
      <c r="H53" s="21"/>
      <c r="I53" s="133"/>
      <c r="J53" s="133"/>
      <c r="K53" s="133"/>
      <c r="L53" s="133"/>
      <c r="M53" s="133"/>
      <c r="N53" s="133"/>
      <c r="O53" s="133"/>
      <c r="P53" s="133"/>
      <c r="Q53" s="133"/>
      <c r="R53" s="143"/>
    </row>
    <row r="54" spans="1:18" s="9" customFormat="1" ht="15.75" customHeight="1" thickBot="1" x14ac:dyDescent="0.25">
      <c r="A54" s="20"/>
      <c r="B54" s="20"/>
      <c r="C54" s="20"/>
      <c r="D54" s="20"/>
      <c r="E54" s="20"/>
      <c r="F54" s="21"/>
      <c r="G54" s="21"/>
      <c r="H54" s="21"/>
      <c r="I54" s="133"/>
      <c r="J54" s="133"/>
      <c r="K54" s="133"/>
      <c r="L54" s="133"/>
      <c r="M54" s="133"/>
      <c r="N54" s="133"/>
      <c r="O54" s="133"/>
      <c r="P54" s="133"/>
      <c r="Q54" s="133"/>
      <c r="R54" s="143"/>
    </row>
    <row r="55" spans="1:18" s="5" customFormat="1" x14ac:dyDescent="0.2">
      <c r="A55" s="49"/>
      <c r="B55" s="49"/>
      <c r="C55" s="51"/>
      <c r="D55" s="118"/>
      <c r="E55" s="94"/>
      <c r="F55" s="121"/>
      <c r="G55" s="48"/>
      <c r="H55" s="99"/>
      <c r="I55" s="104"/>
      <c r="J55" s="104"/>
      <c r="K55" s="104"/>
      <c r="L55" s="104"/>
      <c r="M55" s="104"/>
      <c r="N55" s="104"/>
      <c r="O55" s="104"/>
      <c r="P55" s="104"/>
      <c r="Q55" s="104"/>
      <c r="R55" s="143"/>
    </row>
    <row r="56" spans="1:18" s="5" customFormat="1" ht="18" x14ac:dyDescent="0.25">
      <c r="A56" s="138" t="s">
        <v>73</v>
      </c>
      <c r="B56" s="53"/>
      <c r="C56" s="53"/>
      <c r="D56" s="119"/>
      <c r="E56" s="95"/>
      <c r="F56" s="122"/>
      <c r="G56" s="116">
        <f>SUM(G60:G64)</f>
        <v>3363940.7617169837</v>
      </c>
      <c r="H56" s="100"/>
      <c r="I56" s="116">
        <f t="shared" ref="I56:Q56" si="11">SUM(I57:I64)</f>
        <v>0</v>
      </c>
      <c r="J56" s="116">
        <f t="shared" si="11"/>
        <v>0</v>
      </c>
      <c r="K56" s="116">
        <f t="shared" si="11"/>
        <v>0</v>
      </c>
      <c r="L56" s="116">
        <f t="shared" si="11"/>
        <v>1408718.30357</v>
      </c>
      <c r="M56" s="116">
        <f t="shared" si="11"/>
        <v>837196.06873000006</v>
      </c>
      <c r="N56" s="116">
        <f t="shared" si="11"/>
        <v>1590407.2989000001</v>
      </c>
      <c r="O56" s="116">
        <f t="shared" si="11"/>
        <v>0</v>
      </c>
      <c r="P56" s="116">
        <f t="shared" si="11"/>
        <v>278287.73748000001</v>
      </c>
      <c r="Q56" s="116">
        <f t="shared" si="11"/>
        <v>4114609.4086799999</v>
      </c>
      <c r="R56" s="143"/>
    </row>
    <row r="57" spans="1:18" s="5" customFormat="1" x14ac:dyDescent="0.2">
      <c r="A57" s="55" t="s">
        <v>112</v>
      </c>
      <c r="B57" s="55" t="s">
        <v>96</v>
      </c>
      <c r="C57" s="24" t="s">
        <v>113</v>
      </c>
      <c r="D57" s="57" t="s">
        <v>75</v>
      </c>
      <c r="E57" s="57" t="s">
        <v>19</v>
      </c>
      <c r="F57" s="124">
        <v>389000</v>
      </c>
      <c r="G57" s="66">
        <v>389000</v>
      </c>
      <c r="H57" s="101"/>
      <c r="I57" s="103">
        <v>0</v>
      </c>
      <c r="J57" s="103">
        <v>0</v>
      </c>
      <c r="K57" s="103">
        <v>0</v>
      </c>
      <c r="L57" s="103">
        <v>367058.86431000003</v>
      </c>
      <c r="M57" s="103">
        <v>0</v>
      </c>
      <c r="N57" s="103">
        <v>0</v>
      </c>
      <c r="O57" s="103">
        <v>0</v>
      </c>
      <c r="P57" s="103">
        <v>0</v>
      </c>
      <c r="Q57" s="129">
        <f>SUM(I57:P57)</f>
        <v>367058.86431000003</v>
      </c>
      <c r="R57" s="143"/>
    </row>
    <row r="58" spans="1:18" s="5" customFormat="1" x14ac:dyDescent="0.2">
      <c r="A58" s="55" t="s">
        <v>114</v>
      </c>
      <c r="B58" s="55" t="s">
        <v>96</v>
      </c>
      <c r="C58" s="24" t="s">
        <v>115</v>
      </c>
      <c r="D58" s="57" t="s">
        <v>75</v>
      </c>
      <c r="E58" s="57" t="s">
        <v>19</v>
      </c>
      <c r="F58" s="124">
        <v>2619000</v>
      </c>
      <c r="G58" s="66">
        <v>804856</v>
      </c>
      <c r="H58" s="101"/>
      <c r="I58" s="103">
        <v>0</v>
      </c>
      <c r="J58" s="103">
        <v>0</v>
      </c>
      <c r="K58" s="103">
        <v>0</v>
      </c>
      <c r="L58" s="103">
        <v>805422.91143999994</v>
      </c>
      <c r="M58" s="103">
        <v>0</v>
      </c>
      <c r="N58" s="103">
        <v>0</v>
      </c>
      <c r="O58" s="103">
        <v>0</v>
      </c>
      <c r="P58" s="103">
        <v>0</v>
      </c>
      <c r="Q58" s="129">
        <f t="shared" ref="Q58:Q59" si="12">SUM(I58:P58)</f>
        <v>805422.91143999994</v>
      </c>
      <c r="R58" s="143"/>
    </row>
    <row r="59" spans="1:18" s="5" customFormat="1" x14ac:dyDescent="0.2">
      <c r="A59" s="55" t="s">
        <v>116</v>
      </c>
      <c r="B59" s="55" t="s">
        <v>96</v>
      </c>
      <c r="C59" s="24" t="s">
        <v>117</v>
      </c>
      <c r="D59" s="57" t="s">
        <v>75</v>
      </c>
      <c r="E59" s="57" t="s">
        <v>19</v>
      </c>
      <c r="F59" s="124">
        <v>811000</v>
      </c>
      <c r="G59" s="66">
        <v>237691</v>
      </c>
      <c r="H59" s="101"/>
      <c r="I59" s="103">
        <v>0</v>
      </c>
      <c r="J59" s="103">
        <v>0</v>
      </c>
      <c r="K59" s="103">
        <v>0</v>
      </c>
      <c r="L59" s="103">
        <v>236236.52782000002</v>
      </c>
      <c r="M59" s="103">
        <v>0</v>
      </c>
      <c r="N59" s="103">
        <v>0</v>
      </c>
      <c r="O59" s="103">
        <v>0</v>
      </c>
      <c r="P59" s="103">
        <v>0</v>
      </c>
      <c r="Q59" s="129">
        <f t="shared" si="12"/>
        <v>236236.52782000002</v>
      </c>
      <c r="R59" s="143"/>
    </row>
    <row r="60" spans="1:18" s="5" customFormat="1" x14ac:dyDescent="0.2">
      <c r="A60" s="55" t="s">
        <v>38</v>
      </c>
      <c r="B60" s="55" t="s">
        <v>32</v>
      </c>
      <c r="C60" s="24" t="s">
        <v>37</v>
      </c>
      <c r="D60" s="57" t="s">
        <v>75</v>
      </c>
      <c r="E60" s="57" t="s">
        <v>19</v>
      </c>
      <c r="F60" s="124">
        <v>285000</v>
      </c>
      <c r="G60" s="66">
        <f>+F60/3.318</f>
        <v>85895.117540687163</v>
      </c>
      <c r="H60" s="101"/>
      <c r="I60" s="103">
        <v>0</v>
      </c>
      <c r="J60" s="103">
        <v>0</v>
      </c>
      <c r="K60" s="103">
        <v>0</v>
      </c>
      <c r="L60" s="103">
        <v>0</v>
      </c>
      <c r="M60" s="103">
        <v>84147.110050000003</v>
      </c>
      <c r="N60" s="129">
        <v>0</v>
      </c>
      <c r="O60" s="129">
        <v>0</v>
      </c>
      <c r="P60" s="129">
        <v>0</v>
      </c>
      <c r="Q60" s="129">
        <f>SUM(I60:P60)</f>
        <v>84147.110050000003</v>
      </c>
      <c r="R60" s="143"/>
    </row>
    <row r="61" spans="1:18" s="5" customFormat="1" x14ac:dyDescent="0.2">
      <c r="A61" s="55" t="s">
        <v>36</v>
      </c>
      <c r="B61" s="55" t="s">
        <v>32</v>
      </c>
      <c r="C61" s="24" t="s">
        <v>39</v>
      </c>
      <c r="D61" s="57" t="s">
        <v>75</v>
      </c>
      <c r="E61" s="57" t="s">
        <v>19</v>
      </c>
      <c r="F61" s="124">
        <v>3904600</v>
      </c>
      <c r="G61" s="66">
        <f>+F61/3.268</f>
        <v>1194798.0416156671</v>
      </c>
      <c r="H61" s="101"/>
      <c r="I61" s="103">
        <v>0</v>
      </c>
      <c r="J61" s="103">
        <v>0</v>
      </c>
      <c r="K61" s="103">
        <v>0</v>
      </c>
      <c r="L61" s="103">
        <v>0</v>
      </c>
      <c r="M61" s="103">
        <v>753048.95868000004</v>
      </c>
      <c r="N61" s="129">
        <v>0</v>
      </c>
      <c r="O61" s="129">
        <v>0</v>
      </c>
      <c r="P61" s="129">
        <v>0</v>
      </c>
      <c r="Q61" s="129">
        <f t="shared" ref="Q61:Q64" si="13">SUM(I61:P61)</f>
        <v>753048.95868000004</v>
      </c>
      <c r="R61" s="143"/>
    </row>
    <row r="62" spans="1:18" s="5" customFormat="1" x14ac:dyDescent="0.2">
      <c r="A62" s="55" t="s">
        <v>44</v>
      </c>
      <c r="B62" s="55" t="s">
        <v>32</v>
      </c>
      <c r="C62" s="24" t="s">
        <v>46</v>
      </c>
      <c r="D62" s="57" t="s">
        <v>75</v>
      </c>
      <c r="E62" s="57" t="s">
        <v>19</v>
      </c>
      <c r="F62" s="124">
        <v>280482</v>
      </c>
      <c r="G62" s="66">
        <f>+F62/3.19</f>
        <v>87925.391849529784</v>
      </c>
      <c r="H62" s="101"/>
      <c r="I62" s="129">
        <v>0</v>
      </c>
      <c r="J62" s="129">
        <v>0</v>
      </c>
      <c r="K62" s="129">
        <v>0</v>
      </c>
      <c r="L62" s="129">
        <v>0</v>
      </c>
      <c r="M62" s="129">
        <v>0</v>
      </c>
      <c r="N62" s="103">
        <v>88008.15814</v>
      </c>
      <c r="O62" s="103">
        <v>0</v>
      </c>
      <c r="P62" s="103">
        <v>0</v>
      </c>
      <c r="Q62" s="129">
        <f t="shared" si="13"/>
        <v>88008.15814</v>
      </c>
      <c r="R62" s="143"/>
    </row>
    <row r="63" spans="1:18" s="5" customFormat="1" x14ac:dyDescent="0.2">
      <c r="A63" s="55" t="s">
        <v>45</v>
      </c>
      <c r="B63" s="55" t="s">
        <v>32</v>
      </c>
      <c r="C63" s="24" t="s">
        <v>47</v>
      </c>
      <c r="D63" s="57" t="s">
        <v>75</v>
      </c>
      <c r="E63" s="57" t="s">
        <v>19</v>
      </c>
      <c r="F63" s="124">
        <v>4750000</v>
      </c>
      <c r="G63" s="66">
        <f>+F63/3.159</f>
        <v>1503640.3925292816</v>
      </c>
      <c r="H63" s="101"/>
      <c r="I63" s="129">
        <v>0</v>
      </c>
      <c r="J63" s="129">
        <v>0</v>
      </c>
      <c r="K63" s="129">
        <v>0</v>
      </c>
      <c r="L63" s="129">
        <v>0</v>
      </c>
      <c r="M63" s="129">
        <v>0</v>
      </c>
      <c r="N63" s="103">
        <v>1502399.1407600001</v>
      </c>
      <c r="O63" s="103">
        <v>0</v>
      </c>
      <c r="P63" s="103">
        <v>0</v>
      </c>
      <c r="Q63" s="129">
        <f t="shared" si="13"/>
        <v>1502399.1407600001</v>
      </c>
      <c r="R63" s="143"/>
    </row>
    <row r="64" spans="1:18" s="5" customFormat="1" x14ac:dyDescent="0.2">
      <c r="A64" s="55" t="s">
        <v>72</v>
      </c>
      <c r="B64" s="55" t="s">
        <v>32</v>
      </c>
      <c r="C64" s="24" t="s">
        <v>39</v>
      </c>
      <c r="D64" s="57" t="s">
        <v>75</v>
      </c>
      <c r="E64" s="57" t="s">
        <v>19</v>
      </c>
      <c r="F64" s="124">
        <v>1417027</v>
      </c>
      <c r="G64" s="66">
        <f>+F64/2.882</f>
        <v>491681.81818181818</v>
      </c>
      <c r="H64" s="101"/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0</v>
      </c>
      <c r="O64" s="66">
        <v>0</v>
      </c>
      <c r="P64" s="66">
        <v>278287.73748000001</v>
      </c>
      <c r="Q64" s="129">
        <f t="shared" si="13"/>
        <v>278287.73748000001</v>
      </c>
      <c r="R64" s="143"/>
    </row>
    <row r="65" spans="1:19" s="19" customFormat="1" ht="13.5" thickBot="1" x14ac:dyDescent="0.25">
      <c r="A65" s="96"/>
      <c r="B65" s="96"/>
      <c r="C65" s="96"/>
      <c r="D65" s="120"/>
      <c r="E65" s="97"/>
      <c r="F65" s="123"/>
      <c r="G65" s="98"/>
      <c r="H65" s="102"/>
      <c r="I65" s="147"/>
      <c r="J65" s="147"/>
      <c r="K65" s="147"/>
      <c r="L65" s="147"/>
      <c r="M65" s="147"/>
      <c r="N65" s="147"/>
      <c r="O65" s="147"/>
      <c r="P65" s="147"/>
      <c r="Q65" s="117"/>
      <c r="R65" s="143"/>
    </row>
    <row r="66" spans="1:19" ht="13.5" thickBot="1" x14ac:dyDescent="0.25">
      <c r="E66" s="92"/>
      <c r="H66" s="1"/>
      <c r="I66" s="134"/>
      <c r="J66" s="134"/>
      <c r="K66" s="134"/>
      <c r="L66" s="134"/>
      <c r="M66" s="134"/>
      <c r="N66" s="134"/>
      <c r="O66" s="134"/>
      <c r="P66" s="134"/>
      <c r="Q66" s="134"/>
      <c r="R66" s="143"/>
    </row>
    <row r="67" spans="1:19" s="9" customFormat="1" x14ac:dyDescent="0.2">
      <c r="A67" s="105"/>
      <c r="B67" s="73"/>
      <c r="C67" s="73"/>
      <c r="D67" s="106"/>
      <c r="E67" s="107"/>
      <c r="F67" s="74"/>
      <c r="G67" s="75"/>
      <c r="H67" s="111"/>
      <c r="I67" s="69"/>
      <c r="J67" s="69"/>
      <c r="K67" s="69"/>
      <c r="L67" s="69"/>
      <c r="M67" s="69"/>
      <c r="N67" s="69"/>
      <c r="O67" s="69"/>
      <c r="P67" s="69"/>
      <c r="Q67" s="69"/>
      <c r="R67" s="143"/>
    </row>
    <row r="68" spans="1:19" s="26" customFormat="1" ht="18" x14ac:dyDescent="0.25">
      <c r="A68" s="152" t="s">
        <v>78</v>
      </c>
      <c r="B68" s="153"/>
      <c r="C68" s="153"/>
      <c r="D68" s="153"/>
      <c r="E68" s="153"/>
      <c r="F68" s="153"/>
      <c r="G68" s="154"/>
      <c r="H68" s="112"/>
      <c r="I68" s="114">
        <f t="shared" ref="I68:Q68" si="14">+I51+I56</f>
        <v>312406.38746</v>
      </c>
      <c r="J68" s="114">
        <f t="shared" si="14"/>
        <v>530140.63780000003</v>
      </c>
      <c r="K68" s="114">
        <f t="shared" si="14"/>
        <v>564536.40263999999</v>
      </c>
      <c r="L68" s="114">
        <f t="shared" si="14"/>
        <v>2025749.7542699999</v>
      </c>
      <c r="M68" s="114">
        <f t="shared" si="14"/>
        <v>1517545.3687100001</v>
      </c>
      <c r="N68" s="114">
        <f t="shared" si="14"/>
        <v>3180482.3697800003</v>
      </c>
      <c r="O68" s="114">
        <f t="shared" si="14"/>
        <v>446515.78314000001</v>
      </c>
      <c r="P68" s="114">
        <f t="shared" si="14"/>
        <v>1068732.6627199999</v>
      </c>
      <c r="Q68" s="114">
        <f t="shared" si="14"/>
        <v>9646109.3665200006</v>
      </c>
      <c r="R68" s="143"/>
    </row>
    <row r="69" spans="1:19" s="9" customFormat="1" ht="13.5" thickBot="1" x14ac:dyDescent="0.25">
      <c r="A69" s="108"/>
      <c r="B69" s="47"/>
      <c r="C69" s="47"/>
      <c r="D69" s="109"/>
      <c r="E69" s="110"/>
      <c r="F69" s="47"/>
      <c r="G69" s="76"/>
      <c r="H69" s="113"/>
      <c r="I69" s="67"/>
      <c r="J69" s="67"/>
      <c r="K69" s="67"/>
      <c r="L69" s="67"/>
      <c r="M69" s="67"/>
      <c r="N69" s="67"/>
      <c r="O69" s="67"/>
      <c r="P69" s="115"/>
      <c r="Q69" s="67"/>
    </row>
    <row r="70" spans="1:19" x14ac:dyDescent="0.2">
      <c r="A70" s="93" t="s">
        <v>59</v>
      </c>
      <c r="G70" s="92"/>
      <c r="H70" s="1"/>
      <c r="R70" s="2"/>
      <c r="S70" s="2"/>
    </row>
    <row r="71" spans="1:19" s="9" customFormat="1" ht="15.75" customHeight="1" x14ac:dyDescent="0.2">
      <c r="A71" s="93" t="s">
        <v>97</v>
      </c>
      <c r="B71" s="20"/>
      <c r="C71" s="20"/>
      <c r="D71" s="20"/>
      <c r="E71" s="20"/>
      <c r="F71" s="21"/>
      <c r="G71" s="21"/>
      <c r="H71" s="21"/>
    </row>
    <row r="72" spans="1:19" s="9" customFormat="1" ht="15.75" customHeight="1" x14ac:dyDescent="0.2">
      <c r="A72" s="20"/>
      <c r="B72" s="20"/>
      <c r="C72" s="20"/>
      <c r="D72" s="20"/>
      <c r="E72" s="20"/>
      <c r="F72" s="21"/>
      <c r="G72" s="21"/>
      <c r="H72" s="21"/>
    </row>
    <row r="73" spans="1:19" s="9" customFormat="1" ht="15.75" customHeight="1" x14ac:dyDescent="0.2">
      <c r="A73" s="20"/>
      <c r="B73" s="20"/>
      <c r="C73" s="20"/>
      <c r="D73" s="20"/>
      <c r="E73" s="20"/>
      <c r="F73" s="21"/>
      <c r="G73" s="21"/>
      <c r="H73" s="21"/>
    </row>
    <row r="74" spans="1:19" s="9" customFormat="1" ht="15.75" customHeight="1" x14ac:dyDescent="0.2">
      <c r="A74" s="20"/>
      <c r="B74" s="20"/>
      <c r="C74" s="20"/>
      <c r="D74" s="20"/>
      <c r="E74" s="20"/>
      <c r="F74" s="21"/>
      <c r="G74" s="21"/>
      <c r="H74" s="21"/>
    </row>
    <row r="75" spans="1:19" s="9" customFormat="1" ht="15.75" customHeight="1" x14ac:dyDescent="0.2">
      <c r="A75" s="20"/>
      <c r="B75" s="20"/>
      <c r="C75" s="20"/>
      <c r="D75" s="20"/>
      <c r="E75" s="20"/>
      <c r="F75" s="21"/>
      <c r="G75" s="21"/>
      <c r="H75" s="21"/>
    </row>
    <row r="76" spans="1:19" s="9" customFormat="1" ht="15.75" customHeight="1" x14ac:dyDescent="0.2">
      <c r="A76" s="20"/>
      <c r="B76" s="20"/>
      <c r="C76" s="20"/>
      <c r="D76" s="20"/>
      <c r="E76" s="20"/>
      <c r="F76" s="21"/>
      <c r="G76" s="21"/>
      <c r="H76" s="21"/>
    </row>
    <row r="77" spans="1:19" s="9" customFormat="1" ht="15.75" customHeight="1" x14ac:dyDescent="0.2">
      <c r="A77" s="20"/>
      <c r="B77" s="20"/>
      <c r="C77" s="20"/>
      <c r="D77" s="20"/>
      <c r="E77" s="20"/>
      <c r="F77" s="21"/>
      <c r="G77" s="21"/>
      <c r="H77" s="21"/>
    </row>
    <row r="78" spans="1:19" s="9" customFormat="1" ht="15.75" customHeight="1" x14ac:dyDescent="0.2">
      <c r="A78" s="20"/>
      <c r="B78" s="20"/>
      <c r="C78" s="20"/>
      <c r="D78" s="20"/>
      <c r="E78" s="20"/>
      <c r="F78" s="21"/>
      <c r="G78" s="21"/>
      <c r="H78" s="21"/>
    </row>
    <row r="79" spans="1:19" s="9" customFormat="1" ht="15.75" customHeight="1" x14ac:dyDescent="0.2">
      <c r="A79" s="20"/>
      <c r="B79" s="20"/>
      <c r="C79" s="20"/>
      <c r="D79" s="20"/>
      <c r="E79" s="20"/>
      <c r="F79" s="21"/>
      <c r="G79" s="21"/>
      <c r="H79" s="21"/>
    </row>
    <row r="80" spans="1:19" s="9" customFormat="1" ht="15.75" customHeight="1" x14ac:dyDescent="0.2">
      <c r="A80" s="20"/>
      <c r="B80" s="20"/>
      <c r="C80" s="20"/>
      <c r="D80" s="20"/>
      <c r="E80" s="20"/>
      <c r="F80" s="21"/>
      <c r="G80" s="21"/>
      <c r="H80" s="21"/>
    </row>
    <row r="81" spans="1:8" s="9" customFormat="1" ht="15.75" customHeight="1" x14ac:dyDescent="0.2">
      <c r="A81" s="20"/>
      <c r="B81" s="20"/>
      <c r="C81" s="20"/>
      <c r="D81" s="20"/>
      <c r="E81" s="20"/>
      <c r="F81" s="21"/>
      <c r="G81" s="21"/>
      <c r="H81" s="21"/>
    </row>
    <row r="82" spans="1:8" s="9" customFormat="1" ht="15.75" customHeight="1" x14ac:dyDescent="0.2">
      <c r="A82" s="20"/>
      <c r="B82" s="20"/>
      <c r="C82" s="20"/>
      <c r="D82" s="20"/>
      <c r="E82" s="20"/>
      <c r="F82" s="21"/>
      <c r="G82" s="21"/>
      <c r="H82" s="21"/>
    </row>
    <row r="83" spans="1:8" s="9" customFormat="1" ht="15.75" customHeight="1" x14ac:dyDescent="0.2">
      <c r="A83" s="20"/>
      <c r="B83" s="20"/>
      <c r="C83" s="20"/>
      <c r="D83" s="20"/>
      <c r="E83" s="20"/>
      <c r="F83" s="21"/>
      <c r="G83" s="21"/>
      <c r="H83" s="21"/>
    </row>
    <row r="84" spans="1:8" s="9" customFormat="1" ht="15.75" customHeight="1" x14ac:dyDescent="0.2">
      <c r="A84" s="20"/>
      <c r="B84" s="20"/>
      <c r="C84" s="20"/>
      <c r="D84" s="20"/>
      <c r="E84" s="20"/>
      <c r="F84" s="21"/>
      <c r="G84" s="21"/>
      <c r="H84" s="21"/>
    </row>
    <row r="85" spans="1:8" s="9" customFormat="1" ht="15.75" customHeight="1" x14ac:dyDescent="0.2">
      <c r="A85" s="20"/>
      <c r="B85" s="20"/>
      <c r="C85" s="20"/>
      <c r="D85" s="20"/>
      <c r="E85" s="20"/>
      <c r="F85" s="21"/>
      <c r="G85" s="21"/>
      <c r="H85" s="21"/>
    </row>
    <row r="86" spans="1:8" s="9" customFormat="1" ht="15.75" customHeight="1" x14ac:dyDescent="0.2">
      <c r="A86" s="20"/>
      <c r="B86" s="20"/>
      <c r="C86" s="20"/>
      <c r="D86" s="20"/>
      <c r="E86" s="20"/>
      <c r="F86" s="21"/>
      <c r="G86" s="21"/>
      <c r="H86" s="21"/>
    </row>
    <row r="87" spans="1:8" s="9" customFormat="1" ht="15.75" customHeight="1" x14ac:dyDescent="0.2">
      <c r="A87" s="20"/>
      <c r="B87" s="20"/>
      <c r="C87" s="20"/>
      <c r="D87" s="20"/>
      <c r="E87" s="20"/>
      <c r="F87" s="21"/>
      <c r="G87" s="21"/>
      <c r="H87" s="21"/>
    </row>
    <row r="88" spans="1:8" s="9" customFormat="1" ht="15.75" customHeight="1" x14ac:dyDescent="0.2">
      <c r="A88" s="20"/>
      <c r="B88" s="20"/>
      <c r="C88" s="20"/>
      <c r="D88" s="20"/>
      <c r="E88" s="20"/>
      <c r="F88" s="21"/>
      <c r="G88" s="21"/>
      <c r="H88" s="21"/>
    </row>
    <row r="89" spans="1:8" s="9" customFormat="1" ht="15.75" customHeight="1" x14ac:dyDescent="0.2">
      <c r="A89" s="20"/>
      <c r="B89" s="20"/>
      <c r="C89" s="20"/>
      <c r="D89" s="20"/>
      <c r="E89" s="20"/>
      <c r="F89" s="21"/>
      <c r="G89" s="21"/>
      <c r="H89" s="21"/>
    </row>
    <row r="90" spans="1:8" s="9" customFormat="1" ht="15.75" customHeight="1" x14ac:dyDescent="0.2">
      <c r="A90" s="20"/>
      <c r="B90" s="20"/>
      <c r="C90" s="20"/>
      <c r="D90" s="20"/>
      <c r="E90" s="20"/>
      <c r="F90" s="21"/>
      <c r="G90" s="21"/>
      <c r="H90" s="21"/>
    </row>
    <row r="91" spans="1:8" s="9" customFormat="1" ht="15.75" customHeight="1" x14ac:dyDescent="0.2">
      <c r="A91" s="20"/>
      <c r="B91" s="20"/>
      <c r="C91" s="20"/>
      <c r="D91" s="20"/>
      <c r="E91" s="20"/>
      <c r="F91" s="21"/>
      <c r="G91" s="21"/>
      <c r="H91" s="21"/>
    </row>
    <row r="92" spans="1:8" s="9" customFormat="1" ht="15.75" customHeight="1" x14ac:dyDescent="0.2">
      <c r="A92" s="20"/>
      <c r="B92" s="20"/>
      <c r="C92" s="20"/>
      <c r="D92" s="20"/>
      <c r="E92" s="20"/>
      <c r="F92" s="21"/>
      <c r="G92" s="21"/>
      <c r="H92" s="21"/>
    </row>
    <row r="93" spans="1:8" s="9" customFormat="1" ht="15.75" customHeight="1" x14ac:dyDescent="0.2">
      <c r="A93" s="20"/>
      <c r="B93" s="20"/>
      <c r="C93" s="20"/>
      <c r="D93" s="20"/>
      <c r="E93" s="20"/>
      <c r="F93" s="21"/>
      <c r="G93" s="21"/>
      <c r="H93" s="21"/>
    </row>
    <row r="94" spans="1:8" s="9" customFormat="1" ht="15.75" customHeight="1" x14ac:dyDescent="0.2">
      <c r="A94" s="20"/>
      <c r="B94" s="20"/>
      <c r="C94" s="20"/>
      <c r="D94" s="20"/>
      <c r="E94" s="20"/>
      <c r="F94" s="21"/>
      <c r="G94" s="21"/>
      <c r="H94" s="21"/>
    </row>
    <row r="95" spans="1:8" s="9" customFormat="1" ht="15.75" customHeight="1" x14ac:dyDescent="0.2">
      <c r="A95" s="20"/>
      <c r="B95" s="20"/>
      <c r="C95" s="20"/>
      <c r="D95" s="20"/>
      <c r="E95" s="20"/>
      <c r="F95" s="21"/>
      <c r="G95" s="21"/>
      <c r="H95" s="21"/>
    </row>
    <row r="96" spans="1:8" s="9" customFormat="1" ht="15.75" customHeight="1" x14ac:dyDescent="0.2">
      <c r="A96" s="20"/>
      <c r="B96" s="20"/>
      <c r="C96" s="20"/>
      <c r="D96" s="20"/>
      <c r="E96" s="20"/>
      <c r="F96" s="21"/>
      <c r="G96" s="21"/>
      <c r="H96" s="21"/>
    </row>
    <row r="97" spans="1:8" s="9" customFormat="1" ht="15.75" customHeight="1" x14ac:dyDescent="0.2">
      <c r="A97" s="20"/>
      <c r="B97" s="20"/>
      <c r="C97" s="20"/>
      <c r="D97" s="20"/>
      <c r="E97" s="20"/>
      <c r="F97" s="21"/>
      <c r="G97" s="21"/>
      <c r="H97" s="21"/>
    </row>
    <row r="98" spans="1:8" s="9" customFormat="1" ht="15.75" customHeight="1" x14ac:dyDescent="0.2">
      <c r="A98" s="20"/>
      <c r="B98" s="20"/>
      <c r="C98" s="20"/>
      <c r="D98" s="20"/>
      <c r="E98" s="20"/>
      <c r="F98" s="21"/>
      <c r="G98" s="21"/>
      <c r="H98" s="21"/>
    </row>
    <row r="99" spans="1:8" s="9" customFormat="1" ht="15.75" customHeight="1" x14ac:dyDescent="0.2">
      <c r="A99" s="20"/>
      <c r="B99" s="20"/>
      <c r="C99" s="20"/>
      <c r="D99" s="20"/>
      <c r="E99" s="20"/>
      <c r="F99" s="21"/>
      <c r="G99" s="21"/>
      <c r="H99" s="21"/>
    </row>
    <row r="100" spans="1:8" s="9" customFormat="1" ht="15.75" customHeight="1" x14ac:dyDescent="0.2">
      <c r="A100" s="20"/>
      <c r="B100" s="20"/>
      <c r="C100" s="20"/>
      <c r="D100" s="20"/>
      <c r="E100" s="20"/>
      <c r="F100" s="21"/>
      <c r="G100" s="21"/>
      <c r="H100" s="21"/>
    </row>
    <row r="101" spans="1:8" s="9" customFormat="1" ht="15.75" customHeight="1" x14ac:dyDescent="0.2">
      <c r="A101" s="20"/>
      <c r="B101" s="20"/>
      <c r="C101" s="20"/>
      <c r="D101" s="20"/>
      <c r="E101" s="20"/>
      <c r="F101" s="21"/>
      <c r="G101" s="21"/>
      <c r="H101" s="21"/>
    </row>
    <row r="102" spans="1:8" s="9" customFormat="1" ht="15.75" customHeight="1" x14ac:dyDescent="0.2">
      <c r="A102" s="20"/>
      <c r="B102" s="20"/>
      <c r="C102" s="20"/>
      <c r="D102" s="20"/>
      <c r="E102" s="20"/>
      <c r="F102" s="21"/>
      <c r="G102" s="21"/>
      <c r="H102" s="21"/>
    </row>
    <row r="103" spans="1:8" s="9" customFormat="1" ht="15.75" customHeight="1" x14ac:dyDescent="0.2">
      <c r="A103" s="20"/>
      <c r="B103" s="20"/>
      <c r="C103" s="20"/>
      <c r="D103" s="20"/>
      <c r="E103" s="20"/>
      <c r="F103" s="21"/>
      <c r="G103" s="21"/>
      <c r="H103" s="21"/>
    </row>
    <row r="104" spans="1:8" s="9" customFormat="1" ht="15.75" customHeight="1" x14ac:dyDescent="0.2">
      <c r="A104" s="20"/>
      <c r="B104" s="20"/>
      <c r="C104" s="20"/>
      <c r="D104" s="20"/>
      <c r="E104" s="20"/>
      <c r="F104" s="21"/>
      <c r="G104" s="21"/>
      <c r="H104" s="21"/>
    </row>
    <row r="105" spans="1:8" s="9" customFormat="1" ht="15.75" customHeight="1" x14ac:dyDescent="0.2">
      <c r="A105" s="20"/>
      <c r="B105" s="20"/>
      <c r="C105" s="20"/>
      <c r="D105" s="20"/>
      <c r="E105" s="20"/>
      <c r="F105" s="21"/>
      <c r="G105" s="21"/>
      <c r="H105" s="21"/>
    </row>
    <row r="106" spans="1:8" s="9" customFormat="1" ht="15.75" customHeight="1" x14ac:dyDescent="0.2">
      <c r="A106" s="20"/>
      <c r="B106" s="20"/>
      <c r="C106" s="20"/>
      <c r="D106" s="20"/>
      <c r="E106" s="20"/>
      <c r="F106" s="21"/>
      <c r="G106" s="21"/>
      <c r="H106" s="21"/>
    </row>
    <row r="107" spans="1:8" s="9" customFormat="1" ht="15.75" customHeight="1" x14ac:dyDescent="0.2">
      <c r="A107" s="20"/>
      <c r="B107" s="20"/>
      <c r="C107" s="20"/>
      <c r="D107" s="20"/>
      <c r="E107" s="20"/>
      <c r="F107" s="21"/>
      <c r="G107" s="21"/>
      <c r="H107" s="21"/>
    </row>
    <row r="108" spans="1:8" s="9" customFormat="1" ht="15.75" customHeight="1" x14ac:dyDescent="0.2">
      <c r="A108" s="20"/>
      <c r="B108" s="20"/>
      <c r="C108" s="20"/>
      <c r="D108" s="20"/>
      <c r="E108" s="20"/>
      <c r="F108" s="21"/>
      <c r="G108" s="21"/>
      <c r="H108" s="21"/>
    </row>
    <row r="109" spans="1:8" s="9" customFormat="1" ht="15.75" customHeight="1" x14ac:dyDescent="0.2">
      <c r="A109" s="20"/>
      <c r="B109" s="20"/>
      <c r="C109" s="20"/>
      <c r="D109" s="20"/>
      <c r="E109" s="20"/>
      <c r="F109" s="21"/>
      <c r="G109" s="21"/>
      <c r="H109" s="21"/>
    </row>
    <row r="110" spans="1:8" s="9" customFormat="1" ht="15.75" customHeight="1" x14ac:dyDescent="0.2">
      <c r="A110" s="20"/>
      <c r="B110" s="20"/>
      <c r="C110" s="20"/>
      <c r="D110" s="20"/>
      <c r="E110" s="20"/>
      <c r="F110" s="21"/>
      <c r="G110" s="21"/>
      <c r="H110" s="21"/>
    </row>
    <row r="111" spans="1:8" s="9" customFormat="1" ht="15.75" customHeight="1" x14ac:dyDescent="0.2">
      <c r="A111" s="20"/>
      <c r="B111" s="20"/>
      <c r="C111" s="20"/>
      <c r="D111" s="20"/>
      <c r="E111" s="20"/>
      <c r="F111" s="21"/>
      <c r="G111" s="21"/>
      <c r="H111" s="21"/>
    </row>
    <row r="112" spans="1:8" s="9" customFormat="1" ht="15.75" customHeight="1" x14ac:dyDescent="0.2">
      <c r="A112" s="20"/>
      <c r="B112" s="20"/>
      <c r="C112" s="20"/>
      <c r="D112" s="20"/>
      <c r="E112" s="20"/>
      <c r="F112" s="21"/>
      <c r="G112" s="21"/>
      <c r="H112" s="21"/>
    </row>
    <row r="113" spans="1:8" s="9" customFormat="1" ht="15.75" customHeight="1" x14ac:dyDescent="0.2">
      <c r="A113" s="20"/>
      <c r="B113" s="20"/>
      <c r="C113" s="20"/>
      <c r="D113" s="20"/>
      <c r="E113" s="20"/>
      <c r="F113" s="21"/>
      <c r="G113" s="21"/>
      <c r="H113" s="21"/>
    </row>
    <row r="114" spans="1:8" s="9" customFormat="1" ht="15.75" customHeight="1" x14ac:dyDescent="0.2">
      <c r="A114" s="20"/>
      <c r="B114" s="20"/>
      <c r="C114" s="20"/>
      <c r="D114" s="20"/>
      <c r="E114" s="20"/>
      <c r="F114" s="21"/>
      <c r="G114" s="21"/>
      <c r="H114" s="21"/>
    </row>
    <row r="115" spans="1:8" s="9" customFormat="1" ht="15.75" customHeight="1" x14ac:dyDescent="0.2">
      <c r="A115" s="20"/>
      <c r="B115" s="20"/>
      <c r="C115" s="20"/>
      <c r="D115" s="20"/>
      <c r="E115" s="20"/>
      <c r="F115" s="21"/>
      <c r="G115" s="21"/>
      <c r="H115" s="21"/>
    </row>
    <row r="116" spans="1:8" s="9" customFormat="1" ht="15.75" customHeight="1" x14ac:dyDescent="0.2">
      <c r="A116" s="20"/>
      <c r="B116" s="20"/>
      <c r="C116" s="20"/>
      <c r="D116" s="20"/>
      <c r="E116" s="20"/>
      <c r="F116" s="21"/>
      <c r="G116" s="21"/>
      <c r="H116" s="21"/>
    </row>
    <row r="117" spans="1:8" s="9" customFormat="1" ht="15.75" customHeight="1" x14ac:dyDescent="0.2">
      <c r="A117" s="20"/>
      <c r="B117" s="20"/>
      <c r="C117" s="20"/>
      <c r="D117" s="20"/>
      <c r="E117" s="20"/>
      <c r="F117" s="21"/>
      <c r="G117" s="21"/>
      <c r="H117" s="21"/>
    </row>
    <row r="118" spans="1:8" s="9" customFormat="1" ht="15.75" customHeight="1" x14ac:dyDescent="0.2">
      <c r="A118" s="20"/>
      <c r="B118" s="20"/>
      <c r="C118" s="20"/>
      <c r="D118" s="20"/>
      <c r="E118" s="20"/>
      <c r="F118" s="21"/>
      <c r="G118" s="21"/>
      <c r="H118" s="21"/>
    </row>
    <row r="119" spans="1:8" s="9" customFormat="1" ht="15.75" customHeight="1" x14ac:dyDescent="0.2">
      <c r="A119" s="20"/>
      <c r="B119" s="20"/>
      <c r="C119" s="20"/>
      <c r="D119" s="20"/>
      <c r="E119" s="20"/>
      <c r="F119" s="21"/>
      <c r="G119" s="21"/>
      <c r="H119" s="21"/>
    </row>
    <row r="120" spans="1:8" s="9" customFormat="1" ht="15.75" customHeight="1" x14ac:dyDescent="0.2">
      <c r="A120" s="20"/>
      <c r="B120" s="20"/>
      <c r="C120" s="20"/>
      <c r="D120" s="20"/>
      <c r="E120" s="20"/>
      <c r="F120" s="21"/>
      <c r="G120" s="21"/>
      <c r="H120" s="21"/>
    </row>
    <row r="121" spans="1:8" s="9" customFormat="1" ht="15.75" customHeight="1" x14ac:dyDescent="0.2">
      <c r="A121" s="20"/>
      <c r="B121" s="20"/>
      <c r="C121" s="20"/>
      <c r="D121" s="20"/>
      <c r="E121" s="20"/>
      <c r="F121" s="21"/>
      <c r="G121" s="21"/>
      <c r="H121" s="21"/>
    </row>
    <row r="122" spans="1:8" s="9" customFormat="1" ht="15.75" customHeight="1" x14ac:dyDescent="0.2">
      <c r="A122" s="20"/>
      <c r="B122" s="20"/>
      <c r="C122" s="20"/>
      <c r="D122" s="20"/>
      <c r="E122" s="20"/>
      <c r="F122" s="21"/>
      <c r="G122" s="21"/>
      <c r="H122" s="21"/>
    </row>
    <row r="123" spans="1:8" s="9" customFormat="1" ht="15.75" customHeight="1" x14ac:dyDescent="0.2">
      <c r="A123" s="20"/>
      <c r="B123" s="20"/>
      <c r="C123" s="20"/>
      <c r="D123" s="20"/>
      <c r="E123" s="20"/>
      <c r="F123" s="21"/>
      <c r="G123" s="21"/>
      <c r="H123" s="21"/>
    </row>
    <row r="124" spans="1:8" s="9" customFormat="1" ht="15.75" customHeight="1" x14ac:dyDescent="0.2">
      <c r="A124" s="20"/>
      <c r="B124" s="20"/>
      <c r="C124" s="20"/>
      <c r="D124" s="20"/>
      <c r="E124" s="20"/>
      <c r="F124" s="21"/>
      <c r="G124" s="21"/>
      <c r="H124" s="21"/>
    </row>
    <row r="125" spans="1:8" s="9" customFormat="1" ht="15.75" customHeight="1" x14ac:dyDescent="0.2">
      <c r="A125" s="20"/>
      <c r="B125" s="20"/>
      <c r="C125" s="20"/>
      <c r="D125" s="20"/>
      <c r="E125" s="20"/>
      <c r="F125" s="21"/>
      <c r="G125" s="21"/>
      <c r="H125" s="21"/>
    </row>
    <row r="126" spans="1:8" s="9" customFormat="1" ht="15.75" customHeight="1" x14ac:dyDescent="0.2">
      <c r="A126" s="20"/>
      <c r="B126" s="20"/>
      <c r="C126" s="20"/>
      <c r="D126" s="20"/>
      <c r="E126" s="20"/>
      <c r="F126" s="21"/>
      <c r="G126" s="21"/>
      <c r="H126" s="21"/>
    </row>
    <row r="127" spans="1:8" s="9" customFormat="1" ht="15.75" customHeight="1" x14ac:dyDescent="0.2">
      <c r="A127" s="20"/>
      <c r="B127" s="20"/>
      <c r="C127" s="20"/>
      <c r="D127" s="20"/>
      <c r="E127" s="20"/>
      <c r="F127" s="21"/>
      <c r="G127" s="21"/>
      <c r="H127" s="21"/>
    </row>
    <row r="128" spans="1:8" s="9" customFormat="1" ht="15.75" customHeight="1" x14ac:dyDescent="0.2">
      <c r="A128" s="20"/>
      <c r="B128" s="20"/>
      <c r="C128" s="20"/>
      <c r="D128" s="20"/>
      <c r="E128" s="20"/>
      <c r="F128" s="21"/>
      <c r="G128" s="21"/>
      <c r="H128" s="21"/>
    </row>
    <row r="129" spans="1:8" s="9" customFormat="1" ht="15.75" customHeight="1" x14ac:dyDescent="0.2">
      <c r="A129" s="20"/>
      <c r="B129" s="20"/>
      <c r="C129" s="20"/>
      <c r="D129" s="20"/>
      <c r="E129" s="20"/>
      <c r="F129" s="21"/>
      <c r="G129" s="21"/>
      <c r="H129" s="21"/>
    </row>
    <row r="130" spans="1:8" s="9" customFormat="1" ht="15.75" customHeight="1" x14ac:dyDescent="0.2">
      <c r="A130" s="20"/>
      <c r="B130" s="20"/>
      <c r="C130" s="20"/>
      <c r="D130" s="20"/>
      <c r="E130" s="20"/>
      <c r="F130" s="21"/>
      <c r="G130" s="21"/>
      <c r="H130" s="21"/>
    </row>
    <row r="131" spans="1:8" s="9" customFormat="1" ht="15.75" customHeight="1" x14ac:dyDescent="0.2">
      <c r="A131" s="20"/>
      <c r="B131" s="20"/>
      <c r="C131" s="20"/>
      <c r="D131" s="20"/>
      <c r="E131" s="20"/>
      <c r="F131" s="21"/>
      <c r="G131" s="21"/>
      <c r="H131" s="21"/>
    </row>
    <row r="132" spans="1:8" s="9" customFormat="1" ht="15.75" customHeight="1" x14ac:dyDescent="0.2">
      <c r="A132" s="20"/>
      <c r="B132" s="20"/>
      <c r="C132" s="20"/>
      <c r="D132" s="20"/>
      <c r="E132" s="20"/>
      <c r="F132" s="21"/>
      <c r="G132" s="21"/>
      <c r="H132" s="21"/>
    </row>
    <row r="133" spans="1:8" s="9" customFormat="1" ht="15.75" customHeight="1" x14ac:dyDescent="0.2">
      <c r="A133" s="20"/>
      <c r="B133" s="20"/>
      <c r="C133" s="20"/>
      <c r="D133" s="20"/>
      <c r="E133" s="20"/>
      <c r="F133" s="21"/>
      <c r="G133" s="21"/>
      <c r="H133" s="21"/>
    </row>
    <row r="134" spans="1:8" s="9" customFormat="1" ht="15.75" customHeight="1" x14ac:dyDescent="0.2">
      <c r="A134" s="20"/>
      <c r="B134" s="20"/>
      <c r="C134" s="20"/>
      <c r="D134" s="20"/>
      <c r="E134" s="20"/>
      <c r="F134" s="21"/>
      <c r="G134" s="21"/>
      <c r="H134" s="21"/>
    </row>
    <row r="135" spans="1:8" s="9" customFormat="1" ht="15.75" customHeight="1" x14ac:dyDescent="0.2">
      <c r="A135" s="20"/>
      <c r="B135" s="20"/>
      <c r="C135" s="20"/>
      <c r="D135" s="20"/>
      <c r="E135" s="20"/>
      <c r="F135" s="21"/>
      <c r="G135" s="21"/>
      <c r="H135" s="21"/>
    </row>
    <row r="136" spans="1:8" s="9" customFormat="1" ht="15.75" customHeight="1" x14ac:dyDescent="0.2">
      <c r="A136" s="20"/>
      <c r="B136" s="20"/>
      <c r="C136" s="20"/>
      <c r="D136" s="20"/>
      <c r="E136" s="20"/>
      <c r="F136" s="21"/>
      <c r="G136" s="21"/>
      <c r="H136" s="21"/>
    </row>
    <row r="137" spans="1:8" s="9" customFormat="1" ht="15.75" customHeight="1" x14ac:dyDescent="0.2">
      <c r="A137" s="20"/>
      <c r="B137" s="20"/>
      <c r="C137" s="20"/>
      <c r="D137" s="20"/>
      <c r="E137" s="20"/>
      <c r="F137" s="21"/>
      <c r="G137" s="21"/>
      <c r="H137" s="21"/>
    </row>
    <row r="138" spans="1:8" s="9" customFormat="1" ht="15.75" customHeight="1" x14ac:dyDescent="0.2">
      <c r="A138" s="20"/>
      <c r="B138" s="20"/>
      <c r="C138" s="20"/>
      <c r="D138" s="20"/>
      <c r="E138" s="20"/>
      <c r="F138" s="21"/>
      <c r="G138" s="21"/>
      <c r="H138" s="21"/>
    </row>
    <row r="139" spans="1:8" s="9" customFormat="1" ht="15.75" customHeight="1" x14ac:dyDescent="0.2">
      <c r="A139" s="20"/>
      <c r="B139" s="20"/>
      <c r="C139" s="20"/>
      <c r="D139" s="20"/>
      <c r="E139" s="20"/>
      <c r="F139" s="21"/>
      <c r="G139" s="21"/>
      <c r="H139" s="21"/>
    </row>
    <row r="140" spans="1:8" s="9" customFormat="1" ht="15.75" customHeight="1" x14ac:dyDescent="0.2">
      <c r="A140" s="20"/>
      <c r="B140" s="20"/>
      <c r="C140" s="20"/>
      <c r="D140" s="20"/>
      <c r="E140" s="20"/>
      <c r="F140" s="21"/>
      <c r="G140" s="21"/>
      <c r="H140" s="21"/>
    </row>
    <row r="141" spans="1:8" s="9" customFormat="1" ht="15.75" customHeight="1" x14ac:dyDescent="0.2">
      <c r="A141" s="20"/>
      <c r="B141" s="20"/>
      <c r="C141" s="20"/>
      <c r="D141" s="20"/>
      <c r="E141" s="20"/>
      <c r="F141" s="21"/>
      <c r="G141" s="21"/>
      <c r="H141" s="21"/>
    </row>
    <row r="142" spans="1:8" s="9" customFormat="1" ht="15.75" customHeight="1" x14ac:dyDescent="0.2">
      <c r="A142" s="20"/>
      <c r="B142" s="20"/>
      <c r="C142" s="20"/>
      <c r="D142" s="20"/>
      <c r="E142" s="20"/>
      <c r="F142" s="21"/>
      <c r="G142" s="21"/>
      <c r="H142" s="21"/>
    </row>
    <row r="143" spans="1:8" s="9" customFormat="1" ht="15.75" customHeight="1" x14ac:dyDescent="0.2">
      <c r="A143" s="20"/>
      <c r="B143" s="20"/>
      <c r="C143" s="20"/>
      <c r="D143" s="20"/>
      <c r="E143" s="20"/>
      <c r="F143" s="21"/>
      <c r="G143" s="21"/>
      <c r="H143" s="21"/>
    </row>
    <row r="144" spans="1:8" s="9" customFormat="1" ht="15.75" customHeight="1" x14ac:dyDescent="0.2">
      <c r="A144" s="20"/>
      <c r="B144" s="20"/>
      <c r="C144" s="20"/>
      <c r="D144" s="20"/>
      <c r="E144" s="20"/>
      <c r="F144" s="21"/>
      <c r="G144" s="21"/>
      <c r="H144" s="21"/>
    </row>
    <row r="145" spans="1:8" s="9" customFormat="1" ht="15.75" customHeight="1" x14ac:dyDescent="0.2">
      <c r="A145" s="20"/>
      <c r="B145" s="20"/>
      <c r="C145" s="20"/>
      <c r="D145" s="20"/>
      <c r="E145" s="20"/>
      <c r="F145" s="21"/>
      <c r="G145" s="21"/>
      <c r="H145" s="21"/>
    </row>
    <row r="146" spans="1:8" s="9" customFormat="1" ht="15.75" customHeight="1" x14ac:dyDescent="0.2">
      <c r="A146" s="20"/>
      <c r="B146" s="20"/>
      <c r="C146" s="20"/>
      <c r="D146" s="20"/>
      <c r="E146" s="20"/>
      <c r="F146" s="21"/>
      <c r="G146" s="21"/>
      <c r="H146" s="21"/>
    </row>
    <row r="147" spans="1:8" s="9" customFormat="1" ht="15.75" customHeight="1" x14ac:dyDescent="0.2">
      <c r="A147" s="20"/>
      <c r="B147" s="20"/>
      <c r="C147" s="20"/>
      <c r="D147" s="20"/>
      <c r="E147" s="20"/>
      <c r="F147" s="21"/>
      <c r="G147" s="21"/>
      <c r="H147" s="21"/>
    </row>
    <row r="148" spans="1:8" s="9" customFormat="1" ht="15.75" customHeight="1" x14ac:dyDescent="0.2">
      <c r="A148" s="20"/>
      <c r="B148" s="20"/>
      <c r="C148" s="20"/>
      <c r="D148" s="20"/>
      <c r="E148" s="20"/>
      <c r="F148" s="21"/>
      <c r="G148" s="21"/>
      <c r="H148" s="21"/>
    </row>
    <row r="149" spans="1:8" s="9" customFormat="1" ht="15.75" customHeight="1" x14ac:dyDescent="0.2">
      <c r="A149" s="20"/>
      <c r="B149" s="20"/>
      <c r="C149" s="20"/>
      <c r="D149" s="20"/>
      <c r="E149" s="20"/>
      <c r="F149" s="21"/>
      <c r="G149" s="21"/>
      <c r="H149" s="21"/>
    </row>
    <row r="150" spans="1:8" s="9" customFormat="1" ht="15.75" customHeight="1" x14ac:dyDescent="0.2">
      <c r="A150" s="20"/>
      <c r="B150" s="20"/>
      <c r="C150" s="20"/>
      <c r="D150" s="20"/>
      <c r="E150" s="20"/>
      <c r="F150" s="21"/>
      <c r="G150" s="21"/>
      <c r="H150" s="21"/>
    </row>
    <row r="151" spans="1:8" s="9" customFormat="1" ht="15.75" customHeight="1" x14ac:dyDescent="0.2">
      <c r="A151" s="20"/>
      <c r="B151" s="20"/>
      <c r="C151" s="20"/>
      <c r="D151" s="20"/>
      <c r="E151" s="20"/>
      <c r="F151" s="21"/>
      <c r="G151" s="21"/>
      <c r="H151" s="21"/>
    </row>
    <row r="152" spans="1:8" s="9" customFormat="1" ht="15.75" customHeight="1" x14ac:dyDescent="0.2">
      <c r="A152" s="20"/>
      <c r="B152" s="20"/>
      <c r="C152" s="20"/>
      <c r="D152" s="20"/>
      <c r="E152" s="20"/>
      <c r="F152" s="21"/>
      <c r="G152" s="21"/>
      <c r="H152" s="21"/>
    </row>
    <row r="153" spans="1:8" s="9" customFormat="1" ht="15.75" customHeight="1" x14ac:dyDescent="0.2">
      <c r="A153" s="20"/>
      <c r="B153" s="20"/>
      <c r="C153" s="20"/>
      <c r="D153" s="20"/>
      <c r="E153" s="20"/>
      <c r="F153" s="21"/>
      <c r="G153" s="21"/>
      <c r="H153" s="21"/>
    </row>
    <row r="154" spans="1:8" s="18" customFormat="1" x14ac:dyDescent="0.2">
      <c r="B154" s="23"/>
      <c r="C154" s="23"/>
      <c r="D154" s="23"/>
      <c r="E154" s="23"/>
      <c r="F154" s="23"/>
      <c r="G154" s="23"/>
      <c r="H154" s="17"/>
    </row>
    <row r="155" spans="1:8" ht="15.75" x14ac:dyDescent="0.25">
      <c r="A155" s="22"/>
    </row>
  </sheetData>
  <mergeCells count="10">
    <mergeCell ref="A5:P5"/>
    <mergeCell ref="A6:P6"/>
    <mergeCell ref="A7:P7"/>
    <mergeCell ref="A51:D51"/>
    <mergeCell ref="A68:G68"/>
    <mergeCell ref="E12:F12"/>
    <mergeCell ref="E13:F13"/>
    <mergeCell ref="E11:G11"/>
    <mergeCell ref="E10:G10"/>
    <mergeCell ref="I10:Q10"/>
  </mergeCells>
  <phoneticPr fontId="0" type="noConversion"/>
  <printOptions horizontalCentered="1"/>
  <pageMargins left="0.31496062992125984" right="0.31496062992125984" top="0.59055118110236227" bottom="0.39370078740157483" header="0.39370078740157483" footer="0.19685039370078741"/>
  <pageSetup paperSize="9" scale="48" orientation="landscape" r:id="rId1"/>
  <headerFooter alignWithMargins="0"/>
  <ignoredErrors>
    <ignoredError sqref="N14:P14 N15:P15 Q65:Q67 N32:P32 N19:P22 N41:P44 N66:P67 N55:P55 Q24:Q26 Q13:Q15 H16 N51:P53 Q45 Q49:Q53 Q32 N60:P64 Q55 H33 N45:P50 H56 G65:H65 H46 G47:I53 G55:I55 G66:I66 G41:I44 G45:I45 G24:I26 I67 I14:I15 G62:I64 G60:H61 G40:H40 G32:I32 G29:H29 G21:I22 G19:H20 N24:P26 N29:P29 G27:H27 N40 N23:P23 G23:I23" unlockedFormula="1"/>
    <ignoredError sqref="N13:P13" numberStoredAsText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2002-2009</vt:lpstr>
      <vt:lpstr>'2002-2009'!Área_de_impresión</vt:lpstr>
      <vt:lpstr>'2002-2009'!Títulos_a_imprimir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Medina Mañuico, Hector</cp:lastModifiedBy>
  <cp:lastPrinted>2013-04-26T14:57:05Z</cp:lastPrinted>
  <dcterms:created xsi:type="dcterms:W3CDTF">2001-07-04T16:14:06Z</dcterms:created>
  <dcterms:modified xsi:type="dcterms:W3CDTF">2019-09-16T22:24:17Z</dcterms:modified>
</cp:coreProperties>
</file>