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_Documentos\Gestión y Desembolsos\PAD y PTD\Desemb Historicos\Publicación 2018\"/>
    </mc:Choice>
  </mc:AlternateContent>
  <bookViews>
    <workbookView xWindow="720" yWindow="450" windowWidth="12120" windowHeight="9120" tabRatio="529"/>
  </bookViews>
  <sheets>
    <sheet name="Detallado" sheetId="1" r:id="rId1"/>
  </sheets>
  <definedNames>
    <definedName name="_xlnm._FilterDatabase" localSheetId="0" hidden="1">Detallado!$A$9:$R$227</definedName>
    <definedName name="_xlnm.Print_Area" localSheetId="0">Detallado!$A$1:$R$227</definedName>
    <definedName name="_xlnm.Print_Titles" localSheetId="0">Detallado!$1:$10</definedName>
  </definedNames>
  <calcPr calcId="152511"/>
</workbook>
</file>

<file path=xl/calcChain.xml><?xml version="1.0" encoding="utf-8"?>
<calcChain xmlns="http://schemas.openxmlformats.org/spreadsheetml/2006/main">
  <c r="J83" i="1" l="1"/>
  <c r="K83" i="1"/>
  <c r="L83" i="1"/>
  <c r="M83" i="1"/>
  <c r="N83" i="1"/>
  <c r="O83" i="1"/>
  <c r="P83" i="1"/>
  <c r="Q83" i="1"/>
  <c r="I83" i="1"/>
  <c r="R99" i="1" l="1"/>
  <c r="R70" i="1" l="1"/>
  <c r="R71" i="1"/>
  <c r="R72" i="1"/>
  <c r="R73" i="1"/>
  <c r="R74" i="1"/>
  <c r="R69" i="1"/>
  <c r="R222" i="1" l="1"/>
  <c r="R130" i="1"/>
  <c r="R131" i="1"/>
  <c r="R221" i="1"/>
  <c r="R213" i="1"/>
  <c r="R214" i="1"/>
  <c r="R215" i="1"/>
  <c r="R216" i="1"/>
  <c r="R217" i="1"/>
  <c r="R218" i="1"/>
  <c r="R21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192" i="1"/>
  <c r="R165" i="1"/>
  <c r="R166" i="1"/>
  <c r="R167" i="1"/>
  <c r="R168" i="1"/>
  <c r="R169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63" i="1"/>
  <c r="R164" i="1"/>
  <c r="R161" i="1"/>
  <c r="R162" i="1"/>
  <c r="R160" i="1"/>
  <c r="R152" i="1"/>
  <c r="R153" i="1"/>
  <c r="R154" i="1"/>
  <c r="R155" i="1"/>
  <c r="R151" i="1"/>
  <c r="R142" i="1"/>
  <c r="R143" i="1"/>
  <c r="R144" i="1"/>
  <c r="R145" i="1"/>
  <c r="R146" i="1"/>
  <c r="R147" i="1"/>
  <c r="R148" i="1"/>
  <c r="R137" i="1"/>
  <c r="R138" i="1"/>
  <c r="R139" i="1"/>
  <c r="R140" i="1"/>
  <c r="R141" i="1"/>
  <c r="R135" i="1"/>
  <c r="R136" i="1"/>
  <c r="R134" i="1"/>
  <c r="R75" i="1"/>
  <c r="R76" i="1"/>
  <c r="R77" i="1"/>
  <c r="R78" i="1"/>
  <c r="R79" i="1"/>
  <c r="R80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18" i="1"/>
  <c r="R19" i="1"/>
  <c r="R20" i="1"/>
  <c r="R21" i="1"/>
  <c r="R22" i="1"/>
  <c r="R23" i="1"/>
  <c r="R24" i="1"/>
  <c r="R16" i="1"/>
  <c r="R17" i="1"/>
  <c r="R15" i="1"/>
  <c r="R14" i="1"/>
  <c r="J220" i="1"/>
  <c r="K220" i="1"/>
  <c r="L220" i="1"/>
  <c r="M220" i="1"/>
  <c r="N220" i="1"/>
  <c r="O220" i="1"/>
  <c r="P220" i="1"/>
  <c r="Q220" i="1"/>
  <c r="I220" i="1"/>
  <c r="R220" i="1" l="1"/>
  <c r="L211" i="1"/>
  <c r="L191" i="1"/>
  <c r="L150" i="1"/>
  <c r="L133" i="1"/>
  <c r="L13" i="1"/>
  <c r="Q13" i="1" l="1"/>
  <c r="Q211" i="1"/>
  <c r="Q191" i="1"/>
  <c r="Q133" i="1"/>
  <c r="Q150" i="1"/>
  <c r="Q159" i="1"/>
  <c r="R211" i="1"/>
  <c r="I211" i="1"/>
  <c r="J191" i="1"/>
  <c r="K191" i="1"/>
  <c r="M191" i="1"/>
  <c r="N191" i="1"/>
  <c r="O191" i="1"/>
  <c r="P191" i="1"/>
  <c r="I191" i="1"/>
  <c r="M159" i="1"/>
  <c r="N159" i="1"/>
  <c r="O159" i="1"/>
  <c r="P159" i="1"/>
  <c r="I159" i="1"/>
  <c r="R150" i="1"/>
  <c r="J150" i="1"/>
  <c r="K150" i="1"/>
  <c r="M150" i="1"/>
  <c r="N150" i="1"/>
  <c r="O150" i="1"/>
  <c r="P150" i="1"/>
  <c r="I150" i="1"/>
  <c r="R133" i="1"/>
  <c r="J133" i="1"/>
  <c r="K133" i="1"/>
  <c r="M133" i="1"/>
  <c r="N133" i="1"/>
  <c r="O133" i="1"/>
  <c r="P133" i="1"/>
  <c r="I133" i="1"/>
  <c r="J13" i="1"/>
  <c r="K13" i="1"/>
  <c r="L11" i="1"/>
  <c r="M13" i="1"/>
  <c r="N13" i="1"/>
  <c r="O13" i="1"/>
  <c r="P13" i="1"/>
  <c r="I13" i="1"/>
  <c r="R127" i="1"/>
  <c r="R128" i="1"/>
  <c r="R129" i="1"/>
  <c r="R191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100" i="1"/>
  <c r="R101" i="1"/>
  <c r="R102" i="1"/>
  <c r="R103" i="1"/>
  <c r="R104" i="1"/>
  <c r="R105" i="1"/>
  <c r="R84" i="1"/>
  <c r="R83" i="1" l="1"/>
  <c r="N157" i="1"/>
  <c r="O157" i="1"/>
  <c r="N11" i="1"/>
  <c r="P11" i="1"/>
  <c r="M11" i="1"/>
  <c r="K11" i="1"/>
  <c r="J11" i="1"/>
  <c r="I11" i="1"/>
  <c r="I157" i="1"/>
  <c r="O11" i="1"/>
  <c r="Q157" i="1"/>
  <c r="P157" i="1"/>
  <c r="M157" i="1"/>
  <c r="Q11" i="1"/>
  <c r="R13" i="1"/>
  <c r="I225" i="1" l="1"/>
  <c r="Q225" i="1"/>
  <c r="R11" i="1"/>
  <c r="P211" i="1" l="1"/>
  <c r="P225" i="1" s="1"/>
  <c r="J211" i="1" l="1"/>
  <c r="O211" i="1"/>
  <c r="O225" i="1" s="1"/>
  <c r="N211" i="1"/>
  <c r="N225" i="1" s="1"/>
  <c r="M211" i="1"/>
  <c r="M225" i="1" s="1"/>
  <c r="K211" i="1"/>
  <c r="A213" i="1" l="1"/>
  <c r="A214" i="1" s="1"/>
  <c r="A215" i="1" s="1"/>
  <c r="A216" i="1" s="1"/>
  <c r="A217" i="1" s="1"/>
  <c r="A161" i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L170" i="1" l="1"/>
  <c r="L159" i="1" s="1"/>
  <c r="L157" i="1" s="1"/>
  <c r="L225" i="1" s="1"/>
  <c r="K170" i="1" l="1"/>
  <c r="K159" i="1" s="1"/>
  <c r="K157" i="1" s="1"/>
  <c r="K225" i="1" s="1"/>
  <c r="A222" i="1" l="1"/>
  <c r="A193" i="1"/>
  <c r="A152" i="1"/>
  <c r="A153" i="1" s="1"/>
  <c r="A154" i="1" s="1"/>
  <c r="A155" i="1" s="1"/>
  <c r="A135" i="1"/>
  <c r="A85" i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5" i="1" l="1"/>
  <c r="J170" i="1" l="1"/>
  <c r="R170" i="1" l="1"/>
  <c r="J159" i="1"/>
  <c r="J157" i="1" s="1"/>
  <c r="J225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H160" i="1"/>
  <c r="R159" i="1" l="1"/>
  <c r="R157" i="1" s="1"/>
  <c r="R225" i="1" s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194" i="1" l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136" i="1" l="1"/>
  <c r="A137" i="1" s="1"/>
  <c r="A138" i="1" l="1"/>
  <c r="A139" i="1" s="1"/>
  <c r="A140" i="1" l="1"/>
  <c r="A141" i="1" s="1"/>
  <c r="A142" i="1" l="1"/>
  <c r="A143" i="1" s="1"/>
  <c r="A144" i="1" s="1"/>
  <c r="A145" i="1" s="1"/>
  <c r="A146" i="1" s="1"/>
  <c r="A147" i="1" s="1"/>
  <c r="A148" i="1" s="1"/>
  <c r="A225" i="1" s="1"/>
</calcChain>
</file>

<file path=xl/sharedStrings.xml><?xml version="1.0" encoding="utf-8"?>
<sst xmlns="http://schemas.openxmlformats.org/spreadsheetml/2006/main" count="1006" uniqueCount="453">
  <si>
    <t>BIRF 7308-PE</t>
  </si>
  <si>
    <t>M. AGRICULTURA</t>
  </si>
  <si>
    <t>CAF 3241</t>
  </si>
  <si>
    <t>Proyecto Olmos Etapa I Obras de Trasvase</t>
  </si>
  <si>
    <t>Detallado por Créditos</t>
  </si>
  <si>
    <t>FONER</t>
  </si>
  <si>
    <t>BID 1663-OC-PE</t>
  </si>
  <si>
    <t>MINISTERIO DE ECONOMIA Y FINANZAS</t>
  </si>
  <si>
    <t>DEUDA  EXTERNA  DE  MEDIANO  Y  LARGO  PLAZO</t>
  </si>
  <si>
    <t>(En Miles US$)</t>
  </si>
  <si>
    <t>M.O.</t>
  </si>
  <si>
    <t>TOTAL</t>
  </si>
  <si>
    <t>I.</t>
  </si>
  <si>
    <t>ORGANISMOS  INTERNACIONALES</t>
  </si>
  <si>
    <t>A.</t>
  </si>
  <si>
    <t>BANCO  INTERAMERICANO  DE  DESARROLLO</t>
  </si>
  <si>
    <t>AGRICULTURA</t>
  </si>
  <si>
    <t>US$</t>
  </si>
  <si>
    <t>MEF</t>
  </si>
  <si>
    <t>TRANSPORTES</t>
  </si>
  <si>
    <t>SALUD</t>
  </si>
  <si>
    <t>FONCODES</t>
  </si>
  <si>
    <t>SOCIALES</t>
  </si>
  <si>
    <t>M.PRESIDENCIA</t>
  </si>
  <si>
    <t>SANEAMIENTO</t>
  </si>
  <si>
    <t>M.AGRICULTURA</t>
  </si>
  <si>
    <t>TRABAJO</t>
  </si>
  <si>
    <t>JUSTICIA</t>
  </si>
  <si>
    <t>SUNAT</t>
  </si>
  <si>
    <t>MINCETUR</t>
  </si>
  <si>
    <t>BID 1461-OC-PE</t>
  </si>
  <si>
    <t>M. VIVIENDA, CONST. Y SANEA</t>
  </si>
  <si>
    <t>VIVIENDA</t>
  </si>
  <si>
    <t>BID 1482-OC-PE</t>
  </si>
  <si>
    <t>BID 1501-OC-PE</t>
  </si>
  <si>
    <t>Transporte Urbano de Lima</t>
  </si>
  <si>
    <t>MLM</t>
  </si>
  <si>
    <t>BID 1437-OC-PE</t>
  </si>
  <si>
    <t>PCM</t>
  </si>
  <si>
    <t>B.</t>
  </si>
  <si>
    <t>BANCO  INTERNACIONAL  DE  RECONSTRUCCIÓN  Y  FOMENTO</t>
  </si>
  <si>
    <t>SEDAPAL</t>
  </si>
  <si>
    <t>COFOPRI</t>
  </si>
  <si>
    <t>BIRF 7142-PE</t>
  </si>
  <si>
    <t>M. VIVIENDA</t>
  </si>
  <si>
    <t>D.</t>
  </si>
  <si>
    <t>CORPORACIÓN  ANDINA  DE  FOMENTO</t>
  </si>
  <si>
    <t>E.</t>
  </si>
  <si>
    <t>FONDO  INTERNACIONAL  DE  DESARROLLO  AGRÍCOLA</t>
  </si>
  <si>
    <t>DEG</t>
  </si>
  <si>
    <t>G.</t>
  </si>
  <si>
    <t>II.</t>
  </si>
  <si>
    <t>CLUB  DE  PARIS</t>
  </si>
  <si>
    <t>ALEMANIA</t>
  </si>
  <si>
    <t>KFW</t>
  </si>
  <si>
    <t>DM</t>
  </si>
  <si>
    <t>SEDAPAR</t>
  </si>
  <si>
    <t>Plan Maestro Agua Potable</t>
  </si>
  <si>
    <t>Py.de Agua Potable y Alcantarillado de Puno</t>
  </si>
  <si>
    <t>EUR</t>
  </si>
  <si>
    <t>Agua Potable y Alcant. Huancavelica</t>
  </si>
  <si>
    <t>JAPON</t>
  </si>
  <si>
    <t>YEN</t>
  </si>
  <si>
    <t>Programa de Caminos Departamentales</t>
  </si>
  <si>
    <t>Facilidad Sectorial Institucional para la  Mejora de la Calidad de la Gestión y el Gasto Público</t>
  </si>
  <si>
    <t>Programa de Ciencia y Tecnología</t>
  </si>
  <si>
    <t>Mejor.ampliac.Sistem.Agua y Alcantl.-PRONAP</t>
  </si>
  <si>
    <t>Proy.mejoramiento Agua Potable Iquitos y Cusco</t>
  </si>
  <si>
    <t>Proy.mejoramiento Agua Potable areas marg.Lima</t>
  </si>
  <si>
    <t>Prog. Estudios de Preinversión Región Fronteriza con Ecuador</t>
  </si>
  <si>
    <t>Corredor Vial Interoceanico Perú-Brasil (IIRSA SUR)</t>
  </si>
  <si>
    <t>Remotorización del BIC Humbolt</t>
  </si>
  <si>
    <t>IMARPE</t>
  </si>
  <si>
    <t>Mej. y Amp. Sistema Alcant. e Inst. Pta. Tratam. Aguas Residuales en Iquitos</t>
  </si>
  <si>
    <t>BIRF 7588-PE</t>
  </si>
  <si>
    <t>M.RELACIONES EXTERIORES</t>
  </si>
  <si>
    <t>BID 1827-OC-PE</t>
  </si>
  <si>
    <t>BID 1899-OC-PE</t>
  </si>
  <si>
    <t>BID 1836-OC-PE</t>
  </si>
  <si>
    <t>BID 1915-OC-PE</t>
  </si>
  <si>
    <t>BID 2045-OC-PE</t>
  </si>
  <si>
    <t>BIRF 7423-PE</t>
  </si>
  <si>
    <t>BIRF 7443-PE</t>
  </si>
  <si>
    <t>CAF 3804</t>
  </si>
  <si>
    <t>CAF 5129</t>
  </si>
  <si>
    <t>FIDA 744-O PE</t>
  </si>
  <si>
    <t>JICA (PE-P32)</t>
  </si>
  <si>
    <t>Prog. Transporte Rural Descentralizado</t>
  </si>
  <si>
    <t>PROVIAS DESCENTRALIZADO</t>
  </si>
  <si>
    <t>PROVIAS NACIONAL</t>
  </si>
  <si>
    <t>FAPEP Modernización del Sistema Administ. Justica para la Mejora de los Servicios Brindados</t>
  </si>
  <si>
    <t>MINJUS</t>
  </si>
  <si>
    <t>Pasos de Frontera Desaguadero (Perú-Bolivia) y Componentes Transversales en el Marco del Programa "Pasos de Frontera Perú - IIRSA"</t>
  </si>
  <si>
    <t>Programa Agua para Todos</t>
  </si>
  <si>
    <t>Prog. Desarrollo de la Sanidad Agropecuaria para la Competitividad Agraria</t>
  </si>
  <si>
    <t>GRC - PLAN COPESCO</t>
  </si>
  <si>
    <t>Prog. Transporte Rural Descentralizado (Caminos Rurales III)</t>
  </si>
  <si>
    <t>Prog. Apoyo a las Alianzas Rurales Productivas en la Sierra del Perú - ALIADOS</t>
  </si>
  <si>
    <t>MARENASS</t>
  </si>
  <si>
    <t>VII.</t>
  </si>
  <si>
    <t>BONOS</t>
  </si>
  <si>
    <t>VARIOS</t>
  </si>
  <si>
    <t>n.a.</t>
  </si>
  <si>
    <t>Bonos Soberanos</t>
  </si>
  <si>
    <t>T O T A L</t>
  </si>
  <si>
    <t xml:space="preserve"> *_/  TIPO DE CAMBIO UTILIZADO ES POR TRANSACCION.</t>
  </si>
  <si>
    <t>BID 1534-OC-PE</t>
  </si>
  <si>
    <t>UCPS</t>
  </si>
  <si>
    <t>Mejoramiento de los Servicios de Justicia</t>
  </si>
  <si>
    <t>P.JUDICIAL</t>
  </si>
  <si>
    <t>Reordenamiento y Rehab. Valle de Vilcanota</t>
  </si>
  <si>
    <t>PROJOVEN</t>
  </si>
  <si>
    <t>BID 1586-OC-PE</t>
  </si>
  <si>
    <t>Prog. Servicio Apoyo para Acceder Mercados Rurales</t>
  </si>
  <si>
    <t>BID 1601-OC-PE</t>
  </si>
  <si>
    <t>Apoyo a Ref. de Prog. Superación de la Pobreza</t>
  </si>
  <si>
    <t>FIDA 602-O PE</t>
  </si>
  <si>
    <t>BID 1539-OC-PE</t>
  </si>
  <si>
    <t>DNS</t>
  </si>
  <si>
    <t>BID 1591-OC-PE</t>
  </si>
  <si>
    <t>CONTRALORIA</t>
  </si>
  <si>
    <t>EMSAPUNO</t>
  </si>
  <si>
    <t>Proy. Agua Potab. Y Alcant. Tumbes</t>
  </si>
  <si>
    <t>EPS TUMBES</t>
  </si>
  <si>
    <t>Proy. Invest. Y Extensión Agricola Fase II</t>
  </si>
  <si>
    <t>PSI</t>
  </si>
  <si>
    <t>EMAPA HUANCAVELICA</t>
  </si>
  <si>
    <t>Proy. Subsectorial de Irrigacion Fase II</t>
  </si>
  <si>
    <t>VIII.</t>
  </si>
  <si>
    <t>ADMINISTRACION DE DEUDA</t>
  </si>
  <si>
    <t xml:space="preserve">Bonos </t>
  </si>
  <si>
    <t>SENASA</t>
  </si>
  <si>
    <t>BID 1696-OC-PE</t>
  </si>
  <si>
    <t>BID 1657-OC-PE</t>
  </si>
  <si>
    <t>BID 1810-OC-PE</t>
  </si>
  <si>
    <t>PROVIAS DESCENT</t>
  </si>
  <si>
    <t>MVCS</t>
  </si>
  <si>
    <t>DNEP</t>
  </si>
  <si>
    <t>BIRF 7322-PE</t>
  </si>
  <si>
    <t>BIRF 7366-PE</t>
  </si>
  <si>
    <t>BIRF 7368-PE</t>
  </si>
  <si>
    <t>CAF 3572</t>
  </si>
  <si>
    <t>FHH</t>
  </si>
  <si>
    <t>PLAN MERISS</t>
  </si>
  <si>
    <t>BIRF 7209-PE</t>
  </si>
  <si>
    <t>BIRF 7219-PE</t>
  </si>
  <si>
    <t>BIRF 7254-PE</t>
  </si>
  <si>
    <t>BIRF 7255-PE</t>
  </si>
  <si>
    <t>BIRF 7257-PE</t>
  </si>
  <si>
    <t>BIRF 7285-PE</t>
  </si>
  <si>
    <t>BID 2092-OC-PE</t>
  </si>
  <si>
    <t>PARSALUD</t>
  </si>
  <si>
    <t>BIRF 7643-PE</t>
  </si>
  <si>
    <t>BIRF 7701-PE</t>
  </si>
  <si>
    <t>BIRF 7810-PE</t>
  </si>
  <si>
    <t xml:space="preserve">Segunda Fase del Prog. Apoyo a Reforma del Sector Salud - PARSALUD II </t>
  </si>
  <si>
    <t>Manejo de Recursos Hídricos</t>
  </si>
  <si>
    <t>Programático de Política Ambiental II</t>
  </si>
  <si>
    <t>ANA-MINAG</t>
  </si>
  <si>
    <t>JICA (PE-P33)</t>
  </si>
  <si>
    <t>JICA (PE-P34)</t>
  </si>
  <si>
    <t>JICA (PE-P35)</t>
  </si>
  <si>
    <t>Proy. Sub-Sectorial de Irrigación</t>
  </si>
  <si>
    <t>Proy. Ampliación de Frontera Eléctrica III</t>
  </si>
  <si>
    <t>Mej. Agua y Alcant. Ciudades de Cajamarca - I Etapa</t>
  </si>
  <si>
    <t>GRLORETO</t>
  </si>
  <si>
    <t>GRCAJAMARCA</t>
  </si>
  <si>
    <t>JICA (PE-P36)</t>
  </si>
  <si>
    <t>Mej. de las Redes Callao - Lima (Lima Norte I)</t>
  </si>
  <si>
    <t>Apoyo a la Implementación del Programa de Reformas del Sector Saneamiento</t>
  </si>
  <si>
    <t>BID 2269-OC-PE</t>
  </si>
  <si>
    <t>BID 2303-OC-PE</t>
  </si>
  <si>
    <t>Facil. Sectorial Apoyo al Prog. para Mejora de Product. y Competitividad</t>
  </si>
  <si>
    <t>BID 2325-OC-PE</t>
  </si>
  <si>
    <t>Prog. Mejora de la Productividad y la Competitividad I</t>
  </si>
  <si>
    <t>BID 2413-OC-PE</t>
  </si>
  <si>
    <t>Prog. Reducción de Vulnerabilidad del Estado ante Desastres I</t>
  </si>
  <si>
    <t>BID 2417 -OC-PE</t>
  </si>
  <si>
    <t>BID 2455 -OC-PE</t>
  </si>
  <si>
    <t>BID 2446 -OC-PE</t>
  </si>
  <si>
    <t>BID 2456 -OC-PE</t>
  </si>
  <si>
    <t>Prog. Desarr. Matríz Energética Sostenible II (NUMES II)</t>
  </si>
  <si>
    <t>Prog. Reformas de Recursos Hídricos III</t>
  </si>
  <si>
    <t>Prog. Reforma de los Sectores Sociales II</t>
  </si>
  <si>
    <t>Prog. de Apoyo a la Agenda de Cambio Climático</t>
  </si>
  <si>
    <t>CAF 6141</t>
  </si>
  <si>
    <t>AUTORIDAD AUTÓNOMA DEL TREN ELÉCTRICO</t>
  </si>
  <si>
    <t>CAF 6616</t>
  </si>
  <si>
    <t>Mej. Sistema de Agua Potable y Alcantarillado - Lima -Callao</t>
  </si>
  <si>
    <t>Proy. Rehab. Integral Ferroc. Huancayo - Huancavelica, Comp. I</t>
  </si>
  <si>
    <t>Prog. Inversión en Mejor. y Rehab. de Infraestructura Vial</t>
  </si>
  <si>
    <t>CAF 6922</t>
  </si>
  <si>
    <t>Programa de Electrificación Rural mediante la Aplic. de Fondos Concursables</t>
  </si>
  <si>
    <t>Consolidación de los Derechos de Propiedad Inmueble</t>
  </si>
  <si>
    <t>BIRF 7950-PE</t>
  </si>
  <si>
    <t>BIRF 7954-PE</t>
  </si>
  <si>
    <t>BIRF 7977-PE</t>
  </si>
  <si>
    <t>Préstamo Programático de Política Ambiental III</t>
  </si>
  <si>
    <t>Prog. Gestión Fiscal y Crecimiento Económico IV</t>
  </si>
  <si>
    <t>Préstamo Programático de Reforma Social III (REAC III)</t>
  </si>
  <si>
    <t>JICA (PE-P25)</t>
  </si>
  <si>
    <t>JICA (PE-P29)</t>
  </si>
  <si>
    <t>JICA (PE-P30)</t>
  </si>
  <si>
    <t>JICA (PE-P31)</t>
  </si>
  <si>
    <t>JICA (PE-P37)</t>
  </si>
  <si>
    <t>Planta Huachipa y Ramal Norte - Lotes 1, 2 y 3</t>
  </si>
  <si>
    <t>Programa Municipal de Atención a los Servicios Básicos</t>
  </si>
  <si>
    <t>Programa de Riego Zona Andina Sur IV</t>
  </si>
  <si>
    <t>Programa de Medidas de Rápido Impacto I</t>
  </si>
  <si>
    <t>Opt. Sistemas Agua Potable y Alcantarillado - Planta Huachipa</t>
  </si>
  <si>
    <t>BID 2166-OC-PE</t>
  </si>
  <si>
    <t>ANA - MINAG</t>
  </si>
  <si>
    <t>BID 2445 -OC-PE</t>
  </si>
  <si>
    <t>BID 2374 -OC-PE</t>
  </si>
  <si>
    <t>Coop. Técnica - Reforma de los Sectores Sociales II</t>
  </si>
  <si>
    <t>BID 2449 -OC-PE</t>
  </si>
  <si>
    <t>Prog. 2da Generación Reforma Sector Saneamiento I</t>
  </si>
  <si>
    <t>BID 2531 -OC-PE</t>
  </si>
  <si>
    <t xml:space="preserve">Programa de Competitividad Agraria II </t>
  </si>
  <si>
    <t>BID 2554 -OC-PE</t>
  </si>
  <si>
    <t>Prog. Reducción de Vulnerabilidad del Estado ante Desastres</t>
  </si>
  <si>
    <t>BID 2544 -OC-PE</t>
  </si>
  <si>
    <t>Prog. Desarr. Matríz Energética Sostenible III (NUMES III)</t>
  </si>
  <si>
    <t>BID 2604 -OC-PE</t>
  </si>
  <si>
    <t>BID 2625 -OC-PE</t>
  </si>
  <si>
    <t>Prog. de Apoyo a la Agenda de Cambio Climático II</t>
  </si>
  <si>
    <t>Prog. 2da Generación Reforma Sector Saneamiento II</t>
  </si>
  <si>
    <t>BIRF 7969-PE</t>
  </si>
  <si>
    <t>Mejoramiento de los Servicios de Justicia, 2da Etapa</t>
  </si>
  <si>
    <t>BIRF 7878-PE</t>
  </si>
  <si>
    <t>Programa Sub-Sectorial de Irrigación - Sierra</t>
  </si>
  <si>
    <t>CAF 6923</t>
  </si>
  <si>
    <t>CAF 7454</t>
  </si>
  <si>
    <t>Carretera IIRSA SUR</t>
  </si>
  <si>
    <t>II Etapa - Tren Eléctrico</t>
  </si>
  <si>
    <t>FIDA 799-O PE</t>
  </si>
  <si>
    <t>Fortalec. Mercados, Diversif. Ingresos y Mej. Cond. Vida Sierra Sur II.</t>
  </si>
  <si>
    <t>AGRORURAL</t>
  </si>
  <si>
    <t>Cofin. BID - Prog. Reforma Saneamiento III</t>
  </si>
  <si>
    <t>Prog. 2da. Generación Reformas Sector Saneamiento  I</t>
  </si>
  <si>
    <t>Prog. Reforma Social II</t>
  </si>
  <si>
    <t>DIRECCION GENERAL DE ENDEUDAMIENTO Y TESORO PÚBLICO</t>
  </si>
  <si>
    <t>SEDACAJ</t>
  </si>
  <si>
    <t>BID 2534 -OC-PE</t>
  </si>
  <si>
    <t>Prog. Modernización del Sistema Administ. Justica para la Mejora de los Servicios Brindados</t>
  </si>
  <si>
    <t>BID 2783 -OC-PE</t>
  </si>
  <si>
    <t>Programa de Reformas de los Sectores Sociales III</t>
  </si>
  <si>
    <t>BID 2849 -OC-PE</t>
  </si>
  <si>
    <t>Programa de Competitividad y Productividad II</t>
  </si>
  <si>
    <t>Prog NUMES IV</t>
  </si>
  <si>
    <t>BID 2847 -OC-PE</t>
  </si>
  <si>
    <t>BIRF 7978-PE</t>
  </si>
  <si>
    <t>Pequeñas Ciudades - PRONASAR Fase II (ampliación)</t>
  </si>
  <si>
    <t>Opt. Sist. Agua Pot. Y Alcant. En Huachipa, Comas y Chillón.</t>
  </si>
  <si>
    <t>Desarrollo Integral Alto Mayo</t>
  </si>
  <si>
    <t>PEAM</t>
  </si>
  <si>
    <t xml:space="preserve">Proy. Gestión Integral Micro Cuenca Mariño de Prov. Abancay </t>
  </si>
  <si>
    <t>GR APURIMAC</t>
  </si>
  <si>
    <t>GR SAN MARTIN</t>
  </si>
  <si>
    <t>BIRF 8025-PE</t>
  </si>
  <si>
    <t>BID 2693 -OC-PE</t>
  </si>
  <si>
    <t>Innovación para la Competitividad</t>
  </si>
  <si>
    <t>BID 2769 -OC-PE</t>
  </si>
  <si>
    <t>Rehab. y Mejoram. Carretera Lima - Canta - La Viuda - Unish</t>
  </si>
  <si>
    <t>BID 2703 -OC-PE</t>
  </si>
  <si>
    <t>BID 2661 -OC-PE</t>
  </si>
  <si>
    <t>BID 2759 -OC-PE</t>
  </si>
  <si>
    <t>BID 2645 -OC-PE</t>
  </si>
  <si>
    <t>BID 2978 -OC-PE</t>
  </si>
  <si>
    <t>BID 2985 -OC-PE</t>
  </si>
  <si>
    <t>BID 2963 -OC-PE</t>
  </si>
  <si>
    <t>Mejora de la Gestión Integral de la Inversión Pública Territorial</t>
  </si>
  <si>
    <t>Mej. de la Educ.Inicial en Ayacucho, Huancavelíca y Huánuco</t>
  </si>
  <si>
    <t>Prog Competitividad Agraria III</t>
  </si>
  <si>
    <t>Prog. Residuos Sólidos en Zonas Prioritarias I</t>
  </si>
  <si>
    <t>Agua Para Todos II</t>
  </si>
  <si>
    <t>Prog Apoyo de Agenda de Cambio Climático III</t>
  </si>
  <si>
    <t>Prog de Gestión de Resultados para la Inclusión Social I</t>
  </si>
  <si>
    <t>EDUCACIÓN</t>
  </si>
  <si>
    <t>AMBIENTE</t>
  </si>
  <si>
    <t>BIRF 7961-PE</t>
  </si>
  <si>
    <t>Cierre de brechas del Prog. Estratégico Articulado Nutricional</t>
  </si>
  <si>
    <t>BIRF 8034-PE</t>
  </si>
  <si>
    <t>Apoyo Prog. Gestión de Resultados para la Inclusión Social</t>
  </si>
  <si>
    <t>MINEDU</t>
  </si>
  <si>
    <t>M. AMBIENTE</t>
  </si>
  <si>
    <t>Programa de Electrificación Rural mediante la Aplic. de Fondos Concursables - FONER II</t>
  </si>
  <si>
    <t>Prog. Mej. Calidad de la Educación Superior</t>
  </si>
  <si>
    <t xml:space="preserve">DPL MIDIS I </t>
  </si>
  <si>
    <t>BIRF 8222-PE</t>
  </si>
  <si>
    <t>BIRF 8212-PE</t>
  </si>
  <si>
    <t>BIRF 8221-PE</t>
  </si>
  <si>
    <t>Agua Potable y Desague Pisco</t>
  </si>
  <si>
    <t>JICA (PE-P38)</t>
  </si>
  <si>
    <t>JICA (PE-P39)</t>
  </si>
  <si>
    <t>JICA (PE-P40)</t>
  </si>
  <si>
    <t>JICA (PE-P41)</t>
  </si>
  <si>
    <t>JICA (PE-P42)</t>
  </si>
  <si>
    <t>PNSR</t>
  </si>
  <si>
    <t>COFIDE</t>
  </si>
  <si>
    <t>ECONOMÍA</t>
  </si>
  <si>
    <t>Lima Norte II</t>
  </si>
  <si>
    <t>Programa de Asistencia para Infraestructura de Renovación Energética</t>
  </si>
  <si>
    <t>Proyecto Irrigación Sierra</t>
  </si>
  <si>
    <t>Proyecto Amazonía Rural</t>
  </si>
  <si>
    <t>BID 2969 -OC-PE</t>
  </si>
  <si>
    <t>BID 2991 -OC-PE</t>
  </si>
  <si>
    <t>Sistema Integrado de Gestión de Planillas</t>
  </si>
  <si>
    <t>BID 3240 -OC-PE</t>
  </si>
  <si>
    <t>BID 3292 -OC-PE</t>
  </si>
  <si>
    <t>BID 3299 -OC-PE</t>
  </si>
  <si>
    <t>Prog de reducción de vulnerabilidad del Estado ante desastres III</t>
  </si>
  <si>
    <t>BIRF 8246-PE</t>
  </si>
  <si>
    <t>Programa Aliados II (Desarrollo Rural)</t>
  </si>
  <si>
    <t>Mej. del SNC para una gestión pública, integral y eficaz</t>
  </si>
  <si>
    <t>FIDA 884-O PE</t>
  </si>
  <si>
    <t>Fortal. Desarrollo Local en Áreas de Sierra y Selva Alta del Perú</t>
  </si>
  <si>
    <t>Desarrollo y Educ.Infantil en Áreas Rurales</t>
  </si>
  <si>
    <t>Prog. Energìas Renovables y Eficiencia Energética</t>
  </si>
  <si>
    <t>Prog de Gestión Municipal I</t>
  </si>
  <si>
    <t>Programa de Segunda Generación de reformas del Sector Saneamiento III</t>
  </si>
  <si>
    <t>Prog para la mejora de la productividad y competitividad III</t>
  </si>
  <si>
    <t>EMAPISCO</t>
  </si>
  <si>
    <t>BID 3088 -OC-PE</t>
  </si>
  <si>
    <t>INIA - MINAG</t>
  </si>
  <si>
    <t>Programa Nacional de Innovación Agraria</t>
  </si>
  <si>
    <t>BID 3214 -OC-PE</t>
  </si>
  <si>
    <t>Proyectos para la Consolidación de la Administración Tributaria y Aduanera</t>
  </si>
  <si>
    <t>BIRF 8226-PE</t>
  </si>
  <si>
    <t>BIRF 8331-PE</t>
  </si>
  <si>
    <t>BIRF 7649-PE</t>
  </si>
  <si>
    <t>BIRF 7674-PE</t>
  </si>
  <si>
    <t>BIRF 7668-PE</t>
  </si>
  <si>
    <t>Financ. Sup. Programático de Gestión Fiscal y Crecimiento II</t>
  </si>
  <si>
    <t>Programático de Política Ambiental</t>
  </si>
  <si>
    <t>Programático de Reformas en Sectoriales Sociales II</t>
  </si>
  <si>
    <t>CAF 7705</t>
  </si>
  <si>
    <t>GR AREQUIPA</t>
  </si>
  <si>
    <t>GR LAMBAYEQUE</t>
  </si>
  <si>
    <t>CAF 8322</t>
  </si>
  <si>
    <t>Prog. Desarrollo Forestal Sostenible, Inclusivo y Competitivo en la Amazonía Peruana</t>
  </si>
  <si>
    <t>CAF 8386</t>
  </si>
  <si>
    <t>CAF 8519</t>
  </si>
  <si>
    <t>Obras Hidraulicas Mayores del Proyecto Chavimochic - III Etapa</t>
  </si>
  <si>
    <t>GR LA LIBERTAD</t>
  </si>
  <si>
    <t>Prog de Reforma de Gestión Municipal, Fase II</t>
  </si>
  <si>
    <t>Prog de Segunda Generación de Reformas del Sector Saneamiento III</t>
  </si>
  <si>
    <t>JICA (PE-P43)</t>
  </si>
  <si>
    <t>JICA (PE-P44)</t>
  </si>
  <si>
    <t>Desarrollo Rural a través del Turismo en el Corredor Turístico del Valle del Uctubamba</t>
  </si>
  <si>
    <t>CCHH Moquegua 1 y 3</t>
  </si>
  <si>
    <t>GR AMAZONAS</t>
  </si>
  <si>
    <t>EGESUR</t>
  </si>
  <si>
    <t>TURISMO</t>
  </si>
  <si>
    <t>BID 3272 -OC-PE</t>
  </si>
  <si>
    <t>Mejoramiento del Sistema  de información estadística  agraria para el desarrollo rural del Perú (PROSAAMER II)</t>
  </si>
  <si>
    <t>BID 3370 -OC-PE</t>
  </si>
  <si>
    <t>BID 3373 -OC-PE</t>
  </si>
  <si>
    <t>Linea 2 del Metro de Lima y ramal Faucett - Gambeta</t>
  </si>
  <si>
    <t>BIRF 8468-PE</t>
  </si>
  <si>
    <t>Optimización Lima Norte  II</t>
  </si>
  <si>
    <t>Proyecto de Innovación Agraria</t>
  </si>
  <si>
    <t>BIRF 8339-PE</t>
  </si>
  <si>
    <t>Mejoramiento del Transporte de la ciudad del Cusco</t>
  </si>
  <si>
    <t>GR CUSCO</t>
  </si>
  <si>
    <t>BIRF 8306-PE</t>
  </si>
  <si>
    <t>Desarrollo Regional del Cusco</t>
  </si>
  <si>
    <t>BIRF 8517-PE</t>
  </si>
  <si>
    <t>CAF 8972</t>
  </si>
  <si>
    <t>CAF 9448</t>
  </si>
  <si>
    <t>Programa de Medidas de Rápido Impacto II</t>
  </si>
  <si>
    <t>Prog. "Crédito Rural - COFIDE III"</t>
  </si>
  <si>
    <t>Prog. Energìas Renovables y Eficiencia Energética - II Etapa</t>
  </si>
  <si>
    <t>BID 3587 -OC-PE</t>
  </si>
  <si>
    <t>BID 3546 -OC-PE</t>
  </si>
  <si>
    <t>BID 3547 -OC-PE</t>
  </si>
  <si>
    <t>BID 3700 -OC-PE</t>
  </si>
  <si>
    <t>Programa de Apoyo al Transporte Subnacional - PATS</t>
  </si>
  <si>
    <t>Mejoram.de los Servic.de Facilitac.del Com.Exter.a través de la Vuce.Segunda Etapa-San Isidro - Lima - Lima</t>
  </si>
  <si>
    <t>M.COMERCIO EXTERIOR Y TURISMO</t>
  </si>
  <si>
    <t>M.TRABAJO Y PROMOCIÓN DEL EMPLEO</t>
  </si>
  <si>
    <t>Mejoramiento de los Niveles de Innovación Productiva a Nivel Nacional</t>
  </si>
  <si>
    <t>M.PRODUCCION</t>
  </si>
  <si>
    <t>PRODUCCIÓN</t>
  </si>
  <si>
    <t>BIRF 8562-PE</t>
  </si>
  <si>
    <t>BIRF 8680-PE</t>
  </si>
  <si>
    <t>Programa "Mejoramiento y Ampliación de los Servicios de Calidad Ambiental a Nivel Nacional"</t>
  </si>
  <si>
    <t>ORGANISMO DE EVALUACION Y FISCALIZACION AMBIENTAL</t>
  </si>
  <si>
    <t>CAF 9691</t>
  </si>
  <si>
    <t>Proyecto Majes-Sihuas II Etapa</t>
  </si>
  <si>
    <t>GR DE AREQUIPA</t>
  </si>
  <si>
    <t>FIDA 1547-O PE</t>
  </si>
  <si>
    <t>Mejoramiento de los Servicios Públicos para el Desarrollo Territorial Sostenible en el Áres de influ</t>
  </si>
  <si>
    <t>Esquema Cajamarquilla, Nievería y Cerro Camote - Ampliación de los Sistemas de Agua Potable y Alcant</t>
  </si>
  <si>
    <t>Optimizac de Sist de Agua Potable y Alcantarillado,Sec,Rehab Redes y Actual de Catastro-Area Planta</t>
  </si>
  <si>
    <t>AATE</t>
  </si>
  <si>
    <t>Construcción de la Línea 2 y Ramal Av. Faucett - Gambetta de la Red Básica del Metro de Lima y Callao</t>
  </si>
  <si>
    <t>JICA (PE-P45)</t>
  </si>
  <si>
    <t>Programa de Protección de Valles y Poblac Vulnerables a Inundac</t>
  </si>
  <si>
    <t>BIRF 8740-PE</t>
  </si>
  <si>
    <t>Gestión Integrada de los Recursos Hídricos en 10 Cuencas</t>
  </si>
  <si>
    <t>BIRF 8692-PE</t>
  </si>
  <si>
    <t>Programa Nacional de Modernización del Sistema de Innovación en Pesca y Acuicultura</t>
  </si>
  <si>
    <t>PRODUCE</t>
  </si>
  <si>
    <t>BIRF 8682-PE</t>
  </si>
  <si>
    <t xml:space="preserve">Mejoramiento y Ampliación de los Servicios del Sistema Nacional de Ciencia y Tecnología e Innovación </t>
  </si>
  <si>
    <t>BID 3881 -OC-PE</t>
  </si>
  <si>
    <t>Mejoramiento de la Carretera Huánuco - Conococha, Sector: Huánuco - La Unión - Huallanca, Ruta PE-3N</t>
  </si>
  <si>
    <t>BID 4442 -OC-PE</t>
  </si>
  <si>
    <t>Programa Integral de Agua y Saneamiento Rural – PIASAR</t>
  </si>
  <si>
    <t>BID 4399 -OC-PE</t>
  </si>
  <si>
    <t>Proy. Majes Siguas II Etapa</t>
  </si>
  <si>
    <t>BIRF-8478</t>
  </si>
  <si>
    <t>Segundo Préstamo de Política de Desarrollo de Gestión de Riesgo de Desastre</t>
  </si>
  <si>
    <t>BIRF-8583</t>
  </si>
  <si>
    <t>Programa de Estímulo al Capital Humano y la Productividad</t>
  </si>
  <si>
    <t>Catastro, Titulación y Registro de Tierras Rurales en el Perú, Tercera Etapa - PTRT3</t>
  </si>
  <si>
    <t>Modernización Sistema Adm. Fin. Púb. para mejorar Program., Ejecuc. y Rendic. Ctas - SIAF II</t>
  </si>
  <si>
    <t>Programático Gestión Fiscal y Crecimiento Economico II</t>
  </si>
  <si>
    <t>Programático Gestión Fiscal y Crecimiento Economico II - Financiamiento Contingente</t>
  </si>
  <si>
    <t>Mejoramiento y Ampliación de los Servicios de Soporte para la Provisión de los Servicios a los Ciudadanos y las Empresas, a Nivel Nacional</t>
  </si>
  <si>
    <t xml:space="preserve">Fortalec. Mercados, Diversif. Ingresos y Mej. Cond. Vida Sierra Sur </t>
  </si>
  <si>
    <t>Fortalec. Activos Mrdo y Politicas Desarrollo Rural Sierra Norte</t>
  </si>
  <si>
    <t>Programa de Apoyo al Sector Habitacional</t>
  </si>
  <si>
    <t>Integración y Modernización de la Adm. Tributaria</t>
  </si>
  <si>
    <t xml:space="preserve">Modernización del Estado  y Descentralización </t>
  </si>
  <si>
    <t>Programa Capacitación Laboral para Jovenes</t>
  </si>
  <si>
    <t>FAPEP Prog. Apoyo Desarrollo Sector Saneamiento</t>
  </si>
  <si>
    <t>Moderniz. de la Contraloria General de la República</t>
  </si>
  <si>
    <t>Mejoramiento de Transitabilidad de la Red Vial Nacional</t>
  </si>
  <si>
    <t>BID 3449-OC-PE</t>
  </si>
  <si>
    <t>Programa Contingente de Gestión de Resultados para la Inclusión Social II</t>
  </si>
  <si>
    <t>Mejoram. y Ampl. Servicios Centro de Empleo para Inserción Laboral Jóvenes en Reg.Areq.,Ica,Lamb,L</t>
  </si>
  <si>
    <t>Programa Nacional Saneamiento Rural</t>
  </si>
  <si>
    <t>Asist. Tec. Seguimiento y Evaluación de los Sectores</t>
  </si>
  <si>
    <t>Proy. Fort. Capacidad Institucional en el Marco de la Descentralización Fiscal.</t>
  </si>
  <si>
    <t>Mejoramiento de Calidad de Educación Básica (Swap)</t>
  </si>
  <si>
    <t>Proyecto Tren Urbano de Lima</t>
  </si>
  <si>
    <t>Programa Desarrollo Medio Ambiente IIRSA SUR</t>
  </si>
  <si>
    <t>Financ.Proy.Agua Potable y Alcantar.Cajamarca</t>
  </si>
  <si>
    <t>Proy. Agua Potab. y Saneamiento de Cajamarca</t>
  </si>
  <si>
    <t>Prog. Desarrollo Agroambiental Ceja de Selva</t>
  </si>
  <si>
    <t>Programa de Política Ambiental III</t>
  </si>
  <si>
    <t>Prestamista</t>
  </si>
  <si>
    <t>Finalidad</t>
  </si>
  <si>
    <t>Fecha de Contrato</t>
  </si>
  <si>
    <t>Entidad Ejecutora</t>
  </si>
  <si>
    <t>Sector Económico</t>
  </si>
  <si>
    <t>Monto de Préstamo</t>
  </si>
  <si>
    <t>N°</t>
  </si>
  <si>
    <t>SERIE  HISTÓRICA  DE  DESEMBOLSOS  POR FUENTE DE FINANCIAMIENTO</t>
  </si>
  <si>
    <t>PERÍODO :  2010 - 2018</t>
  </si>
  <si>
    <t>ENERGÍA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</si>
</sst>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)"/>
    <numFmt numFmtId="165" formatCode="#,##0.0_);\(#,##0.0\)"/>
    <numFmt numFmtId="166" formatCode="_-* #,##0.00\ [$€-1]_-;\-* #,##0.00\ [$€-1]_-;_-* &quot;-&quot;??\ [$€-1]_-"/>
    <numFmt numFmtId="167" formatCode="0.000_)"/>
    <numFmt numFmtId="168" formatCode="#,##0.00000"/>
  </numFmts>
  <fonts count="24">
    <font>
      <sz val="10"/>
      <name val="Arial"/>
    </font>
    <font>
      <sz val="10"/>
      <name val="Arial"/>
      <family val="2"/>
    </font>
    <font>
      <sz val="12"/>
      <name val="Helv"/>
    </font>
    <font>
      <b/>
      <sz val="10"/>
      <name val="Univers Condensed"/>
      <family val="2"/>
    </font>
    <font>
      <b/>
      <sz val="9"/>
      <name val="Univers Condensed"/>
      <family val="2"/>
    </font>
    <font>
      <b/>
      <sz val="14"/>
      <name val="CG Omega (W1)"/>
      <family val="2"/>
    </font>
    <font>
      <b/>
      <sz val="12"/>
      <name val="CG Omega (W1)"/>
      <family val="2"/>
    </font>
    <font>
      <b/>
      <sz val="11"/>
      <name val="CG Omega"/>
      <family val="2"/>
    </font>
    <font>
      <b/>
      <sz val="13"/>
      <color indexed="18"/>
      <name val="CG Omega (W1)"/>
      <family val="2"/>
    </font>
    <font>
      <b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3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3"/>
      <color indexed="18"/>
      <name val="CG Omega"/>
      <family val="2"/>
    </font>
    <font>
      <b/>
      <sz val="13"/>
      <color indexed="18"/>
      <name val="CG Omega"/>
      <family val="2"/>
    </font>
    <font>
      <b/>
      <i/>
      <sz val="13"/>
      <color indexed="18"/>
      <name val="CG Omega"/>
      <family val="2"/>
    </font>
    <font>
      <b/>
      <sz val="13"/>
      <color indexed="18"/>
      <name val="CG Omega"/>
      <family val="2"/>
    </font>
    <font>
      <b/>
      <sz val="13"/>
      <name val="CG Omega"/>
      <family val="2"/>
    </font>
    <font>
      <sz val="13"/>
      <color indexed="18"/>
      <name val="Helv"/>
    </font>
    <font>
      <sz val="11"/>
      <name val="Helv"/>
    </font>
    <font>
      <b/>
      <sz val="13"/>
      <name val="CG Omega (W1)"/>
      <family val="2"/>
    </font>
    <font>
      <sz val="10"/>
      <name val="CG Omega (W1)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55"/>
      </top>
      <bottom/>
      <diagonal/>
    </border>
    <border>
      <left/>
      <right/>
      <top/>
      <bottom style="medium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55"/>
      </top>
      <bottom style="medium">
        <color indexed="55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2" fillId="0" borderId="0"/>
  </cellStyleXfs>
  <cellXfs count="121">
    <xf numFmtId="0" fontId="0" fillId="0" borderId="0" xfId="0"/>
    <xf numFmtId="164" fontId="2" fillId="0" borderId="0" xfId="2"/>
    <xf numFmtId="0" fontId="3" fillId="0" borderId="0" xfId="0" applyFont="1" applyAlignment="1" applyProtection="1">
      <alignment horizontal="left"/>
    </xf>
    <xf numFmtId="164" fontId="2" fillId="0" borderId="0" xfId="2" applyAlignment="1">
      <alignment horizontal="left"/>
    </xf>
    <xf numFmtId="0" fontId="4" fillId="0" borderId="0" xfId="0" applyFont="1" applyAlignment="1" applyProtection="1">
      <alignment horizontal="left"/>
    </xf>
    <xf numFmtId="164" fontId="2" fillId="0" borderId="1" xfId="2" applyBorder="1"/>
    <xf numFmtId="164" fontId="9" fillId="0" borderId="0" xfId="2" applyNumberFormat="1" applyFont="1" applyFill="1" applyBorder="1" applyAlignment="1" applyProtection="1">
      <alignment horizontal="center" vertical="center"/>
    </xf>
    <xf numFmtId="164" fontId="9" fillId="0" borderId="0" xfId="2" applyNumberFormat="1" applyFont="1" applyFill="1" applyBorder="1" applyAlignment="1" applyProtection="1">
      <alignment horizontal="left" vertical="center"/>
    </xf>
    <xf numFmtId="164" fontId="10" fillId="0" borderId="0" xfId="2" applyFont="1" applyBorder="1" applyAlignment="1">
      <alignment vertical="center"/>
    </xf>
    <xf numFmtId="164" fontId="11" fillId="0" borderId="0" xfId="2" applyNumberFormat="1" applyFont="1" applyFill="1" applyBorder="1" applyAlignment="1" applyProtection="1">
      <alignment horizontal="left" vertical="center"/>
    </xf>
    <xf numFmtId="3" fontId="12" fillId="0" borderId="0" xfId="2" applyNumberFormat="1" applyFont="1" applyFill="1" applyBorder="1" applyAlignment="1" applyProtection="1">
      <alignment vertical="center"/>
    </xf>
    <xf numFmtId="3" fontId="10" fillId="0" borderId="0" xfId="2" applyNumberFormat="1" applyFont="1" applyBorder="1" applyAlignment="1">
      <alignment horizontal="center" vertical="center"/>
    </xf>
    <xf numFmtId="1" fontId="13" fillId="0" borderId="3" xfId="2" applyNumberFormat="1" applyFont="1" applyBorder="1" applyAlignment="1">
      <alignment vertical="center"/>
    </xf>
    <xf numFmtId="164" fontId="13" fillId="0" borderId="3" xfId="2" applyNumberFormat="1" applyFont="1" applyBorder="1" applyAlignment="1" applyProtection="1">
      <alignment horizontal="left" vertical="center"/>
    </xf>
    <xf numFmtId="15" fontId="13" fillId="0" borderId="3" xfId="2" applyNumberFormat="1" applyFont="1" applyBorder="1" applyAlignment="1" applyProtection="1">
      <alignment horizontal="center" vertical="center"/>
    </xf>
    <xf numFmtId="164" fontId="13" fillId="0" borderId="3" xfId="2" applyNumberFormat="1" applyFont="1" applyBorder="1" applyAlignment="1" applyProtection="1">
      <alignment horizontal="center" vertical="center"/>
    </xf>
    <xf numFmtId="164" fontId="2" fillId="0" borderId="0" xfId="2" applyFont="1"/>
    <xf numFmtId="39" fontId="2" fillId="0" borderId="0" xfId="2" applyNumberFormat="1" applyProtection="1"/>
    <xf numFmtId="164" fontId="13" fillId="0" borderId="3" xfId="2" applyFont="1" applyBorder="1" applyAlignment="1" applyProtection="1">
      <alignment horizontal="left" vertical="center"/>
    </xf>
    <xf numFmtId="3" fontId="13" fillId="0" borderId="3" xfId="2" applyNumberFormat="1" applyFont="1" applyFill="1" applyBorder="1" applyAlignment="1" applyProtection="1">
      <alignment vertical="center"/>
    </xf>
    <xf numFmtId="164" fontId="13" fillId="0" borderId="3" xfId="2" applyNumberFormat="1" applyFont="1" applyFill="1" applyBorder="1" applyAlignment="1" applyProtection="1">
      <alignment horizontal="left" vertical="center"/>
    </xf>
    <xf numFmtId="1" fontId="13" fillId="0" borderId="0" xfId="2" applyNumberFormat="1" applyFont="1" applyBorder="1" applyAlignment="1">
      <alignment vertical="center"/>
    </xf>
    <xf numFmtId="15" fontId="13" fillId="0" borderId="0" xfId="2" applyNumberFormat="1" applyFont="1" applyBorder="1" applyAlignment="1" applyProtection="1">
      <alignment horizontal="center" vertical="center"/>
    </xf>
    <xf numFmtId="164" fontId="13" fillId="0" borderId="0" xfId="2" applyNumberFormat="1" applyFont="1" applyBorder="1" applyAlignment="1" applyProtection="1">
      <alignment horizontal="left" vertical="center"/>
    </xf>
    <xf numFmtId="164" fontId="13" fillId="0" borderId="0" xfId="2" applyNumberFormat="1" applyFont="1" applyBorder="1" applyAlignment="1" applyProtection="1">
      <alignment horizontal="center" vertical="center"/>
    </xf>
    <xf numFmtId="3" fontId="13" fillId="0" borderId="0" xfId="2" applyNumberFormat="1" applyFont="1" applyBorder="1" applyAlignment="1" applyProtection="1">
      <alignment vertical="center"/>
    </xf>
    <xf numFmtId="37" fontId="13" fillId="0" borderId="0" xfId="2" applyNumberFormat="1" applyFont="1" applyBorder="1" applyAlignment="1" applyProtection="1">
      <alignment vertical="center"/>
    </xf>
    <xf numFmtId="164" fontId="13" fillId="0" borderId="0" xfId="2" applyFont="1" applyBorder="1" applyAlignment="1" applyProtection="1">
      <alignment horizontal="left" vertical="center"/>
    </xf>
    <xf numFmtId="1" fontId="15" fillId="2" borderId="4" xfId="2" applyNumberFormat="1" applyFont="1" applyFill="1" applyBorder="1" applyAlignment="1">
      <alignment vertical="center"/>
    </xf>
    <xf numFmtId="164" fontId="15" fillId="2" borderId="4" xfId="2" applyNumberFormat="1" applyFont="1" applyFill="1" applyBorder="1" applyAlignment="1" applyProtection="1">
      <alignment horizontal="left" vertical="center"/>
    </xf>
    <xf numFmtId="15" fontId="15" fillId="2" borderId="4" xfId="2" applyNumberFormat="1" applyFont="1" applyFill="1" applyBorder="1" applyAlignment="1" applyProtection="1">
      <alignment horizontal="center" vertical="center"/>
    </xf>
    <xf numFmtId="164" fontId="15" fillId="2" borderId="4" xfId="2" applyFont="1" applyFill="1" applyBorder="1" applyAlignment="1" applyProtection="1">
      <alignment horizontal="left" vertical="center"/>
    </xf>
    <xf numFmtId="164" fontId="15" fillId="2" borderId="4" xfId="2" applyNumberFormat="1" applyFont="1" applyFill="1" applyBorder="1" applyAlignment="1" applyProtection="1">
      <alignment horizontal="center" vertical="center"/>
    </xf>
    <xf numFmtId="37" fontId="15" fillId="2" borderId="4" xfId="2" applyNumberFormat="1" applyFont="1" applyFill="1" applyBorder="1" applyAlignment="1" applyProtection="1">
      <alignment vertical="center"/>
    </xf>
    <xf numFmtId="3" fontId="15" fillId="2" borderId="4" xfId="2" applyNumberFormat="1" applyFont="1" applyFill="1" applyBorder="1" applyAlignment="1" applyProtection="1">
      <alignment vertical="center"/>
    </xf>
    <xf numFmtId="1" fontId="16" fillId="2" borderId="0" xfId="2" applyNumberFormat="1" applyFont="1" applyFill="1" applyBorder="1" applyAlignment="1">
      <alignment vertical="center"/>
    </xf>
    <xf numFmtId="164" fontId="17" fillId="2" borderId="0" xfId="2" applyFont="1" applyFill="1" applyBorder="1" applyAlignment="1">
      <alignment horizontal="center" vertical="center"/>
    </xf>
    <xf numFmtId="15" fontId="18" fillId="2" borderId="0" xfId="2" applyNumberFormat="1" applyFont="1" applyFill="1" applyBorder="1" applyAlignment="1">
      <alignment vertical="center"/>
    </xf>
    <xf numFmtId="164" fontId="18" fillId="2" borderId="0" xfId="2" applyFont="1" applyFill="1" applyBorder="1" applyAlignment="1">
      <alignment vertical="center"/>
    </xf>
    <xf numFmtId="39" fontId="18" fillId="2" borderId="0" xfId="2" applyNumberFormat="1" applyFont="1" applyFill="1" applyBorder="1" applyAlignment="1" applyProtection="1">
      <alignment vertical="center"/>
    </xf>
    <xf numFmtId="3" fontId="19" fillId="2" borderId="0" xfId="2" applyNumberFormat="1" applyFont="1" applyFill="1" applyBorder="1" applyAlignment="1" applyProtection="1">
      <alignment vertical="center"/>
    </xf>
    <xf numFmtId="164" fontId="20" fillId="2" borderId="5" xfId="2" applyFont="1" applyFill="1" applyBorder="1"/>
    <xf numFmtId="15" fontId="20" fillId="2" borderId="5" xfId="2" applyNumberFormat="1" applyFont="1" applyFill="1" applyBorder="1"/>
    <xf numFmtId="39" fontId="20" fillId="2" borderId="5" xfId="2" applyNumberFormat="1" applyFont="1" applyFill="1" applyBorder="1" applyProtection="1"/>
    <xf numFmtId="3" fontId="20" fillId="2" borderId="5" xfId="2" applyNumberFormat="1" applyFont="1" applyFill="1" applyBorder="1"/>
    <xf numFmtId="164" fontId="2" fillId="0" borderId="0" xfId="2" applyBorder="1"/>
    <xf numFmtId="15" fontId="2" fillId="0" borderId="0" xfId="2" applyNumberFormat="1"/>
    <xf numFmtId="15" fontId="13" fillId="0" borderId="3" xfId="2" applyNumberFormat="1" applyFont="1" applyFill="1" applyBorder="1" applyAlignment="1" applyProtection="1">
      <alignment horizontal="center" vertical="center"/>
    </xf>
    <xf numFmtId="1" fontId="13" fillId="0" borderId="3" xfId="2" applyNumberFormat="1" applyFont="1" applyFill="1" applyBorder="1" applyAlignment="1">
      <alignment vertical="center"/>
    </xf>
    <xf numFmtId="164" fontId="13" fillId="0" borderId="3" xfId="2" applyNumberFormat="1" applyFont="1" applyFill="1" applyBorder="1" applyAlignment="1" applyProtection="1">
      <alignment horizontal="center" vertical="center"/>
    </xf>
    <xf numFmtId="164" fontId="2" fillId="0" borderId="0" xfId="2" applyFill="1"/>
    <xf numFmtId="0" fontId="2" fillId="0" borderId="0" xfId="2" applyNumberFormat="1" applyFill="1"/>
    <xf numFmtId="164" fontId="13" fillId="0" borderId="3" xfId="2" applyFont="1" applyFill="1" applyBorder="1" applyAlignment="1">
      <alignment vertical="center"/>
    </xf>
    <xf numFmtId="164" fontId="21" fillId="0" borderId="0" xfId="2" applyFont="1" applyFill="1"/>
    <xf numFmtId="164" fontId="21" fillId="0" borderId="0" xfId="2" applyFont="1"/>
    <xf numFmtId="164" fontId="23" fillId="0" borderId="0" xfId="2" applyFont="1" applyBorder="1"/>
    <xf numFmtId="164" fontId="11" fillId="3" borderId="0" xfId="2" applyNumberFormat="1" applyFont="1" applyFill="1" applyBorder="1" applyAlignment="1" applyProtection="1">
      <alignment horizontal="center" vertical="center"/>
    </xf>
    <xf numFmtId="164" fontId="11" fillId="3" borderId="0" xfId="2" applyNumberFormat="1" applyFont="1" applyFill="1" applyBorder="1" applyAlignment="1" applyProtection="1">
      <alignment horizontal="left" vertical="center"/>
    </xf>
    <xf numFmtId="164" fontId="10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 applyProtection="1">
      <alignment vertical="center"/>
    </xf>
    <xf numFmtId="3" fontId="11" fillId="3" borderId="0" xfId="2" applyNumberFormat="1" applyFont="1" applyFill="1" applyBorder="1" applyAlignment="1" applyProtection="1">
      <alignment vertical="center"/>
    </xf>
    <xf numFmtId="164" fontId="21" fillId="3" borderId="0" xfId="2" applyFont="1" applyFill="1"/>
    <xf numFmtId="164" fontId="2" fillId="3" borderId="0" xfId="2" applyFill="1"/>
    <xf numFmtId="1" fontId="13" fillId="3" borderId="3" xfId="2" applyNumberFormat="1" applyFont="1" applyFill="1" applyBorder="1" applyAlignment="1">
      <alignment vertical="center"/>
    </xf>
    <xf numFmtId="164" fontId="13" fillId="3" borderId="3" xfId="2" applyNumberFormat="1" applyFont="1" applyFill="1" applyBorder="1" applyAlignment="1" applyProtection="1">
      <alignment horizontal="left" vertical="center"/>
    </xf>
    <xf numFmtId="15" fontId="13" fillId="3" borderId="3" xfId="2" applyNumberFormat="1" applyFont="1" applyFill="1" applyBorder="1" applyAlignment="1" applyProtection="1">
      <alignment horizontal="center" vertical="center"/>
    </xf>
    <xf numFmtId="164" fontId="13" fillId="3" borderId="3" xfId="2" applyNumberFormat="1" applyFont="1" applyFill="1" applyBorder="1" applyAlignment="1" applyProtection="1">
      <alignment horizontal="center" vertical="center"/>
    </xf>
    <xf numFmtId="3" fontId="13" fillId="3" borderId="3" xfId="2" applyNumberFormat="1" applyFont="1" applyFill="1" applyBorder="1" applyAlignment="1" applyProtection="1">
      <alignment vertical="center"/>
    </xf>
    <xf numFmtId="15" fontId="10" fillId="3" borderId="0" xfId="2" applyNumberFormat="1" applyFont="1" applyFill="1" applyBorder="1" applyAlignment="1">
      <alignment vertical="center"/>
    </xf>
    <xf numFmtId="39" fontId="10" fillId="3" borderId="0" xfId="2" applyNumberFormat="1" applyFont="1" applyFill="1" applyBorder="1" applyAlignment="1" applyProtection="1">
      <alignment vertical="center"/>
    </xf>
    <xf numFmtId="164" fontId="10" fillId="3" borderId="0" xfId="2" applyFont="1" applyFill="1" applyBorder="1"/>
    <xf numFmtId="37" fontId="10" fillId="3" borderId="0" xfId="2" applyNumberFormat="1" applyFont="1" applyFill="1" applyBorder="1" applyAlignment="1" applyProtection="1">
      <alignment vertical="center"/>
    </xf>
    <xf numFmtId="164" fontId="13" fillId="3" borderId="3" xfId="2" applyFont="1" applyFill="1" applyBorder="1" applyAlignment="1">
      <alignment vertical="center"/>
    </xf>
    <xf numFmtId="3" fontId="10" fillId="3" borderId="0" xfId="2" applyNumberFormat="1" applyFont="1" applyFill="1" applyBorder="1" applyAlignment="1">
      <alignment vertical="center"/>
    </xf>
    <xf numFmtId="164" fontId="9" fillId="3" borderId="0" xfId="2" applyNumberFormat="1" applyFont="1" applyFill="1" applyBorder="1" applyAlignment="1" applyProtection="1">
      <alignment horizontal="center" vertical="center"/>
    </xf>
    <xf numFmtId="164" fontId="9" fillId="3" borderId="0" xfId="2" applyNumberFormat="1" applyFont="1" applyFill="1" applyBorder="1" applyAlignment="1" applyProtection="1">
      <alignment horizontal="left" vertical="center"/>
    </xf>
    <xf numFmtId="3" fontId="12" fillId="3" borderId="0" xfId="2" applyNumberFormat="1" applyFont="1" applyFill="1" applyBorder="1" applyAlignment="1" applyProtection="1">
      <alignment vertical="center"/>
    </xf>
    <xf numFmtId="164" fontId="14" fillId="3" borderId="0" xfId="2" applyFont="1" applyFill="1" applyBorder="1" applyAlignment="1">
      <alignment vertical="center"/>
    </xf>
    <xf numFmtId="15" fontId="13" fillId="3" borderId="0" xfId="2" applyNumberFormat="1" applyFont="1" applyFill="1" applyBorder="1" applyAlignment="1">
      <alignment vertical="center"/>
    </xf>
    <xf numFmtId="164" fontId="13" fillId="3" borderId="0" xfId="2" applyFont="1" applyFill="1" applyBorder="1" applyAlignment="1">
      <alignment vertical="center"/>
    </xf>
    <xf numFmtId="3" fontId="13" fillId="3" borderId="0" xfId="2" applyNumberFormat="1" applyFont="1" applyFill="1" applyBorder="1" applyAlignment="1" applyProtection="1">
      <alignment vertical="center"/>
    </xf>
    <xf numFmtId="3" fontId="10" fillId="3" borderId="0" xfId="2" applyNumberFormat="1" applyFont="1" applyFill="1" applyBorder="1" applyAlignment="1" applyProtection="1">
      <alignment vertical="center"/>
    </xf>
    <xf numFmtId="1" fontId="13" fillId="3" borderId="0" xfId="2" applyNumberFormat="1" applyFont="1" applyFill="1" applyBorder="1" applyAlignment="1">
      <alignment vertical="center"/>
    </xf>
    <xf numFmtId="164" fontId="13" fillId="3" borderId="0" xfId="2" applyNumberFormat="1" applyFont="1" applyFill="1" applyBorder="1" applyAlignment="1" applyProtection="1">
      <alignment horizontal="left" vertical="center"/>
    </xf>
    <xf numFmtId="15" fontId="13" fillId="3" borderId="0" xfId="2" applyNumberFormat="1" applyFont="1" applyFill="1" applyBorder="1" applyAlignment="1" applyProtection="1">
      <alignment horizontal="center" vertical="center"/>
    </xf>
    <xf numFmtId="164" fontId="13" fillId="3" borderId="0" xfId="2" applyFont="1" applyFill="1" applyBorder="1" applyAlignment="1" applyProtection="1">
      <alignment horizontal="left" vertical="center"/>
    </xf>
    <xf numFmtId="164" fontId="13" fillId="3" borderId="0" xfId="2" applyNumberFormat="1" applyFont="1" applyFill="1" applyBorder="1" applyAlignment="1" applyProtection="1">
      <alignment horizontal="center" vertical="center"/>
    </xf>
    <xf numFmtId="164" fontId="13" fillId="3" borderId="3" xfId="2" applyFont="1" applyFill="1" applyBorder="1" applyAlignment="1" applyProtection="1">
      <alignment horizontal="left" vertical="center"/>
    </xf>
    <xf numFmtId="164" fontId="13" fillId="3" borderId="6" xfId="2" applyNumberFormat="1" applyFont="1" applyFill="1" applyBorder="1" applyAlignment="1" applyProtection="1">
      <alignment horizontal="left" vertical="center"/>
    </xf>
    <xf numFmtId="3" fontId="13" fillId="0" borderId="0" xfId="2" applyNumberFormat="1" applyFont="1" applyFill="1" applyBorder="1" applyAlignment="1" applyProtection="1">
      <alignment vertical="center"/>
    </xf>
    <xf numFmtId="167" fontId="2" fillId="0" borderId="0" xfId="2" applyNumberFormat="1" applyAlignment="1">
      <alignment horizontal="left"/>
    </xf>
    <xf numFmtId="167" fontId="2" fillId="0" borderId="1" xfId="2" applyNumberFormat="1" applyBorder="1"/>
    <xf numFmtId="167" fontId="2" fillId="0" borderId="0" xfId="2" applyNumberFormat="1"/>
    <xf numFmtId="4" fontId="2" fillId="0" borderId="0" xfId="2" applyNumberFormat="1" applyAlignment="1">
      <alignment horizontal="left"/>
    </xf>
    <xf numFmtId="4" fontId="2" fillId="0" borderId="1" xfId="2" applyNumberFormat="1" applyBorder="1"/>
    <xf numFmtId="4" fontId="2" fillId="0" borderId="0" xfId="2" applyNumberFormat="1"/>
    <xf numFmtId="3" fontId="10" fillId="3" borderId="0" xfId="2" applyNumberFormat="1" applyFont="1" applyFill="1" applyBorder="1"/>
    <xf numFmtId="3" fontId="10" fillId="0" borderId="0" xfId="2" applyNumberFormat="1" applyFont="1" applyFill="1" applyBorder="1"/>
    <xf numFmtId="3" fontId="10" fillId="0" borderId="0" xfId="2" applyNumberFormat="1" applyFont="1" applyFill="1" applyBorder="1" applyAlignment="1">
      <alignment vertical="center"/>
    </xf>
    <xf numFmtId="3" fontId="13" fillId="0" borderId="3" xfId="2" applyNumberFormat="1" applyFont="1" applyBorder="1" applyAlignment="1" applyProtection="1">
      <alignment vertical="center"/>
    </xf>
    <xf numFmtId="168" fontId="13" fillId="0" borderId="0" xfId="2" applyNumberFormat="1" applyFont="1" applyFill="1" applyBorder="1" applyAlignment="1" applyProtection="1">
      <alignment vertical="center"/>
    </xf>
    <xf numFmtId="164" fontId="8" fillId="2" borderId="7" xfId="2" applyFont="1" applyFill="1" applyBorder="1" applyAlignment="1">
      <alignment horizontal="center" vertical="center" wrapText="1"/>
    </xf>
    <xf numFmtId="164" fontId="8" fillId="2" borderId="7" xfId="2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 applyProtection="1">
      <alignment horizontal="center" vertical="center" wrapText="1"/>
    </xf>
    <xf numFmtId="1" fontId="8" fillId="2" borderId="7" xfId="2" applyNumberFormat="1" applyFont="1" applyFill="1" applyBorder="1" applyAlignment="1" applyProtection="1">
      <alignment horizontal="center" vertical="center"/>
    </xf>
    <xf numFmtId="164" fontId="8" fillId="2" borderId="7" xfId="2" applyNumberFormat="1" applyFont="1" applyFill="1" applyBorder="1" applyAlignment="1" applyProtection="1">
      <alignment horizontal="center" vertical="center"/>
    </xf>
    <xf numFmtId="164" fontId="2" fillId="0" borderId="0" xfId="2" applyAlignment="1">
      <alignment horizontal="center"/>
    </xf>
    <xf numFmtId="164" fontId="2" fillId="0" borderId="1" xfId="2" applyBorder="1" applyAlignment="1">
      <alignment horizontal="center"/>
    </xf>
    <xf numFmtId="164" fontId="10" fillId="0" borderId="0" xfId="2" applyFont="1" applyBorder="1" applyAlignment="1">
      <alignment horizontal="center" vertical="center"/>
    </xf>
    <xf numFmtId="164" fontId="10" fillId="3" borderId="0" xfId="2" applyFont="1" applyFill="1" applyBorder="1" applyAlignment="1">
      <alignment horizontal="center" vertical="center"/>
    </xf>
    <xf numFmtId="3" fontId="13" fillId="3" borderId="3" xfId="2" applyNumberFormat="1" applyFont="1" applyFill="1" applyBorder="1" applyAlignment="1" applyProtection="1">
      <alignment horizontal="center" vertical="center"/>
    </xf>
    <xf numFmtId="3" fontId="13" fillId="0" borderId="3" xfId="2" applyNumberFormat="1" applyFont="1" applyFill="1" applyBorder="1" applyAlignment="1" applyProtection="1">
      <alignment horizontal="center" vertical="center"/>
    </xf>
    <xf numFmtId="3" fontId="13" fillId="3" borderId="0" xfId="2" applyNumberFormat="1" applyFont="1" applyFill="1" applyBorder="1" applyAlignment="1" applyProtection="1">
      <alignment horizontal="center" vertical="center"/>
    </xf>
    <xf numFmtId="164" fontId="10" fillId="3" borderId="0" xfId="2" applyFont="1" applyFill="1" applyBorder="1" applyAlignment="1">
      <alignment horizontal="center"/>
    </xf>
    <xf numFmtId="164" fontId="13" fillId="3" borderId="0" xfId="2" applyFont="1" applyFill="1" applyBorder="1" applyAlignment="1">
      <alignment horizontal="center" vertical="center"/>
    </xf>
    <xf numFmtId="164" fontId="18" fillId="2" borderId="0" xfId="2" applyNumberFormat="1" applyFont="1" applyFill="1" applyBorder="1" applyAlignment="1" applyProtection="1">
      <alignment horizontal="center" vertical="center"/>
    </xf>
    <xf numFmtId="164" fontId="20" fillId="2" borderId="5" xfId="2" applyFont="1" applyFill="1" applyBorder="1" applyAlignment="1">
      <alignment horizontal="center"/>
    </xf>
    <xf numFmtId="164" fontId="5" fillId="0" borderId="0" xfId="2" applyFont="1" applyAlignment="1" applyProtection="1">
      <alignment horizontal="center" vertical="center"/>
    </xf>
    <xf numFmtId="164" fontId="22" fillId="0" borderId="0" xfId="2" applyFont="1" applyAlignment="1" applyProtection="1">
      <alignment horizontal="center" vertical="center"/>
    </xf>
    <xf numFmtId="164" fontId="6" fillId="0" borderId="0" xfId="2" applyFont="1" applyAlignment="1" applyProtection="1">
      <alignment horizontal="center" vertical="center"/>
    </xf>
    <xf numFmtId="164" fontId="7" fillId="0" borderId="2" xfId="2" applyFont="1" applyBorder="1" applyAlignment="1" applyProtection="1">
      <alignment horizontal="center"/>
    </xf>
  </cellXfs>
  <cellStyles count="3">
    <cellStyle name="Euro" xfId="1"/>
    <cellStyle name="Normal" xfId="0" builtinId="0"/>
    <cellStyle name="Normal_DESEM_199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GL227"/>
  <sheetViews>
    <sheetView showGridLines="0" tabSelected="1" zoomScale="85" zoomScaleNormal="85" zoomScaleSheetLayoutView="85" workbookViewId="0">
      <pane xSplit="7" ySplit="9" topLeftCell="N10" activePane="bottomRight" state="frozen"/>
      <selection pane="topRight" activeCell="H1" sqref="H1"/>
      <selection pane="bottomLeft" activeCell="A10" sqref="A10"/>
      <selection pane="bottomRight" activeCell="D22" sqref="D22"/>
    </sheetView>
  </sheetViews>
  <sheetFormatPr baseColWidth="10" defaultColWidth="12.5703125" defaultRowHeight="15.75"/>
  <cols>
    <col min="1" max="1" width="6" style="1" customWidth="1"/>
    <col min="2" max="2" width="19.140625" style="1" customWidth="1"/>
    <col min="3" max="3" width="15" style="1" customWidth="1"/>
    <col min="4" max="4" width="49.5703125" style="1" customWidth="1"/>
    <col min="5" max="5" width="16.140625" style="1" customWidth="1"/>
    <col min="6" max="6" width="15.7109375" style="1" customWidth="1"/>
    <col min="7" max="7" width="6.85546875" style="106" customWidth="1"/>
    <col min="8" max="8" width="14.7109375" style="1" customWidth="1"/>
    <col min="9" max="16" width="12.7109375" style="92" customWidth="1"/>
    <col min="17" max="17" width="12.7109375" style="95" customWidth="1"/>
    <col min="18" max="18" width="13.7109375" style="1" customWidth="1"/>
    <col min="19" max="16384" width="12.5703125" style="1"/>
  </cols>
  <sheetData>
    <row r="1" spans="1:194" s="51" customFormat="1">
      <c r="A1" s="2" t="s">
        <v>7</v>
      </c>
      <c r="B1" s="3"/>
      <c r="C1" s="3"/>
      <c r="D1" s="3"/>
      <c r="E1" s="3"/>
      <c r="F1" s="3"/>
      <c r="G1" s="106"/>
      <c r="H1" s="3"/>
      <c r="I1" s="90"/>
      <c r="J1" s="90"/>
      <c r="K1" s="90"/>
      <c r="L1" s="90"/>
      <c r="M1" s="90"/>
      <c r="N1" s="90"/>
      <c r="O1" s="90"/>
      <c r="P1" s="90"/>
      <c r="Q1" s="93"/>
      <c r="R1" s="3"/>
    </row>
    <row r="2" spans="1:194">
      <c r="A2" s="4" t="s">
        <v>241</v>
      </c>
      <c r="B2" s="3"/>
      <c r="C2" s="3"/>
      <c r="D2" s="3"/>
      <c r="E2" s="3"/>
      <c r="F2" s="3"/>
      <c r="H2" s="3"/>
      <c r="I2" s="90"/>
      <c r="J2" s="90"/>
      <c r="K2" s="90"/>
      <c r="L2" s="90"/>
      <c r="M2" s="90"/>
      <c r="N2" s="90"/>
      <c r="O2" s="90"/>
      <c r="P2" s="90"/>
      <c r="Q2" s="93"/>
      <c r="R2" s="3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</row>
    <row r="3" spans="1:194" ht="13.5" customHeight="1">
      <c r="A3" s="4"/>
      <c r="B3" s="3"/>
      <c r="C3" s="3"/>
      <c r="D3" s="3"/>
      <c r="E3" s="3"/>
      <c r="F3" s="3"/>
      <c r="H3" s="3"/>
      <c r="I3" s="90"/>
      <c r="J3" s="90"/>
      <c r="K3" s="90"/>
      <c r="L3" s="90"/>
      <c r="M3" s="90"/>
      <c r="N3" s="90"/>
      <c r="O3" s="90"/>
      <c r="P3" s="90"/>
      <c r="Q3" s="93"/>
      <c r="R3" s="3"/>
    </row>
    <row r="4" spans="1:194" ht="18" customHeight="1">
      <c r="A4" s="117" t="s">
        <v>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</row>
    <row r="5" spans="1:194" ht="15.75" customHeight="1">
      <c r="A5" s="118" t="s">
        <v>450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</row>
    <row r="6" spans="1:194" ht="15.75" customHeight="1">
      <c r="A6" s="118" t="s">
        <v>451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</row>
    <row r="7" spans="1:194" ht="15.75" customHeight="1">
      <c r="A7" s="119" t="s">
        <v>4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</row>
    <row r="8" spans="1:194" ht="16.5" customHeight="1" thickBot="1">
      <c r="A8" s="120" t="s">
        <v>9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</row>
    <row r="9" spans="1:194" ht="34.5" customHeight="1" thickBot="1">
      <c r="A9" s="102" t="s">
        <v>449</v>
      </c>
      <c r="B9" s="102" t="s">
        <v>443</v>
      </c>
      <c r="C9" s="101" t="s">
        <v>445</v>
      </c>
      <c r="D9" s="102" t="s">
        <v>444</v>
      </c>
      <c r="E9" s="103" t="s">
        <v>446</v>
      </c>
      <c r="F9" s="103" t="s">
        <v>447</v>
      </c>
      <c r="G9" s="102" t="s">
        <v>10</v>
      </c>
      <c r="H9" s="103" t="s">
        <v>448</v>
      </c>
      <c r="I9" s="104">
        <v>2010</v>
      </c>
      <c r="J9" s="104">
        <v>2011</v>
      </c>
      <c r="K9" s="104">
        <v>2012</v>
      </c>
      <c r="L9" s="104">
        <v>2013</v>
      </c>
      <c r="M9" s="104">
        <v>2014</v>
      </c>
      <c r="N9" s="104">
        <v>2015</v>
      </c>
      <c r="O9" s="104">
        <v>2016</v>
      </c>
      <c r="P9" s="104">
        <v>2017</v>
      </c>
      <c r="Q9" s="104">
        <v>2018</v>
      </c>
      <c r="R9" s="105" t="s">
        <v>11</v>
      </c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</row>
    <row r="10" spans="1:194" ht="12" customHeight="1">
      <c r="A10" s="5"/>
      <c r="B10" s="5"/>
      <c r="C10" s="5"/>
      <c r="D10" s="5"/>
      <c r="E10" s="5"/>
      <c r="F10" s="5"/>
      <c r="G10" s="107"/>
      <c r="H10" s="5"/>
      <c r="I10" s="91"/>
      <c r="J10" s="91"/>
      <c r="K10" s="91"/>
      <c r="L10" s="91"/>
      <c r="M10" s="91"/>
      <c r="N10" s="91"/>
      <c r="O10" s="91"/>
      <c r="P10" s="91"/>
      <c r="Q10" s="94"/>
      <c r="R10" s="5"/>
    </row>
    <row r="11" spans="1:194" ht="16.5">
      <c r="A11" s="6" t="s">
        <v>12</v>
      </c>
      <c r="B11" s="7" t="s">
        <v>13</v>
      </c>
      <c r="C11" s="8"/>
      <c r="D11" s="8"/>
      <c r="E11" s="9"/>
      <c r="F11" s="9"/>
      <c r="G11" s="108"/>
      <c r="H11" s="8"/>
      <c r="I11" s="10">
        <f t="shared" ref="I11:R11" si="0">+I13+I83+I133+I150</f>
        <v>1043721.3892</v>
      </c>
      <c r="J11" s="10">
        <f t="shared" si="0"/>
        <v>661028.28262000007</v>
      </c>
      <c r="K11" s="10">
        <f t="shared" si="0"/>
        <v>363945.20174999995</v>
      </c>
      <c r="L11" s="10">
        <f t="shared" si="0"/>
        <v>313681.61533999996</v>
      </c>
      <c r="M11" s="10">
        <f t="shared" si="0"/>
        <v>364884.53473999997</v>
      </c>
      <c r="N11" s="10">
        <f t="shared" si="0"/>
        <v>1231230.6390800003</v>
      </c>
      <c r="O11" s="10">
        <f t="shared" si="0"/>
        <v>823464.69956999994</v>
      </c>
      <c r="P11" s="10">
        <f t="shared" si="0"/>
        <v>305492.47469000006</v>
      </c>
      <c r="Q11" s="10">
        <f t="shared" si="0"/>
        <v>458366.20066000003</v>
      </c>
      <c r="R11" s="10">
        <f t="shared" si="0"/>
        <v>5565815.0376499994</v>
      </c>
    </row>
    <row r="12" spans="1:194" ht="12" customHeight="1">
      <c r="A12" s="8"/>
      <c r="B12" s="8"/>
      <c r="C12" s="8"/>
      <c r="D12" s="8"/>
      <c r="E12" s="8"/>
      <c r="F12" s="8"/>
      <c r="G12" s="108"/>
      <c r="H12" s="8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94" s="62" customFormat="1">
      <c r="A13" s="56" t="s">
        <v>14</v>
      </c>
      <c r="B13" s="57" t="s">
        <v>15</v>
      </c>
      <c r="C13" s="58"/>
      <c r="D13" s="58"/>
      <c r="E13" s="58"/>
      <c r="F13" s="58"/>
      <c r="G13" s="109"/>
      <c r="H13" s="59"/>
      <c r="I13" s="60">
        <f t="shared" ref="I13:R13" si="1">SUM(I14:I80)</f>
        <v>354179.21463</v>
      </c>
      <c r="J13" s="60">
        <f t="shared" si="1"/>
        <v>221464.82173999998</v>
      </c>
      <c r="K13" s="60">
        <f t="shared" si="1"/>
        <v>156949.26929999999</v>
      </c>
      <c r="L13" s="60">
        <f t="shared" si="1"/>
        <v>144344.73507999998</v>
      </c>
      <c r="M13" s="60">
        <f t="shared" si="1"/>
        <v>143593.91584</v>
      </c>
      <c r="N13" s="60">
        <f t="shared" si="1"/>
        <v>72077.393079999994</v>
      </c>
      <c r="O13" s="60">
        <f t="shared" si="1"/>
        <v>497979.9583</v>
      </c>
      <c r="P13" s="60">
        <f t="shared" si="1"/>
        <v>136987.61200000002</v>
      </c>
      <c r="Q13" s="60">
        <f t="shared" si="1"/>
        <v>59323.292359999999</v>
      </c>
      <c r="R13" s="60">
        <f t="shared" si="1"/>
        <v>1786900.21233</v>
      </c>
    </row>
    <row r="14" spans="1:194" s="61" customFormat="1" ht="14.25" customHeight="1">
      <c r="A14" s="63">
        <v>1</v>
      </c>
      <c r="B14" s="64" t="s">
        <v>30</v>
      </c>
      <c r="C14" s="65">
        <v>37823</v>
      </c>
      <c r="D14" s="64" t="s">
        <v>423</v>
      </c>
      <c r="E14" s="64" t="s">
        <v>31</v>
      </c>
      <c r="F14" s="64" t="s">
        <v>32</v>
      </c>
      <c r="G14" s="110" t="s">
        <v>17</v>
      </c>
      <c r="H14" s="67">
        <v>60000</v>
      </c>
      <c r="I14" s="67">
        <v>3470.2979999999998</v>
      </c>
      <c r="J14" s="67">
        <v>8261.4196100000008</v>
      </c>
      <c r="K14" s="67">
        <v>-555.42168000000004</v>
      </c>
      <c r="L14" s="19">
        <v>0</v>
      </c>
      <c r="M14" s="19">
        <v>0</v>
      </c>
      <c r="N14" s="67">
        <v>0</v>
      </c>
      <c r="O14" s="67">
        <v>0</v>
      </c>
      <c r="P14" s="67">
        <v>0</v>
      </c>
      <c r="Q14" s="67">
        <v>0</v>
      </c>
      <c r="R14" s="67">
        <f>SUM(I14:Q14)</f>
        <v>11176.29593</v>
      </c>
    </row>
    <row r="15" spans="1:194" s="61" customFormat="1" ht="14.25" customHeight="1">
      <c r="A15" s="63">
        <f>+A14+1</f>
        <v>2</v>
      </c>
      <c r="B15" s="64" t="s">
        <v>33</v>
      </c>
      <c r="C15" s="65">
        <v>38069</v>
      </c>
      <c r="D15" s="64" t="s">
        <v>424</v>
      </c>
      <c r="E15" s="64" t="s">
        <v>28</v>
      </c>
      <c r="F15" s="64" t="s">
        <v>300</v>
      </c>
      <c r="G15" s="110" t="s">
        <v>17</v>
      </c>
      <c r="H15" s="67">
        <v>8860</v>
      </c>
      <c r="I15" s="67">
        <v>775.31568000000004</v>
      </c>
      <c r="J15" s="67">
        <v>1413.4414300000001</v>
      </c>
      <c r="K15" s="67">
        <v>-16.551680000000001</v>
      </c>
      <c r="L15" s="19">
        <v>0</v>
      </c>
      <c r="M15" s="19">
        <v>0</v>
      </c>
      <c r="N15" s="67">
        <v>0</v>
      </c>
      <c r="O15" s="67">
        <v>0</v>
      </c>
      <c r="P15" s="67">
        <v>0</v>
      </c>
      <c r="Q15" s="67">
        <v>0</v>
      </c>
      <c r="R15" s="67">
        <f>SUM(I15:Q15)</f>
        <v>2172.20543</v>
      </c>
    </row>
    <row r="16" spans="1:194" s="61" customFormat="1" ht="14.25" customHeight="1">
      <c r="A16" s="63">
        <f t="shared" ref="A16:A79" si="2">+A15+1</f>
        <v>3</v>
      </c>
      <c r="B16" s="64" t="s">
        <v>34</v>
      </c>
      <c r="C16" s="65">
        <v>38042</v>
      </c>
      <c r="D16" s="64" t="s">
        <v>35</v>
      </c>
      <c r="E16" s="64" t="s">
        <v>36</v>
      </c>
      <c r="F16" s="64" t="s">
        <v>19</v>
      </c>
      <c r="G16" s="110" t="s">
        <v>17</v>
      </c>
      <c r="H16" s="67">
        <v>45000</v>
      </c>
      <c r="I16" s="67">
        <v>7318.0169699999997</v>
      </c>
      <c r="J16" s="67">
        <v>0</v>
      </c>
      <c r="K16" s="67">
        <v>0</v>
      </c>
      <c r="L16" s="19">
        <v>0</v>
      </c>
      <c r="M16" s="19">
        <v>0</v>
      </c>
      <c r="N16" s="67">
        <v>0</v>
      </c>
      <c r="O16" s="67">
        <v>0</v>
      </c>
      <c r="P16" s="67">
        <v>0</v>
      </c>
      <c r="Q16" s="67">
        <v>0</v>
      </c>
      <c r="R16" s="67">
        <f>SUM(I16:Q16)</f>
        <v>7318.0169699999997</v>
      </c>
    </row>
    <row r="17" spans="1:18" s="61" customFormat="1" ht="14.25" customHeight="1">
      <c r="A17" s="63">
        <f t="shared" si="2"/>
        <v>4</v>
      </c>
      <c r="B17" s="64" t="s">
        <v>37</v>
      </c>
      <c r="C17" s="65">
        <v>37876</v>
      </c>
      <c r="D17" s="64" t="s">
        <v>425</v>
      </c>
      <c r="E17" s="64" t="s">
        <v>38</v>
      </c>
      <c r="F17" s="64" t="s">
        <v>38</v>
      </c>
      <c r="G17" s="110" t="s">
        <v>17</v>
      </c>
      <c r="H17" s="67">
        <v>28000</v>
      </c>
      <c r="I17" s="67">
        <v>9533.6758699999991</v>
      </c>
      <c r="J17" s="67">
        <v>1092.92797</v>
      </c>
      <c r="K17" s="67">
        <v>0</v>
      </c>
      <c r="L17" s="19">
        <v>0</v>
      </c>
      <c r="M17" s="19">
        <v>0</v>
      </c>
      <c r="N17" s="67">
        <v>0</v>
      </c>
      <c r="O17" s="67">
        <v>0</v>
      </c>
      <c r="P17" s="67">
        <v>0</v>
      </c>
      <c r="Q17" s="67">
        <v>0</v>
      </c>
      <c r="R17" s="67">
        <f>SUM(I17:Q17)</f>
        <v>10626.60384</v>
      </c>
    </row>
    <row r="18" spans="1:18" s="61" customFormat="1" ht="14.25" customHeight="1">
      <c r="A18" s="63">
        <f t="shared" si="2"/>
        <v>5</v>
      </c>
      <c r="B18" s="64" t="s">
        <v>106</v>
      </c>
      <c r="C18" s="65">
        <v>38071</v>
      </c>
      <c r="D18" s="64" t="s">
        <v>426</v>
      </c>
      <c r="E18" s="64" t="s">
        <v>111</v>
      </c>
      <c r="F18" s="64" t="s">
        <v>26</v>
      </c>
      <c r="G18" s="110" t="s">
        <v>17</v>
      </c>
      <c r="H18" s="67">
        <v>18000</v>
      </c>
      <c r="I18" s="67">
        <v>1767.0739699999999</v>
      </c>
      <c r="J18" s="67">
        <v>0</v>
      </c>
      <c r="K18" s="67">
        <v>0</v>
      </c>
      <c r="L18" s="19">
        <v>0</v>
      </c>
      <c r="M18" s="19">
        <v>0</v>
      </c>
      <c r="N18" s="67">
        <v>0</v>
      </c>
      <c r="O18" s="19">
        <v>0</v>
      </c>
      <c r="P18" s="67">
        <v>0</v>
      </c>
      <c r="Q18" s="67">
        <v>0</v>
      </c>
      <c r="R18" s="67">
        <f t="shared" ref="R18:R37" si="3">SUM(I18:Q18)</f>
        <v>1767.0739699999999</v>
      </c>
    </row>
    <row r="19" spans="1:18" s="61" customFormat="1" ht="14.25" customHeight="1">
      <c r="A19" s="63">
        <f t="shared" si="2"/>
        <v>6</v>
      </c>
      <c r="B19" s="64" t="s">
        <v>117</v>
      </c>
      <c r="C19" s="65">
        <v>38320</v>
      </c>
      <c r="D19" s="64" t="s">
        <v>427</v>
      </c>
      <c r="E19" s="64" t="s">
        <v>118</v>
      </c>
      <c r="F19" s="64" t="s">
        <v>32</v>
      </c>
      <c r="G19" s="110" t="s">
        <v>17</v>
      </c>
      <c r="H19" s="67">
        <v>750</v>
      </c>
      <c r="I19" s="67">
        <v>153.66244</v>
      </c>
      <c r="J19" s="67">
        <v>10.061640000000001</v>
      </c>
      <c r="K19" s="67">
        <v>0</v>
      </c>
      <c r="L19" s="19">
        <v>0</v>
      </c>
      <c r="M19" s="19">
        <v>0</v>
      </c>
      <c r="N19" s="67">
        <v>0</v>
      </c>
      <c r="O19" s="19">
        <v>0</v>
      </c>
      <c r="P19" s="67">
        <v>0</v>
      </c>
      <c r="Q19" s="67">
        <v>0</v>
      </c>
      <c r="R19" s="67">
        <f t="shared" si="3"/>
        <v>163.72408000000001</v>
      </c>
    </row>
    <row r="20" spans="1:18" s="61" customFormat="1" ht="14.25" customHeight="1">
      <c r="A20" s="63">
        <f t="shared" si="2"/>
        <v>7</v>
      </c>
      <c r="B20" s="64" t="s">
        <v>112</v>
      </c>
      <c r="C20" s="65">
        <v>38426</v>
      </c>
      <c r="D20" s="64" t="s">
        <v>113</v>
      </c>
      <c r="E20" s="64" t="s">
        <v>25</v>
      </c>
      <c r="F20" s="64" t="s">
        <v>16</v>
      </c>
      <c r="G20" s="110" t="s">
        <v>17</v>
      </c>
      <c r="H20" s="67">
        <v>15000</v>
      </c>
      <c r="I20" s="67">
        <v>4563.2570299999998</v>
      </c>
      <c r="J20" s="67">
        <v>-305.31702000000001</v>
      </c>
      <c r="K20" s="67">
        <v>0</v>
      </c>
      <c r="L20" s="19">
        <v>0</v>
      </c>
      <c r="M20" s="19">
        <v>0</v>
      </c>
      <c r="N20" s="67">
        <v>0</v>
      </c>
      <c r="O20" s="19">
        <v>0</v>
      </c>
      <c r="P20" s="67">
        <v>0</v>
      </c>
      <c r="Q20" s="67">
        <v>0</v>
      </c>
      <c r="R20" s="67">
        <f t="shared" si="3"/>
        <v>4257.9400099999993</v>
      </c>
    </row>
    <row r="21" spans="1:18" s="61" customFormat="1" ht="14.25" customHeight="1">
      <c r="A21" s="63">
        <f t="shared" si="2"/>
        <v>8</v>
      </c>
      <c r="B21" s="64" t="s">
        <v>119</v>
      </c>
      <c r="C21" s="65">
        <v>38411</v>
      </c>
      <c r="D21" s="64" t="s">
        <v>428</v>
      </c>
      <c r="E21" s="64" t="s">
        <v>120</v>
      </c>
      <c r="F21" s="64" t="s">
        <v>120</v>
      </c>
      <c r="G21" s="110" t="s">
        <v>17</v>
      </c>
      <c r="H21" s="67">
        <v>12000</v>
      </c>
      <c r="I21" s="67">
        <v>759.98797999999999</v>
      </c>
      <c r="J21" s="67">
        <v>3015.7495100000001</v>
      </c>
      <c r="K21" s="67">
        <v>1983.81232</v>
      </c>
      <c r="L21" s="19">
        <v>0</v>
      </c>
      <c r="M21" s="19">
        <v>0</v>
      </c>
      <c r="N21" s="67">
        <v>0</v>
      </c>
      <c r="O21" s="19">
        <v>0</v>
      </c>
      <c r="P21" s="67">
        <v>0</v>
      </c>
      <c r="Q21" s="67">
        <v>0</v>
      </c>
      <c r="R21" s="67">
        <f t="shared" si="3"/>
        <v>5759.5498100000004</v>
      </c>
    </row>
    <row r="22" spans="1:18" s="61" customFormat="1" ht="14.25" customHeight="1">
      <c r="A22" s="63">
        <f t="shared" si="2"/>
        <v>9</v>
      </c>
      <c r="B22" s="64" t="s">
        <v>114</v>
      </c>
      <c r="C22" s="65">
        <v>38372</v>
      </c>
      <c r="D22" s="64" t="s">
        <v>115</v>
      </c>
      <c r="E22" s="64" t="s">
        <v>18</v>
      </c>
      <c r="F22" s="64" t="s">
        <v>300</v>
      </c>
      <c r="G22" s="110" t="s">
        <v>17</v>
      </c>
      <c r="H22" s="67">
        <v>5300</v>
      </c>
      <c r="I22" s="67">
        <v>525</v>
      </c>
      <c r="J22" s="19">
        <v>940.72343999999998</v>
      </c>
      <c r="K22" s="67">
        <v>0</v>
      </c>
      <c r="L22" s="19">
        <v>0</v>
      </c>
      <c r="M22" s="19">
        <v>0</v>
      </c>
      <c r="N22" s="67">
        <v>0</v>
      </c>
      <c r="O22" s="19">
        <v>0</v>
      </c>
      <c r="P22" s="67">
        <v>0</v>
      </c>
      <c r="Q22" s="67">
        <v>0</v>
      </c>
      <c r="R22" s="67">
        <f t="shared" si="3"/>
        <v>1465.72344</v>
      </c>
    </row>
    <row r="23" spans="1:18" s="61" customFormat="1" ht="14.25" customHeight="1">
      <c r="A23" s="63">
        <f t="shared" si="2"/>
        <v>10</v>
      </c>
      <c r="B23" s="64" t="s">
        <v>132</v>
      </c>
      <c r="C23" s="65">
        <v>38694</v>
      </c>
      <c r="D23" s="20" t="s">
        <v>64</v>
      </c>
      <c r="E23" s="64" t="s">
        <v>107</v>
      </c>
      <c r="F23" s="64" t="s">
        <v>300</v>
      </c>
      <c r="G23" s="110" t="s">
        <v>17</v>
      </c>
      <c r="H23" s="67">
        <v>5000</v>
      </c>
      <c r="I23" s="67">
        <v>1138.5401300000001</v>
      </c>
      <c r="J23" s="67">
        <v>221</v>
      </c>
      <c r="K23" s="67">
        <v>-6.7071199999999997</v>
      </c>
      <c r="L23" s="19">
        <v>0</v>
      </c>
      <c r="M23" s="19">
        <v>0</v>
      </c>
      <c r="N23" s="67">
        <v>0</v>
      </c>
      <c r="O23" s="19">
        <v>0</v>
      </c>
      <c r="P23" s="67">
        <v>0</v>
      </c>
      <c r="Q23" s="67">
        <v>0</v>
      </c>
      <c r="R23" s="67">
        <f t="shared" si="3"/>
        <v>1352.8330100000001</v>
      </c>
    </row>
    <row r="24" spans="1:18" s="61" customFormat="1" ht="14.25" customHeight="1">
      <c r="A24" s="63">
        <f t="shared" si="2"/>
        <v>11</v>
      </c>
      <c r="B24" s="64" t="s">
        <v>133</v>
      </c>
      <c r="C24" s="65">
        <v>38809</v>
      </c>
      <c r="D24" s="20" t="s">
        <v>63</v>
      </c>
      <c r="E24" s="64" t="s">
        <v>135</v>
      </c>
      <c r="F24" s="64" t="s">
        <v>19</v>
      </c>
      <c r="G24" s="110" t="s">
        <v>17</v>
      </c>
      <c r="H24" s="67">
        <v>50000</v>
      </c>
      <c r="I24" s="67">
        <v>7767.7450500000004</v>
      </c>
      <c r="J24" s="67">
        <v>9400</v>
      </c>
      <c r="K24" s="67">
        <v>11500</v>
      </c>
      <c r="L24" s="19">
        <v>10800</v>
      </c>
      <c r="M24" s="19">
        <v>-1006.39773</v>
      </c>
      <c r="N24" s="67">
        <v>0</v>
      </c>
      <c r="O24" s="19">
        <v>0</v>
      </c>
      <c r="P24" s="67">
        <v>0</v>
      </c>
      <c r="Q24" s="67">
        <v>0</v>
      </c>
      <c r="R24" s="67">
        <f t="shared" si="3"/>
        <v>38461.347320000001</v>
      </c>
    </row>
    <row r="25" spans="1:18" s="61" customFormat="1" ht="14.25" customHeight="1">
      <c r="A25" s="63">
        <f t="shared" si="2"/>
        <v>12</v>
      </c>
      <c r="B25" s="64" t="s">
        <v>6</v>
      </c>
      <c r="C25" s="65">
        <v>38917</v>
      </c>
      <c r="D25" s="20" t="s">
        <v>65</v>
      </c>
      <c r="E25" s="64" t="s">
        <v>38</v>
      </c>
      <c r="F25" s="64" t="s">
        <v>38</v>
      </c>
      <c r="G25" s="110" t="s">
        <v>17</v>
      </c>
      <c r="H25" s="67">
        <v>25000</v>
      </c>
      <c r="I25" s="67">
        <v>8579.2002699999994</v>
      </c>
      <c r="J25" s="67">
        <v>5000.08277</v>
      </c>
      <c r="K25" s="67">
        <v>837.48847999999998</v>
      </c>
      <c r="L25" s="19">
        <v>-688</v>
      </c>
      <c r="M25" s="19">
        <v>0</v>
      </c>
      <c r="N25" s="67">
        <v>0</v>
      </c>
      <c r="O25" s="19">
        <v>0</v>
      </c>
      <c r="P25" s="67">
        <v>0</v>
      </c>
      <c r="Q25" s="67">
        <v>0</v>
      </c>
      <c r="R25" s="67">
        <f t="shared" si="3"/>
        <v>13728.771519999998</v>
      </c>
    </row>
    <row r="26" spans="1:18" s="61" customFormat="1" ht="14.25" customHeight="1">
      <c r="A26" s="63">
        <f t="shared" si="2"/>
        <v>13</v>
      </c>
      <c r="B26" s="64" t="s">
        <v>134</v>
      </c>
      <c r="C26" s="65">
        <v>39188</v>
      </c>
      <c r="D26" s="20" t="s">
        <v>87</v>
      </c>
      <c r="E26" s="64" t="s">
        <v>88</v>
      </c>
      <c r="F26" s="64" t="s">
        <v>19</v>
      </c>
      <c r="G26" s="110" t="s">
        <v>17</v>
      </c>
      <c r="H26" s="67">
        <v>50000</v>
      </c>
      <c r="I26" s="67">
        <v>8963.6165400000009</v>
      </c>
      <c r="J26" s="67">
        <v>6300</v>
      </c>
      <c r="K26" s="67">
        <v>4665.8251300000002</v>
      </c>
      <c r="L26" s="19">
        <v>400</v>
      </c>
      <c r="M26" s="19">
        <v>0</v>
      </c>
      <c r="N26" s="67">
        <v>0</v>
      </c>
      <c r="O26" s="19">
        <v>0</v>
      </c>
      <c r="P26" s="67">
        <v>0</v>
      </c>
      <c r="Q26" s="67">
        <v>0</v>
      </c>
      <c r="R26" s="67">
        <f t="shared" si="3"/>
        <v>20329.44167</v>
      </c>
    </row>
    <row r="27" spans="1:18" s="61" customFormat="1" ht="14.25" customHeight="1">
      <c r="A27" s="63">
        <f t="shared" si="2"/>
        <v>14</v>
      </c>
      <c r="B27" s="64" t="s">
        <v>76</v>
      </c>
      <c r="C27" s="65">
        <v>39315</v>
      </c>
      <c r="D27" s="20" t="s">
        <v>429</v>
      </c>
      <c r="E27" s="64" t="s">
        <v>89</v>
      </c>
      <c r="F27" s="64" t="s">
        <v>19</v>
      </c>
      <c r="G27" s="110" t="s">
        <v>17</v>
      </c>
      <c r="H27" s="67">
        <v>100000</v>
      </c>
      <c r="I27" s="67">
        <v>22135.200000000001</v>
      </c>
      <c r="J27" s="67">
        <v>23517.07</v>
      </c>
      <c r="K27" s="67">
        <v>5000</v>
      </c>
      <c r="L27" s="19">
        <v>20056</v>
      </c>
      <c r="M27" s="19">
        <v>9600</v>
      </c>
      <c r="N27" s="67">
        <v>5092.0300000000007</v>
      </c>
      <c r="O27" s="19">
        <v>0</v>
      </c>
      <c r="P27" s="67">
        <v>0</v>
      </c>
      <c r="Q27" s="67">
        <v>0</v>
      </c>
      <c r="R27" s="67">
        <f t="shared" si="3"/>
        <v>85400.3</v>
      </c>
    </row>
    <row r="28" spans="1:18" s="61" customFormat="1" ht="14.25" customHeight="1">
      <c r="A28" s="63">
        <f t="shared" si="2"/>
        <v>15</v>
      </c>
      <c r="B28" s="64" t="s">
        <v>77</v>
      </c>
      <c r="C28" s="65">
        <v>39367</v>
      </c>
      <c r="D28" s="20" t="s">
        <v>90</v>
      </c>
      <c r="E28" s="64" t="s">
        <v>91</v>
      </c>
      <c r="F28" s="64" t="s">
        <v>27</v>
      </c>
      <c r="G28" s="110" t="s">
        <v>17</v>
      </c>
      <c r="H28" s="67">
        <v>1179.25</v>
      </c>
      <c r="I28" s="67">
        <v>579.52828</v>
      </c>
      <c r="J28" s="67">
        <v>61.319209999999998</v>
      </c>
      <c r="K28" s="67">
        <v>0</v>
      </c>
      <c r="L28" s="19">
        <v>0</v>
      </c>
      <c r="M28" s="19">
        <v>0</v>
      </c>
      <c r="N28" s="67">
        <v>0</v>
      </c>
      <c r="O28" s="19">
        <v>0</v>
      </c>
      <c r="P28" s="67">
        <v>0</v>
      </c>
      <c r="Q28" s="67">
        <v>0</v>
      </c>
      <c r="R28" s="67">
        <f t="shared" si="3"/>
        <v>640.84748999999999</v>
      </c>
    </row>
    <row r="29" spans="1:18" s="61" customFormat="1" ht="14.25" customHeight="1">
      <c r="A29" s="63">
        <f t="shared" si="2"/>
        <v>16</v>
      </c>
      <c r="B29" s="64" t="s">
        <v>78</v>
      </c>
      <c r="C29" s="65">
        <v>39480</v>
      </c>
      <c r="D29" s="20" t="s">
        <v>92</v>
      </c>
      <c r="E29" s="64" t="s">
        <v>75</v>
      </c>
      <c r="F29" s="64" t="s">
        <v>19</v>
      </c>
      <c r="G29" s="110" t="s">
        <v>17</v>
      </c>
      <c r="H29" s="67">
        <v>3993</v>
      </c>
      <c r="I29" s="67">
        <v>268.43083000000001</v>
      </c>
      <c r="J29" s="67">
        <v>413.54700000000003</v>
      </c>
      <c r="K29" s="67">
        <v>375.92200000000003</v>
      </c>
      <c r="L29" s="19">
        <v>528.66782000000001</v>
      </c>
      <c r="M29" s="19">
        <v>559.428</v>
      </c>
      <c r="N29" s="67">
        <v>581.17989</v>
      </c>
      <c r="O29" s="19">
        <v>508.03244999999998</v>
      </c>
      <c r="P29" s="67">
        <v>0</v>
      </c>
      <c r="Q29" s="67">
        <v>0</v>
      </c>
      <c r="R29" s="67">
        <f t="shared" si="3"/>
        <v>3235.2079899999999</v>
      </c>
    </row>
    <row r="30" spans="1:18" s="61" customFormat="1" ht="14.25" customHeight="1">
      <c r="A30" s="63">
        <f t="shared" si="2"/>
        <v>17</v>
      </c>
      <c r="B30" s="64" t="s">
        <v>79</v>
      </c>
      <c r="C30" s="65">
        <v>39787</v>
      </c>
      <c r="D30" s="20" t="s">
        <v>93</v>
      </c>
      <c r="E30" s="64" t="s">
        <v>41</v>
      </c>
      <c r="F30" s="64" t="s">
        <v>24</v>
      </c>
      <c r="G30" s="110" t="s">
        <v>17</v>
      </c>
      <c r="H30" s="67">
        <v>50000</v>
      </c>
      <c r="I30" s="67">
        <v>13782.07</v>
      </c>
      <c r="J30" s="67">
        <v>8.5969999999999995</v>
      </c>
      <c r="K30" s="67">
        <v>0</v>
      </c>
      <c r="L30" s="19">
        <v>0</v>
      </c>
      <c r="M30" s="19">
        <v>0</v>
      </c>
      <c r="N30" s="67">
        <v>0</v>
      </c>
      <c r="O30" s="19">
        <v>0</v>
      </c>
      <c r="P30" s="67">
        <v>0</v>
      </c>
      <c r="Q30" s="67">
        <v>0</v>
      </c>
      <c r="R30" s="67">
        <f t="shared" si="3"/>
        <v>13790.666999999999</v>
      </c>
    </row>
    <row r="31" spans="1:18" s="61" customFormat="1" ht="14.25" customHeight="1">
      <c r="A31" s="63">
        <f t="shared" si="2"/>
        <v>18</v>
      </c>
      <c r="B31" s="64" t="s">
        <v>80</v>
      </c>
      <c r="C31" s="65">
        <v>39850</v>
      </c>
      <c r="D31" s="20" t="s">
        <v>94</v>
      </c>
      <c r="E31" s="64" t="s">
        <v>131</v>
      </c>
      <c r="F31" s="64" t="s">
        <v>16</v>
      </c>
      <c r="G31" s="110" t="s">
        <v>17</v>
      </c>
      <c r="H31" s="67">
        <v>25000</v>
      </c>
      <c r="I31" s="67">
        <v>10000</v>
      </c>
      <c r="J31" s="67">
        <v>5000</v>
      </c>
      <c r="K31" s="67">
        <v>5000</v>
      </c>
      <c r="L31" s="19">
        <v>4877</v>
      </c>
      <c r="M31" s="19">
        <v>0</v>
      </c>
      <c r="N31" s="67">
        <v>0</v>
      </c>
      <c r="O31" s="19">
        <v>0</v>
      </c>
      <c r="P31" s="67">
        <v>0</v>
      </c>
      <c r="Q31" s="67">
        <v>0</v>
      </c>
      <c r="R31" s="67">
        <f t="shared" si="3"/>
        <v>24877</v>
      </c>
    </row>
    <row r="32" spans="1:18" s="61" customFormat="1" ht="14.25" customHeight="1">
      <c r="A32" s="63">
        <f t="shared" si="2"/>
        <v>19</v>
      </c>
      <c r="B32" s="64" t="s">
        <v>150</v>
      </c>
      <c r="C32" s="65">
        <v>40133</v>
      </c>
      <c r="D32" s="20" t="s">
        <v>155</v>
      </c>
      <c r="E32" s="64" t="s">
        <v>151</v>
      </c>
      <c r="F32" s="64" t="s">
        <v>20</v>
      </c>
      <c r="G32" s="110" t="s">
        <v>17</v>
      </c>
      <c r="H32" s="67">
        <v>15000</v>
      </c>
      <c r="I32" s="67">
        <v>1709.5955899999999</v>
      </c>
      <c r="J32" s="67">
        <v>2284.5981000000002</v>
      </c>
      <c r="K32" s="67">
        <v>1636.4165400000002</v>
      </c>
      <c r="L32" s="19">
        <v>2026</v>
      </c>
      <c r="M32" s="19">
        <v>3084.9278300000001</v>
      </c>
      <c r="N32" s="67">
        <v>3507.9659999999999</v>
      </c>
      <c r="O32" s="19">
        <v>-1.47251</v>
      </c>
      <c r="P32" s="67">
        <v>0</v>
      </c>
      <c r="Q32" s="67">
        <v>0</v>
      </c>
      <c r="R32" s="67">
        <f t="shared" si="3"/>
        <v>14248.031550000002</v>
      </c>
    </row>
    <row r="33" spans="1:18" s="61" customFormat="1" ht="14.25" customHeight="1">
      <c r="A33" s="63">
        <f t="shared" si="2"/>
        <v>20</v>
      </c>
      <c r="B33" s="64" t="s">
        <v>170</v>
      </c>
      <c r="C33" s="65">
        <v>40204</v>
      </c>
      <c r="D33" s="20" t="s">
        <v>169</v>
      </c>
      <c r="E33" s="64" t="s">
        <v>18</v>
      </c>
      <c r="F33" s="64" t="s">
        <v>300</v>
      </c>
      <c r="G33" s="110" t="s">
        <v>17</v>
      </c>
      <c r="H33" s="67">
        <v>2000</v>
      </c>
      <c r="I33" s="67">
        <v>233</v>
      </c>
      <c r="J33" s="67">
        <v>327.51614999999998</v>
      </c>
      <c r="K33" s="67">
        <v>484</v>
      </c>
      <c r="L33" s="19">
        <v>25</v>
      </c>
      <c r="M33" s="19">
        <v>-38.458129999999997</v>
      </c>
      <c r="N33" s="67">
        <v>0</v>
      </c>
      <c r="O33" s="19">
        <v>0</v>
      </c>
      <c r="P33" s="67">
        <v>0</v>
      </c>
      <c r="Q33" s="67">
        <v>0</v>
      </c>
      <c r="R33" s="67">
        <f t="shared" si="3"/>
        <v>1031.0580199999999</v>
      </c>
    </row>
    <row r="34" spans="1:18" s="61" customFormat="1" ht="14.25" customHeight="1">
      <c r="A34" s="63">
        <f t="shared" si="2"/>
        <v>21</v>
      </c>
      <c r="B34" s="64" t="s">
        <v>210</v>
      </c>
      <c r="C34" s="65">
        <v>40226</v>
      </c>
      <c r="D34" s="20" t="s">
        <v>156</v>
      </c>
      <c r="E34" s="64" t="s">
        <v>211</v>
      </c>
      <c r="F34" s="64" t="s">
        <v>16</v>
      </c>
      <c r="G34" s="110" t="s">
        <v>17</v>
      </c>
      <c r="H34" s="67">
        <v>10000</v>
      </c>
      <c r="I34" s="67">
        <v>0</v>
      </c>
      <c r="J34" s="67">
        <v>1279.60358</v>
      </c>
      <c r="K34" s="67">
        <v>3468.51008</v>
      </c>
      <c r="L34" s="19">
        <v>1461.6415500000001</v>
      </c>
      <c r="M34" s="19">
        <v>2123.0519800000002</v>
      </c>
      <c r="N34" s="67">
        <v>1531.46273</v>
      </c>
      <c r="O34" s="19">
        <v>-95.225849999999994</v>
      </c>
      <c r="P34" s="67">
        <v>0</v>
      </c>
      <c r="Q34" s="67">
        <v>0</v>
      </c>
      <c r="R34" s="67">
        <f t="shared" si="3"/>
        <v>9769.0440699999981</v>
      </c>
    </row>
    <row r="35" spans="1:18" s="61" customFormat="1" ht="14.25" customHeight="1">
      <c r="A35" s="63">
        <f t="shared" si="2"/>
        <v>22</v>
      </c>
      <c r="B35" s="64" t="s">
        <v>171</v>
      </c>
      <c r="C35" s="65">
        <v>40379</v>
      </c>
      <c r="D35" s="20" t="s">
        <v>172</v>
      </c>
      <c r="E35" s="64" t="s">
        <v>18</v>
      </c>
      <c r="F35" s="64" t="s">
        <v>300</v>
      </c>
      <c r="G35" s="110" t="s">
        <v>17</v>
      </c>
      <c r="H35" s="67">
        <v>5000</v>
      </c>
      <c r="I35" s="67">
        <v>156</v>
      </c>
      <c r="J35" s="67">
        <v>648.68134999999995</v>
      </c>
      <c r="K35" s="67">
        <v>1135.2404200000001</v>
      </c>
      <c r="L35" s="19">
        <v>1708.9097099999999</v>
      </c>
      <c r="M35" s="19">
        <v>1074.5908899999999</v>
      </c>
      <c r="N35" s="67">
        <v>260.92757999999998</v>
      </c>
      <c r="O35" s="19">
        <v>0</v>
      </c>
      <c r="P35" s="67">
        <v>0</v>
      </c>
      <c r="Q35" s="67">
        <v>0</v>
      </c>
      <c r="R35" s="67">
        <f t="shared" si="3"/>
        <v>4984.3499499999998</v>
      </c>
    </row>
    <row r="36" spans="1:18" s="61" customFormat="1" ht="14.25" customHeight="1">
      <c r="A36" s="63">
        <f t="shared" si="2"/>
        <v>23</v>
      </c>
      <c r="B36" s="64" t="s">
        <v>173</v>
      </c>
      <c r="C36" s="65">
        <v>40413</v>
      </c>
      <c r="D36" s="20" t="s">
        <v>174</v>
      </c>
      <c r="E36" s="64" t="s">
        <v>18</v>
      </c>
      <c r="F36" s="64" t="s">
        <v>300</v>
      </c>
      <c r="G36" s="110" t="s">
        <v>17</v>
      </c>
      <c r="H36" s="67">
        <v>50000</v>
      </c>
      <c r="I36" s="67">
        <v>50000</v>
      </c>
      <c r="J36" s="67">
        <v>0</v>
      </c>
      <c r="K36" s="67">
        <v>0</v>
      </c>
      <c r="L36" s="19">
        <v>0</v>
      </c>
      <c r="M36" s="19">
        <v>0</v>
      </c>
      <c r="N36" s="67">
        <v>0</v>
      </c>
      <c r="O36" s="19">
        <v>0</v>
      </c>
      <c r="P36" s="67">
        <v>0</v>
      </c>
      <c r="Q36" s="67">
        <v>0</v>
      </c>
      <c r="R36" s="67">
        <f t="shared" si="3"/>
        <v>50000</v>
      </c>
    </row>
    <row r="37" spans="1:18" s="61" customFormat="1" ht="14.25" customHeight="1">
      <c r="A37" s="63">
        <f t="shared" si="2"/>
        <v>24</v>
      </c>
      <c r="B37" s="64" t="s">
        <v>175</v>
      </c>
      <c r="C37" s="65">
        <v>40478</v>
      </c>
      <c r="D37" s="20" t="s">
        <v>176</v>
      </c>
      <c r="E37" s="64" t="s">
        <v>18</v>
      </c>
      <c r="F37" s="64" t="s">
        <v>300</v>
      </c>
      <c r="G37" s="110" t="s">
        <v>17</v>
      </c>
      <c r="H37" s="67">
        <v>25000</v>
      </c>
      <c r="I37" s="67">
        <v>25000</v>
      </c>
      <c r="J37" s="67">
        <v>0</v>
      </c>
      <c r="K37" s="67">
        <v>0</v>
      </c>
      <c r="L37" s="19">
        <v>0</v>
      </c>
      <c r="M37" s="19">
        <v>0</v>
      </c>
      <c r="N37" s="67">
        <v>0</v>
      </c>
      <c r="O37" s="19">
        <v>0</v>
      </c>
      <c r="P37" s="67">
        <v>0</v>
      </c>
      <c r="Q37" s="67">
        <v>0</v>
      </c>
      <c r="R37" s="67">
        <f t="shared" si="3"/>
        <v>25000</v>
      </c>
    </row>
    <row r="38" spans="1:18" s="61" customFormat="1" ht="14.25" customHeight="1">
      <c r="A38" s="63">
        <f t="shared" si="2"/>
        <v>25</v>
      </c>
      <c r="B38" s="64" t="s">
        <v>177</v>
      </c>
      <c r="C38" s="65">
        <v>40497</v>
      </c>
      <c r="D38" s="20" t="s">
        <v>181</v>
      </c>
      <c r="E38" s="64" t="s">
        <v>18</v>
      </c>
      <c r="F38" s="64" t="s">
        <v>300</v>
      </c>
      <c r="G38" s="110" t="s">
        <v>17</v>
      </c>
      <c r="H38" s="67">
        <v>25000</v>
      </c>
      <c r="I38" s="67">
        <v>25000</v>
      </c>
      <c r="J38" s="67">
        <v>0</v>
      </c>
      <c r="K38" s="67">
        <v>0</v>
      </c>
      <c r="L38" s="19">
        <v>0</v>
      </c>
      <c r="M38" s="19">
        <v>0</v>
      </c>
      <c r="N38" s="67">
        <v>0</v>
      </c>
      <c r="O38" s="19">
        <v>0</v>
      </c>
      <c r="P38" s="67">
        <v>0</v>
      </c>
      <c r="Q38" s="67">
        <v>0</v>
      </c>
      <c r="R38" s="67">
        <f>SUM(I38:Q38)</f>
        <v>25000</v>
      </c>
    </row>
    <row r="39" spans="1:18" s="61" customFormat="1" ht="14.25" customHeight="1">
      <c r="A39" s="63">
        <f t="shared" si="2"/>
        <v>26</v>
      </c>
      <c r="B39" s="64" t="s">
        <v>215</v>
      </c>
      <c r="C39" s="65">
        <v>40513</v>
      </c>
      <c r="D39" s="20" t="s">
        <v>216</v>
      </c>
      <c r="E39" s="64" t="s">
        <v>18</v>
      </c>
      <c r="F39" s="64" t="s">
        <v>300</v>
      </c>
      <c r="G39" s="110" t="s">
        <v>17</v>
      </c>
      <c r="H39" s="67">
        <v>50000</v>
      </c>
      <c r="I39" s="67">
        <v>0</v>
      </c>
      <c r="J39" s="67">
        <v>50000</v>
      </c>
      <c r="K39" s="67">
        <v>0</v>
      </c>
      <c r="L39" s="19">
        <v>0</v>
      </c>
      <c r="M39" s="19">
        <v>0</v>
      </c>
      <c r="N39" s="67">
        <v>0</v>
      </c>
      <c r="O39" s="19">
        <v>0</v>
      </c>
      <c r="P39" s="67">
        <v>0</v>
      </c>
      <c r="Q39" s="67">
        <v>0</v>
      </c>
      <c r="R39" s="67">
        <f>SUM(I39:Q39)</f>
        <v>50000</v>
      </c>
    </row>
    <row r="40" spans="1:18" s="61" customFormat="1" ht="14.25" customHeight="1">
      <c r="A40" s="63">
        <f t="shared" si="2"/>
        <v>27</v>
      </c>
      <c r="B40" s="64" t="s">
        <v>178</v>
      </c>
      <c r="C40" s="65">
        <v>40514</v>
      </c>
      <c r="D40" s="20" t="s">
        <v>182</v>
      </c>
      <c r="E40" s="64" t="s">
        <v>18</v>
      </c>
      <c r="F40" s="64" t="s">
        <v>300</v>
      </c>
      <c r="G40" s="110" t="s">
        <v>17</v>
      </c>
      <c r="H40" s="67">
        <v>25000</v>
      </c>
      <c r="I40" s="67">
        <v>25000</v>
      </c>
      <c r="J40" s="67">
        <v>0</v>
      </c>
      <c r="K40" s="67">
        <v>0</v>
      </c>
      <c r="L40" s="19">
        <v>0</v>
      </c>
      <c r="M40" s="19">
        <v>0</v>
      </c>
      <c r="N40" s="67">
        <v>0</v>
      </c>
      <c r="O40" s="19">
        <v>0</v>
      </c>
      <c r="P40" s="67">
        <v>0</v>
      </c>
      <c r="Q40" s="67">
        <v>0</v>
      </c>
      <c r="R40" s="67">
        <f>SUM(I40:Q40)</f>
        <v>25000</v>
      </c>
    </row>
    <row r="41" spans="1:18" s="61" customFormat="1" ht="14.25" customHeight="1">
      <c r="A41" s="63">
        <f t="shared" si="2"/>
        <v>28</v>
      </c>
      <c r="B41" s="64" t="s">
        <v>213</v>
      </c>
      <c r="C41" s="65">
        <v>40514</v>
      </c>
      <c r="D41" s="20" t="s">
        <v>214</v>
      </c>
      <c r="E41" s="64" t="s">
        <v>18</v>
      </c>
      <c r="F41" s="64" t="s">
        <v>300</v>
      </c>
      <c r="G41" s="110" t="s">
        <v>17</v>
      </c>
      <c r="H41" s="67">
        <v>6000</v>
      </c>
      <c r="I41" s="67">
        <v>0</v>
      </c>
      <c r="J41" s="67">
        <v>2045.8</v>
      </c>
      <c r="K41" s="67">
        <v>3590</v>
      </c>
      <c r="L41" s="19">
        <v>208.70599999999999</v>
      </c>
      <c r="M41" s="19">
        <v>155.494</v>
      </c>
      <c r="N41" s="67">
        <v>-13.179779999999999</v>
      </c>
      <c r="O41" s="19">
        <v>0</v>
      </c>
      <c r="P41" s="67">
        <v>0</v>
      </c>
      <c r="Q41" s="67">
        <v>0</v>
      </c>
      <c r="R41" s="67">
        <f>SUM(I41:Q41)</f>
        <v>5986.8202199999996</v>
      </c>
    </row>
    <row r="42" spans="1:18" s="61" customFormat="1" ht="14.25" customHeight="1">
      <c r="A42" s="63">
        <f t="shared" si="2"/>
        <v>29</v>
      </c>
      <c r="B42" s="64" t="s">
        <v>179</v>
      </c>
      <c r="C42" s="65">
        <v>40514</v>
      </c>
      <c r="D42" s="20" t="s">
        <v>183</v>
      </c>
      <c r="E42" s="64" t="s">
        <v>18</v>
      </c>
      <c r="F42" s="64" t="s">
        <v>300</v>
      </c>
      <c r="G42" s="110" t="s">
        <v>17</v>
      </c>
      <c r="H42" s="67">
        <v>100000</v>
      </c>
      <c r="I42" s="67">
        <v>100000</v>
      </c>
      <c r="J42" s="67">
        <v>0</v>
      </c>
      <c r="K42" s="67">
        <v>0</v>
      </c>
      <c r="L42" s="19">
        <v>0</v>
      </c>
      <c r="M42" s="19">
        <v>0</v>
      </c>
      <c r="N42" s="67">
        <v>0</v>
      </c>
      <c r="O42" s="19">
        <v>0</v>
      </c>
      <c r="P42" s="67">
        <v>0</v>
      </c>
      <c r="Q42" s="67">
        <v>0</v>
      </c>
      <c r="R42" s="67">
        <f t="shared" ref="R42:R52" si="4">SUM(I42:Q42)</f>
        <v>100000</v>
      </c>
    </row>
    <row r="43" spans="1:18" s="61" customFormat="1" ht="14.25" customHeight="1">
      <c r="A43" s="63">
        <f t="shared" si="2"/>
        <v>30</v>
      </c>
      <c r="B43" s="64" t="s">
        <v>212</v>
      </c>
      <c r="C43" s="65">
        <v>40514</v>
      </c>
      <c r="D43" s="20" t="s">
        <v>417</v>
      </c>
      <c r="E43" s="64" t="s">
        <v>18</v>
      </c>
      <c r="F43" s="64" t="s">
        <v>300</v>
      </c>
      <c r="G43" s="110" t="s">
        <v>17</v>
      </c>
      <c r="H43" s="67">
        <v>20000</v>
      </c>
      <c r="I43" s="67">
        <v>0</v>
      </c>
      <c r="J43" s="67">
        <v>528</v>
      </c>
      <c r="K43" s="67">
        <v>818</v>
      </c>
      <c r="L43" s="19">
        <v>6712.2829999999994</v>
      </c>
      <c r="M43" s="19">
        <v>5000</v>
      </c>
      <c r="N43" s="67">
        <v>3402.5509999999999</v>
      </c>
      <c r="O43" s="19">
        <v>0</v>
      </c>
      <c r="P43" s="67">
        <v>50</v>
      </c>
      <c r="Q43" s="19">
        <v>-14.026300000000001</v>
      </c>
      <c r="R43" s="67">
        <f t="shared" si="4"/>
        <v>16496.807699999998</v>
      </c>
    </row>
    <row r="44" spans="1:18" s="61" customFormat="1" ht="14.25" customHeight="1">
      <c r="A44" s="63">
        <f t="shared" si="2"/>
        <v>31</v>
      </c>
      <c r="B44" s="64" t="s">
        <v>180</v>
      </c>
      <c r="C44" s="65">
        <v>40514</v>
      </c>
      <c r="D44" s="20" t="s">
        <v>184</v>
      </c>
      <c r="E44" s="64" t="s">
        <v>18</v>
      </c>
      <c r="F44" s="64" t="s">
        <v>300</v>
      </c>
      <c r="G44" s="110" t="s">
        <v>17</v>
      </c>
      <c r="H44" s="67">
        <v>25000</v>
      </c>
      <c r="I44" s="67">
        <v>25000</v>
      </c>
      <c r="J44" s="67">
        <v>0</v>
      </c>
      <c r="K44" s="67">
        <v>0</v>
      </c>
      <c r="L44" s="19">
        <v>0</v>
      </c>
      <c r="M44" s="19">
        <v>0</v>
      </c>
      <c r="N44" s="67">
        <v>0</v>
      </c>
      <c r="O44" s="19">
        <v>0</v>
      </c>
      <c r="P44" s="67">
        <v>0</v>
      </c>
      <c r="Q44" s="19">
        <v>0</v>
      </c>
      <c r="R44" s="67">
        <f t="shared" si="4"/>
        <v>25000</v>
      </c>
    </row>
    <row r="45" spans="1:18" s="61" customFormat="1" ht="14.25" customHeight="1">
      <c r="A45" s="63">
        <f t="shared" si="2"/>
        <v>32</v>
      </c>
      <c r="B45" s="64" t="s">
        <v>217</v>
      </c>
      <c r="C45" s="65">
        <v>40716</v>
      </c>
      <c r="D45" s="20" t="s">
        <v>218</v>
      </c>
      <c r="E45" s="64" t="s">
        <v>18</v>
      </c>
      <c r="F45" s="64" t="s">
        <v>300</v>
      </c>
      <c r="G45" s="110" t="s">
        <v>17</v>
      </c>
      <c r="H45" s="67">
        <v>25000</v>
      </c>
      <c r="I45" s="67">
        <v>0</v>
      </c>
      <c r="J45" s="67">
        <v>25000</v>
      </c>
      <c r="K45" s="67">
        <v>0</v>
      </c>
      <c r="L45" s="19">
        <v>0</v>
      </c>
      <c r="M45" s="19">
        <v>0</v>
      </c>
      <c r="N45" s="67">
        <v>0</v>
      </c>
      <c r="O45" s="19">
        <v>0</v>
      </c>
      <c r="P45" s="67">
        <v>0</v>
      </c>
      <c r="Q45" s="19">
        <v>0</v>
      </c>
      <c r="R45" s="67">
        <f t="shared" si="4"/>
        <v>25000</v>
      </c>
    </row>
    <row r="46" spans="1:18" s="61" customFormat="1" ht="14.25" customHeight="1">
      <c r="A46" s="63">
        <f t="shared" si="2"/>
        <v>33</v>
      </c>
      <c r="B46" s="64" t="s">
        <v>243</v>
      </c>
      <c r="C46" s="65">
        <v>40906</v>
      </c>
      <c r="D46" s="20" t="s">
        <v>244</v>
      </c>
      <c r="E46" s="64" t="s">
        <v>91</v>
      </c>
      <c r="F46" s="64" t="s">
        <v>27</v>
      </c>
      <c r="G46" s="110" t="s">
        <v>17</v>
      </c>
      <c r="H46" s="67">
        <v>26000</v>
      </c>
      <c r="I46" s="67">
        <v>0</v>
      </c>
      <c r="J46" s="67">
        <v>0</v>
      </c>
      <c r="K46" s="67">
        <v>2032.7348099999999</v>
      </c>
      <c r="L46" s="19">
        <v>3500</v>
      </c>
      <c r="M46" s="19">
        <v>4805.3710000000001</v>
      </c>
      <c r="N46" s="67">
        <v>7581.1064299999998</v>
      </c>
      <c r="O46" s="19">
        <v>4000</v>
      </c>
      <c r="P46" s="67">
        <v>1227</v>
      </c>
      <c r="Q46" s="19">
        <v>2276.39</v>
      </c>
      <c r="R46" s="67">
        <f t="shared" si="4"/>
        <v>25422.60224</v>
      </c>
    </row>
    <row r="47" spans="1:18" s="61" customFormat="1" ht="14.25" customHeight="1">
      <c r="A47" s="63">
        <f t="shared" si="2"/>
        <v>34</v>
      </c>
      <c r="B47" s="64" t="s">
        <v>221</v>
      </c>
      <c r="C47" s="65">
        <v>40809</v>
      </c>
      <c r="D47" s="20" t="s">
        <v>222</v>
      </c>
      <c r="E47" s="64" t="s">
        <v>18</v>
      </c>
      <c r="F47" s="64" t="s">
        <v>300</v>
      </c>
      <c r="G47" s="110" t="s">
        <v>17</v>
      </c>
      <c r="H47" s="67">
        <v>25000</v>
      </c>
      <c r="I47" s="67">
        <v>0</v>
      </c>
      <c r="J47" s="67">
        <v>25000</v>
      </c>
      <c r="K47" s="67">
        <v>0</v>
      </c>
      <c r="L47" s="19">
        <v>0</v>
      </c>
      <c r="M47" s="19">
        <v>0</v>
      </c>
      <c r="N47" s="67">
        <v>0</v>
      </c>
      <c r="O47" s="19">
        <v>0</v>
      </c>
      <c r="P47" s="67">
        <v>0</v>
      </c>
      <c r="Q47" s="19">
        <v>0</v>
      </c>
      <c r="R47" s="67">
        <f t="shared" si="4"/>
        <v>25000</v>
      </c>
    </row>
    <row r="48" spans="1:18" s="61" customFormat="1" ht="14.25" customHeight="1">
      <c r="A48" s="63">
        <f t="shared" si="2"/>
        <v>35</v>
      </c>
      <c r="B48" s="64" t="s">
        <v>219</v>
      </c>
      <c r="C48" s="65">
        <v>40809</v>
      </c>
      <c r="D48" s="20" t="s">
        <v>220</v>
      </c>
      <c r="E48" s="64" t="s">
        <v>18</v>
      </c>
      <c r="F48" s="64" t="s">
        <v>300</v>
      </c>
      <c r="G48" s="110" t="s">
        <v>17</v>
      </c>
      <c r="H48" s="67">
        <v>25000</v>
      </c>
      <c r="I48" s="67">
        <v>0</v>
      </c>
      <c r="J48" s="67">
        <v>25000</v>
      </c>
      <c r="K48" s="67">
        <v>0</v>
      </c>
      <c r="L48" s="19">
        <v>0</v>
      </c>
      <c r="M48" s="19">
        <v>0</v>
      </c>
      <c r="N48" s="67">
        <v>0</v>
      </c>
      <c r="O48" s="19">
        <v>0</v>
      </c>
      <c r="P48" s="67">
        <v>0</v>
      </c>
      <c r="Q48" s="19">
        <v>0</v>
      </c>
      <c r="R48" s="67">
        <f t="shared" si="4"/>
        <v>25000</v>
      </c>
    </row>
    <row r="49" spans="1:18" s="61" customFormat="1" ht="14.25" customHeight="1">
      <c r="A49" s="63">
        <f t="shared" si="2"/>
        <v>36</v>
      </c>
      <c r="B49" s="64" t="s">
        <v>223</v>
      </c>
      <c r="C49" s="65">
        <v>40904</v>
      </c>
      <c r="D49" s="64" t="s">
        <v>226</v>
      </c>
      <c r="E49" s="64" t="s">
        <v>18</v>
      </c>
      <c r="F49" s="64" t="s">
        <v>300</v>
      </c>
      <c r="G49" s="110" t="s">
        <v>17</v>
      </c>
      <c r="H49" s="67">
        <v>25000</v>
      </c>
      <c r="I49" s="67">
        <v>0</v>
      </c>
      <c r="J49" s="67">
        <v>25000</v>
      </c>
      <c r="K49" s="67">
        <v>0</v>
      </c>
      <c r="L49" s="19">
        <v>0</v>
      </c>
      <c r="M49" s="19">
        <v>0</v>
      </c>
      <c r="N49" s="67">
        <v>0</v>
      </c>
      <c r="O49" s="19">
        <v>0</v>
      </c>
      <c r="P49" s="67">
        <v>0</v>
      </c>
      <c r="Q49" s="19">
        <v>0</v>
      </c>
      <c r="R49" s="67">
        <f t="shared" si="4"/>
        <v>25000</v>
      </c>
    </row>
    <row r="50" spans="1:18" s="61" customFormat="1" ht="14.25" customHeight="1">
      <c r="A50" s="63">
        <f t="shared" si="2"/>
        <v>37</v>
      </c>
      <c r="B50" s="64" t="s">
        <v>224</v>
      </c>
      <c r="C50" s="65">
        <v>40904</v>
      </c>
      <c r="D50" s="64" t="s">
        <v>225</v>
      </c>
      <c r="E50" s="64" t="s">
        <v>18</v>
      </c>
      <c r="F50" s="64" t="s">
        <v>300</v>
      </c>
      <c r="G50" s="110" t="s">
        <v>17</v>
      </c>
      <c r="H50" s="67">
        <v>25000</v>
      </c>
      <c r="I50" s="67">
        <v>0</v>
      </c>
      <c r="J50" s="67">
        <v>0</v>
      </c>
      <c r="K50" s="67">
        <v>25000</v>
      </c>
      <c r="L50" s="19">
        <v>0</v>
      </c>
      <c r="M50" s="19">
        <v>0</v>
      </c>
      <c r="N50" s="67">
        <v>0</v>
      </c>
      <c r="O50" s="19">
        <v>0</v>
      </c>
      <c r="P50" s="67">
        <v>0</v>
      </c>
      <c r="Q50" s="19">
        <v>0</v>
      </c>
      <c r="R50" s="67">
        <f t="shared" si="4"/>
        <v>25000</v>
      </c>
    </row>
    <row r="51" spans="1:18" s="61" customFormat="1" ht="14.25" customHeight="1">
      <c r="A51" s="63">
        <f t="shared" si="2"/>
        <v>38</v>
      </c>
      <c r="B51" s="64" t="s">
        <v>267</v>
      </c>
      <c r="C51" s="65">
        <v>41135</v>
      </c>
      <c r="D51" s="20" t="s">
        <v>275</v>
      </c>
      <c r="E51" s="64" t="s">
        <v>41</v>
      </c>
      <c r="F51" s="64" t="s">
        <v>24</v>
      </c>
      <c r="G51" s="110" t="s">
        <v>17</v>
      </c>
      <c r="H51" s="67">
        <v>100000</v>
      </c>
      <c r="I51" s="67">
        <v>0</v>
      </c>
      <c r="J51" s="67">
        <v>0</v>
      </c>
      <c r="K51" s="67">
        <v>0</v>
      </c>
      <c r="L51" s="19">
        <v>890</v>
      </c>
      <c r="M51" s="19">
        <v>2412.0500000000002</v>
      </c>
      <c r="N51" s="67">
        <v>0</v>
      </c>
      <c r="O51" s="19">
        <v>39893.476210000001</v>
      </c>
      <c r="P51" s="67">
        <v>38548.35</v>
      </c>
      <c r="Q51" s="19">
        <v>12500</v>
      </c>
      <c r="R51" s="67">
        <f t="shared" si="4"/>
        <v>94243.876210000002</v>
      </c>
    </row>
    <row r="52" spans="1:18" s="61" customFormat="1" ht="14.25" customHeight="1">
      <c r="A52" s="63">
        <f t="shared" si="2"/>
        <v>39</v>
      </c>
      <c r="B52" s="64" t="s">
        <v>265</v>
      </c>
      <c r="C52" s="65">
        <v>41135</v>
      </c>
      <c r="D52" s="20" t="s">
        <v>272</v>
      </c>
      <c r="E52" s="64" t="s">
        <v>284</v>
      </c>
      <c r="F52" s="64" t="s">
        <v>278</v>
      </c>
      <c r="G52" s="110" t="s">
        <v>17</v>
      </c>
      <c r="H52" s="67">
        <v>25000</v>
      </c>
      <c r="I52" s="67">
        <v>0</v>
      </c>
      <c r="J52" s="67">
        <v>0</v>
      </c>
      <c r="K52" s="67">
        <v>0</v>
      </c>
      <c r="L52" s="19">
        <v>1137.95</v>
      </c>
      <c r="M52" s="19">
        <v>3932.3599999999997</v>
      </c>
      <c r="N52" s="67">
        <v>6509.7750000000005</v>
      </c>
      <c r="O52" s="19">
        <v>8386.0910000000003</v>
      </c>
      <c r="P52" s="67">
        <v>3770</v>
      </c>
      <c r="Q52" s="19">
        <v>1000</v>
      </c>
      <c r="R52" s="67">
        <f t="shared" si="4"/>
        <v>24736.175999999999</v>
      </c>
    </row>
    <row r="53" spans="1:18" s="61" customFormat="1" ht="14.25" customHeight="1">
      <c r="A53" s="63">
        <f t="shared" si="2"/>
        <v>40</v>
      </c>
      <c r="B53" s="64" t="s">
        <v>260</v>
      </c>
      <c r="C53" s="65">
        <v>41180</v>
      </c>
      <c r="D53" s="20" t="s">
        <v>261</v>
      </c>
      <c r="E53" s="64" t="s">
        <v>403</v>
      </c>
      <c r="F53" s="64" t="s">
        <v>383</v>
      </c>
      <c r="G53" s="110" t="s">
        <v>17</v>
      </c>
      <c r="H53" s="67">
        <v>35000</v>
      </c>
      <c r="I53" s="67">
        <v>0</v>
      </c>
      <c r="J53" s="67">
        <v>0</v>
      </c>
      <c r="K53" s="67">
        <v>0</v>
      </c>
      <c r="L53" s="19">
        <v>3000</v>
      </c>
      <c r="M53" s="19">
        <v>8771.1759999999995</v>
      </c>
      <c r="N53" s="67">
        <v>9421</v>
      </c>
      <c r="O53" s="19">
        <v>5286</v>
      </c>
      <c r="P53" s="67">
        <v>5000</v>
      </c>
      <c r="Q53" s="19">
        <v>3000</v>
      </c>
      <c r="R53" s="67">
        <f>SUM(I53:Q53)</f>
        <v>34478.175999999999</v>
      </c>
    </row>
    <row r="54" spans="1:18" s="61" customFormat="1" ht="14.25" customHeight="1">
      <c r="A54" s="63">
        <f t="shared" si="2"/>
        <v>41</v>
      </c>
      <c r="B54" s="64" t="s">
        <v>264</v>
      </c>
      <c r="C54" s="65">
        <v>41201</v>
      </c>
      <c r="D54" s="20" t="s">
        <v>271</v>
      </c>
      <c r="E54" s="64" t="s">
        <v>107</v>
      </c>
      <c r="F54" s="64" t="s">
        <v>300</v>
      </c>
      <c r="G54" s="110" t="s">
        <v>17</v>
      </c>
      <c r="H54" s="67">
        <v>20000</v>
      </c>
      <c r="I54" s="67">
        <v>0</v>
      </c>
      <c r="J54" s="67">
        <v>0</v>
      </c>
      <c r="K54" s="67">
        <v>0</v>
      </c>
      <c r="L54" s="19">
        <v>340</v>
      </c>
      <c r="M54" s="19">
        <v>390</v>
      </c>
      <c r="N54" s="19">
        <v>4798.6812300000001</v>
      </c>
      <c r="O54" s="19">
        <v>2000</v>
      </c>
      <c r="P54" s="67">
        <v>2863.1819999999998</v>
      </c>
      <c r="Q54" s="19">
        <v>0</v>
      </c>
      <c r="R54" s="67">
        <f>SUM(I54:Q54)</f>
        <v>10391.863229999999</v>
      </c>
    </row>
    <row r="55" spans="1:18" s="61" customFormat="1" ht="14.25" customHeight="1">
      <c r="A55" s="63">
        <f t="shared" si="2"/>
        <v>42</v>
      </c>
      <c r="B55" s="64" t="s">
        <v>266</v>
      </c>
      <c r="C55" s="65">
        <v>41135</v>
      </c>
      <c r="D55" s="20" t="s">
        <v>274</v>
      </c>
      <c r="E55" s="64" t="s">
        <v>285</v>
      </c>
      <c r="F55" s="64" t="s">
        <v>279</v>
      </c>
      <c r="G55" s="110" t="s">
        <v>17</v>
      </c>
      <c r="H55" s="67">
        <v>15000</v>
      </c>
      <c r="I55" s="67">
        <v>0</v>
      </c>
      <c r="J55" s="67">
        <v>0</v>
      </c>
      <c r="K55" s="67">
        <v>0</v>
      </c>
      <c r="L55" s="19">
        <v>1614.577</v>
      </c>
      <c r="M55" s="19">
        <v>6600.0380000000005</v>
      </c>
      <c r="N55" s="67">
        <v>0</v>
      </c>
      <c r="O55" s="19">
        <v>3846</v>
      </c>
      <c r="P55" s="67">
        <v>2500</v>
      </c>
      <c r="Q55" s="19">
        <v>439.38499999999999</v>
      </c>
      <c r="R55" s="67">
        <f>SUM(I55:Q55)</f>
        <v>15000</v>
      </c>
    </row>
    <row r="56" spans="1:18" s="61" customFormat="1" ht="14.25" customHeight="1">
      <c r="A56" s="63">
        <f t="shared" si="2"/>
        <v>43</v>
      </c>
      <c r="B56" s="64" t="s">
        <v>262</v>
      </c>
      <c r="C56" s="65">
        <v>41260</v>
      </c>
      <c r="D56" s="20" t="s">
        <v>263</v>
      </c>
      <c r="E56" s="64" t="s">
        <v>89</v>
      </c>
      <c r="F56" s="64" t="s">
        <v>19</v>
      </c>
      <c r="G56" s="110" t="s">
        <v>17</v>
      </c>
      <c r="H56" s="67">
        <v>70000</v>
      </c>
      <c r="I56" s="67">
        <v>0</v>
      </c>
      <c r="J56" s="67">
        <v>0</v>
      </c>
      <c r="K56" s="67">
        <v>0</v>
      </c>
      <c r="L56" s="19">
        <v>5746</v>
      </c>
      <c r="M56" s="19">
        <v>18000</v>
      </c>
      <c r="N56" s="67">
        <v>20000</v>
      </c>
      <c r="O56" s="19">
        <v>19268</v>
      </c>
      <c r="P56" s="67">
        <v>0</v>
      </c>
      <c r="Q56" s="19">
        <v>0</v>
      </c>
      <c r="R56" s="67">
        <f>SUM(I56:Q56)</f>
        <v>63014</v>
      </c>
    </row>
    <row r="57" spans="1:18" s="61" customFormat="1" ht="14.25" customHeight="1">
      <c r="A57" s="63">
        <f t="shared" si="2"/>
        <v>44</v>
      </c>
      <c r="B57" s="64" t="s">
        <v>245</v>
      </c>
      <c r="C57" s="65">
        <v>41213</v>
      </c>
      <c r="D57" s="64" t="s">
        <v>246</v>
      </c>
      <c r="E57" s="64" t="s">
        <v>18</v>
      </c>
      <c r="F57" s="64" t="s">
        <v>300</v>
      </c>
      <c r="G57" s="110" t="s">
        <v>17</v>
      </c>
      <c r="H57" s="67">
        <v>30000</v>
      </c>
      <c r="I57" s="67">
        <v>0</v>
      </c>
      <c r="J57" s="67">
        <v>0</v>
      </c>
      <c r="K57" s="67">
        <v>30000</v>
      </c>
      <c r="L57" s="19">
        <v>0</v>
      </c>
      <c r="M57" s="19">
        <v>0</v>
      </c>
      <c r="N57" s="67">
        <v>0</v>
      </c>
      <c r="O57" s="19">
        <v>0</v>
      </c>
      <c r="P57" s="67">
        <v>0</v>
      </c>
      <c r="Q57" s="19">
        <v>0</v>
      </c>
      <c r="R57" s="67">
        <f t="shared" ref="R57:R68" si="5">SUM(I57:Q57)</f>
        <v>30000</v>
      </c>
    </row>
    <row r="58" spans="1:18" s="61" customFormat="1" ht="14.25" customHeight="1">
      <c r="A58" s="63">
        <f t="shared" si="2"/>
        <v>45</v>
      </c>
      <c r="B58" s="64" t="s">
        <v>247</v>
      </c>
      <c r="C58" s="65">
        <v>41260</v>
      </c>
      <c r="D58" s="20" t="s">
        <v>248</v>
      </c>
      <c r="E58" s="64" t="s">
        <v>18</v>
      </c>
      <c r="F58" s="64" t="s">
        <v>300</v>
      </c>
      <c r="G58" s="110" t="s">
        <v>17</v>
      </c>
      <c r="H58" s="67">
        <v>30000</v>
      </c>
      <c r="I58" s="67">
        <v>0</v>
      </c>
      <c r="J58" s="67">
        <v>0</v>
      </c>
      <c r="K58" s="67">
        <v>30000</v>
      </c>
      <c r="L58" s="19">
        <v>0</v>
      </c>
      <c r="M58" s="19">
        <v>0</v>
      </c>
      <c r="N58" s="67">
        <v>0</v>
      </c>
      <c r="O58" s="19">
        <v>0</v>
      </c>
      <c r="P58" s="67">
        <v>0</v>
      </c>
      <c r="Q58" s="19">
        <v>0</v>
      </c>
      <c r="R58" s="67">
        <f t="shared" si="5"/>
        <v>30000</v>
      </c>
    </row>
    <row r="59" spans="1:18" s="61" customFormat="1" ht="14.25" customHeight="1">
      <c r="A59" s="63">
        <f t="shared" si="2"/>
        <v>46</v>
      </c>
      <c r="B59" s="64" t="s">
        <v>250</v>
      </c>
      <c r="C59" s="65">
        <v>41260</v>
      </c>
      <c r="D59" s="64" t="s">
        <v>249</v>
      </c>
      <c r="E59" s="64" t="s">
        <v>18</v>
      </c>
      <c r="F59" s="64" t="s">
        <v>300</v>
      </c>
      <c r="G59" s="110" t="s">
        <v>17</v>
      </c>
      <c r="H59" s="67">
        <v>30000</v>
      </c>
      <c r="I59" s="67">
        <v>0</v>
      </c>
      <c r="J59" s="67">
        <v>0</v>
      </c>
      <c r="K59" s="67">
        <v>30000</v>
      </c>
      <c r="L59" s="19">
        <v>0</v>
      </c>
      <c r="M59" s="19">
        <v>0</v>
      </c>
      <c r="N59" s="67">
        <v>0</v>
      </c>
      <c r="O59" s="19">
        <v>0</v>
      </c>
      <c r="P59" s="67">
        <v>0</v>
      </c>
      <c r="Q59" s="19">
        <v>0</v>
      </c>
      <c r="R59" s="67">
        <f t="shared" si="5"/>
        <v>30000</v>
      </c>
    </row>
    <row r="60" spans="1:18" s="61" customFormat="1" ht="14.25" customHeight="1">
      <c r="A60" s="63">
        <f t="shared" si="2"/>
        <v>47</v>
      </c>
      <c r="B60" s="64" t="s">
        <v>270</v>
      </c>
      <c r="C60" s="65">
        <v>41619</v>
      </c>
      <c r="D60" s="64" t="s">
        <v>277</v>
      </c>
      <c r="E60" s="64" t="s">
        <v>18</v>
      </c>
      <c r="F60" s="64" t="s">
        <v>300</v>
      </c>
      <c r="G60" s="110" t="s">
        <v>17</v>
      </c>
      <c r="H60" s="67">
        <v>30000</v>
      </c>
      <c r="I60" s="67">
        <v>0</v>
      </c>
      <c r="J60" s="67">
        <v>0</v>
      </c>
      <c r="K60" s="67">
        <v>0</v>
      </c>
      <c r="L60" s="19">
        <v>30000</v>
      </c>
      <c r="M60" s="19">
        <v>0</v>
      </c>
      <c r="N60" s="67">
        <v>0</v>
      </c>
      <c r="O60" s="19">
        <v>0</v>
      </c>
      <c r="P60" s="67">
        <v>0</v>
      </c>
      <c r="Q60" s="19">
        <v>0</v>
      </c>
      <c r="R60" s="67">
        <f t="shared" si="5"/>
        <v>30000</v>
      </c>
    </row>
    <row r="61" spans="1:18" s="61" customFormat="1" ht="14.25" customHeight="1">
      <c r="A61" s="63">
        <f t="shared" si="2"/>
        <v>48</v>
      </c>
      <c r="B61" s="64" t="s">
        <v>305</v>
      </c>
      <c r="C61" s="65">
        <v>41590</v>
      </c>
      <c r="D61" s="20" t="s">
        <v>314</v>
      </c>
      <c r="E61" s="64" t="s">
        <v>120</v>
      </c>
      <c r="F61" s="64" t="s">
        <v>120</v>
      </c>
      <c r="G61" s="110" t="s">
        <v>17</v>
      </c>
      <c r="H61" s="67">
        <v>20000</v>
      </c>
      <c r="I61" s="67">
        <v>0</v>
      </c>
      <c r="J61" s="67">
        <v>0</v>
      </c>
      <c r="K61" s="67">
        <v>0</v>
      </c>
      <c r="L61" s="19">
        <v>0</v>
      </c>
      <c r="M61" s="19">
        <v>2840.2840000000001</v>
      </c>
      <c r="N61" s="67">
        <v>7093</v>
      </c>
      <c r="O61" s="19">
        <v>5822</v>
      </c>
      <c r="P61" s="67">
        <v>1562.579</v>
      </c>
      <c r="Q61" s="19">
        <v>1597.297</v>
      </c>
      <c r="R61" s="67">
        <f t="shared" si="5"/>
        <v>18915.16</v>
      </c>
    </row>
    <row r="62" spans="1:18" s="61" customFormat="1" ht="14.25" customHeight="1">
      <c r="A62" s="63">
        <f t="shared" si="2"/>
        <v>49</v>
      </c>
      <c r="B62" s="64" t="s">
        <v>268</v>
      </c>
      <c r="C62" s="65">
        <v>41619</v>
      </c>
      <c r="D62" s="20" t="s">
        <v>273</v>
      </c>
      <c r="E62" s="64" t="s">
        <v>18</v>
      </c>
      <c r="F62" s="64" t="s">
        <v>300</v>
      </c>
      <c r="G62" s="110" t="s">
        <v>17</v>
      </c>
      <c r="H62" s="67">
        <v>25000</v>
      </c>
      <c r="I62" s="67">
        <v>0</v>
      </c>
      <c r="J62" s="67">
        <v>0</v>
      </c>
      <c r="K62" s="67">
        <v>0</v>
      </c>
      <c r="L62" s="19">
        <v>25000</v>
      </c>
      <c r="M62" s="19">
        <v>0</v>
      </c>
      <c r="N62" s="67">
        <v>0</v>
      </c>
      <c r="O62" s="19">
        <v>0</v>
      </c>
      <c r="P62" s="67">
        <v>0</v>
      </c>
      <c r="Q62" s="19">
        <v>0</v>
      </c>
      <c r="R62" s="67">
        <f t="shared" si="5"/>
        <v>25000</v>
      </c>
    </row>
    <row r="63" spans="1:18" s="61" customFormat="1" ht="14.25" customHeight="1">
      <c r="A63" s="63">
        <f t="shared" si="2"/>
        <v>50</v>
      </c>
      <c r="B63" s="64" t="s">
        <v>269</v>
      </c>
      <c r="C63" s="65">
        <v>41619</v>
      </c>
      <c r="D63" s="20" t="s">
        <v>276</v>
      </c>
      <c r="E63" s="64" t="s">
        <v>18</v>
      </c>
      <c r="F63" s="64" t="s">
        <v>300</v>
      </c>
      <c r="G63" s="110" t="s">
        <v>17</v>
      </c>
      <c r="H63" s="67">
        <v>25000</v>
      </c>
      <c r="I63" s="67">
        <v>0</v>
      </c>
      <c r="J63" s="67">
        <v>0</v>
      </c>
      <c r="K63" s="67">
        <v>0</v>
      </c>
      <c r="L63" s="19">
        <v>25000</v>
      </c>
      <c r="M63" s="19">
        <v>0</v>
      </c>
      <c r="N63" s="67">
        <v>0</v>
      </c>
      <c r="O63" s="19">
        <v>0</v>
      </c>
      <c r="P63" s="67">
        <v>0</v>
      </c>
      <c r="Q63" s="19">
        <v>0</v>
      </c>
      <c r="R63" s="67">
        <f t="shared" si="5"/>
        <v>25000</v>
      </c>
    </row>
    <row r="64" spans="1:18" s="61" customFormat="1" ht="14.25" customHeight="1">
      <c r="A64" s="63">
        <f t="shared" si="2"/>
        <v>51</v>
      </c>
      <c r="B64" s="64" t="s">
        <v>306</v>
      </c>
      <c r="C64" s="65">
        <v>41659</v>
      </c>
      <c r="D64" s="20" t="s">
        <v>307</v>
      </c>
      <c r="E64" s="64" t="s">
        <v>18</v>
      </c>
      <c r="F64" s="64" t="s">
        <v>300</v>
      </c>
      <c r="G64" s="110" t="s">
        <v>17</v>
      </c>
      <c r="H64" s="67">
        <v>10000</v>
      </c>
      <c r="I64" s="67">
        <v>0</v>
      </c>
      <c r="J64" s="67">
        <v>0</v>
      </c>
      <c r="K64" s="67">
        <v>0</v>
      </c>
      <c r="L64" s="19">
        <v>0</v>
      </c>
      <c r="M64" s="19">
        <v>290</v>
      </c>
      <c r="N64" s="67">
        <v>320</v>
      </c>
      <c r="O64" s="19">
        <v>2700</v>
      </c>
      <c r="P64" s="67">
        <v>-2671.0810000000001</v>
      </c>
      <c r="Q64" s="19">
        <v>0</v>
      </c>
      <c r="R64" s="67">
        <f t="shared" si="5"/>
        <v>638.91899999999987</v>
      </c>
    </row>
    <row r="65" spans="1:18" s="61" customFormat="1" ht="14.25" customHeight="1">
      <c r="A65" s="63">
        <f t="shared" si="2"/>
        <v>52</v>
      </c>
      <c r="B65" s="64" t="s">
        <v>323</v>
      </c>
      <c r="C65" s="65">
        <v>41745</v>
      </c>
      <c r="D65" s="20" t="s">
        <v>325</v>
      </c>
      <c r="E65" s="64" t="s">
        <v>324</v>
      </c>
      <c r="F65" s="64" t="s">
        <v>16</v>
      </c>
      <c r="G65" s="110" t="s">
        <v>17</v>
      </c>
      <c r="H65" s="67">
        <v>40000</v>
      </c>
      <c r="I65" s="67">
        <v>0</v>
      </c>
      <c r="J65" s="67">
        <v>0</v>
      </c>
      <c r="K65" s="67">
        <v>0</v>
      </c>
      <c r="L65" s="19">
        <v>0</v>
      </c>
      <c r="M65" s="19">
        <v>0</v>
      </c>
      <c r="N65" s="67">
        <v>895.2</v>
      </c>
      <c r="O65" s="19">
        <v>1925</v>
      </c>
      <c r="P65" s="67">
        <v>7500</v>
      </c>
      <c r="Q65" s="19">
        <v>10300</v>
      </c>
      <c r="R65" s="67">
        <f t="shared" si="5"/>
        <v>20620.2</v>
      </c>
    </row>
    <row r="66" spans="1:18" s="61" customFormat="1" ht="14.25" customHeight="1">
      <c r="A66" s="63">
        <f t="shared" si="2"/>
        <v>53</v>
      </c>
      <c r="B66" s="64" t="s">
        <v>326</v>
      </c>
      <c r="C66" s="65">
        <v>41880</v>
      </c>
      <c r="D66" s="20" t="s">
        <v>327</v>
      </c>
      <c r="E66" s="64" t="s">
        <v>18</v>
      </c>
      <c r="F66" s="64" t="s">
        <v>300</v>
      </c>
      <c r="G66" s="110" t="s">
        <v>17</v>
      </c>
      <c r="H66" s="67">
        <v>15000</v>
      </c>
      <c r="I66" s="67">
        <v>0</v>
      </c>
      <c r="J66" s="67">
        <v>0</v>
      </c>
      <c r="K66" s="67">
        <v>0</v>
      </c>
      <c r="L66" s="19">
        <v>0</v>
      </c>
      <c r="M66" s="19">
        <v>0</v>
      </c>
      <c r="N66" s="67">
        <v>1095.693</v>
      </c>
      <c r="O66" s="19">
        <v>5532.8789999999999</v>
      </c>
      <c r="P66" s="67">
        <v>4154.45</v>
      </c>
      <c r="Q66" s="19">
        <v>1123.9436599999999</v>
      </c>
      <c r="R66" s="67">
        <f t="shared" si="5"/>
        <v>11906.965660000002</v>
      </c>
    </row>
    <row r="67" spans="1:18" s="61" customFormat="1" ht="14.25" customHeight="1">
      <c r="A67" s="63">
        <f t="shared" si="2"/>
        <v>54</v>
      </c>
      <c r="B67" s="64" t="s">
        <v>308</v>
      </c>
      <c r="C67" s="65">
        <v>41950</v>
      </c>
      <c r="D67" s="20" t="s">
        <v>311</v>
      </c>
      <c r="E67" s="64" t="s">
        <v>18</v>
      </c>
      <c r="F67" s="64" t="s">
        <v>300</v>
      </c>
      <c r="G67" s="110" t="s">
        <v>17</v>
      </c>
      <c r="H67" s="67">
        <v>25000</v>
      </c>
      <c r="I67" s="67">
        <v>0</v>
      </c>
      <c r="J67" s="67">
        <v>0</v>
      </c>
      <c r="K67" s="67">
        <v>0</v>
      </c>
      <c r="L67" s="19">
        <v>0</v>
      </c>
      <c r="M67" s="19">
        <v>25000</v>
      </c>
      <c r="N67" s="67">
        <v>0</v>
      </c>
      <c r="O67" s="19">
        <v>0</v>
      </c>
      <c r="P67" s="67">
        <v>0</v>
      </c>
      <c r="Q67" s="19">
        <v>0</v>
      </c>
      <c r="R67" s="67">
        <f t="shared" si="5"/>
        <v>25000</v>
      </c>
    </row>
    <row r="68" spans="1:18" s="61" customFormat="1" ht="14.25" customHeight="1">
      <c r="A68" s="63">
        <f t="shared" si="2"/>
        <v>55</v>
      </c>
      <c r="B68" s="64" t="s">
        <v>354</v>
      </c>
      <c r="C68" s="65">
        <v>42048</v>
      </c>
      <c r="D68" s="20" t="s">
        <v>355</v>
      </c>
      <c r="E68" s="64" t="s">
        <v>237</v>
      </c>
      <c r="F68" s="64" t="s">
        <v>16</v>
      </c>
      <c r="G68" s="110" t="s">
        <v>17</v>
      </c>
      <c r="H68" s="67">
        <v>15000</v>
      </c>
      <c r="I68" s="67">
        <v>0</v>
      </c>
      <c r="J68" s="67">
        <v>0</v>
      </c>
      <c r="K68" s="67">
        <v>0</v>
      </c>
      <c r="L68" s="19">
        <v>0</v>
      </c>
      <c r="M68" s="19">
        <v>0</v>
      </c>
      <c r="N68" s="67">
        <v>0</v>
      </c>
      <c r="O68" s="19">
        <v>455.625</v>
      </c>
      <c r="P68" s="67">
        <v>1540</v>
      </c>
      <c r="Q68" s="19">
        <v>2400</v>
      </c>
      <c r="R68" s="67">
        <f t="shared" si="5"/>
        <v>4395.625</v>
      </c>
    </row>
    <row r="69" spans="1:18" s="61" customFormat="1" ht="14.25" customHeight="1">
      <c r="A69" s="63">
        <f t="shared" si="2"/>
        <v>56</v>
      </c>
      <c r="B69" s="64" t="s">
        <v>309</v>
      </c>
      <c r="C69" s="65">
        <v>41977</v>
      </c>
      <c r="D69" s="20" t="s">
        <v>320</v>
      </c>
      <c r="E69" s="64" t="s">
        <v>18</v>
      </c>
      <c r="F69" s="64" t="s">
        <v>300</v>
      </c>
      <c r="G69" s="110" t="s">
        <v>17</v>
      </c>
      <c r="H69" s="67">
        <v>25000</v>
      </c>
      <c r="I69" s="67">
        <v>0</v>
      </c>
      <c r="J69" s="67">
        <v>0</v>
      </c>
      <c r="K69" s="67">
        <v>0</v>
      </c>
      <c r="L69" s="19">
        <v>0</v>
      </c>
      <c r="M69" s="19">
        <v>25000</v>
      </c>
      <c r="N69" s="67">
        <v>0</v>
      </c>
      <c r="O69" s="19">
        <v>0</v>
      </c>
      <c r="P69" s="67">
        <v>0</v>
      </c>
      <c r="Q69" s="19">
        <v>0</v>
      </c>
      <c r="R69" s="67">
        <f>SUM(I69:Q69)</f>
        <v>25000</v>
      </c>
    </row>
    <row r="70" spans="1:18" s="53" customFormat="1" ht="14.25" customHeight="1">
      <c r="A70" s="63">
        <f t="shared" si="2"/>
        <v>57</v>
      </c>
      <c r="B70" s="64" t="s">
        <v>310</v>
      </c>
      <c r="C70" s="65">
        <v>41977</v>
      </c>
      <c r="D70" s="20" t="s">
        <v>321</v>
      </c>
      <c r="E70" s="64" t="s">
        <v>18</v>
      </c>
      <c r="F70" s="64" t="s">
        <v>300</v>
      </c>
      <c r="G70" s="110" t="s">
        <v>17</v>
      </c>
      <c r="H70" s="19">
        <v>25000</v>
      </c>
      <c r="I70" s="19">
        <v>0</v>
      </c>
      <c r="J70" s="19">
        <v>0</v>
      </c>
      <c r="K70" s="19">
        <v>0</v>
      </c>
      <c r="L70" s="19">
        <v>0</v>
      </c>
      <c r="M70" s="19">
        <v>25000</v>
      </c>
      <c r="N70" s="67">
        <v>0</v>
      </c>
      <c r="O70" s="19">
        <v>0</v>
      </c>
      <c r="P70" s="67">
        <v>0</v>
      </c>
      <c r="Q70" s="19">
        <v>0</v>
      </c>
      <c r="R70" s="67">
        <f t="shared" ref="R70:R74" si="6">SUM(I70:Q70)</f>
        <v>25000</v>
      </c>
    </row>
    <row r="71" spans="1:18" s="53" customFormat="1" ht="14.25" customHeight="1">
      <c r="A71" s="48">
        <f t="shared" si="2"/>
        <v>58</v>
      </c>
      <c r="B71" s="20" t="s">
        <v>356</v>
      </c>
      <c r="C71" s="47">
        <v>42048</v>
      </c>
      <c r="D71" s="20" t="s">
        <v>416</v>
      </c>
      <c r="E71" s="20" t="s">
        <v>25</v>
      </c>
      <c r="F71" s="20" t="s">
        <v>16</v>
      </c>
      <c r="G71" s="111" t="s">
        <v>17</v>
      </c>
      <c r="H71" s="19">
        <v>40000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932.93200000000002</v>
      </c>
      <c r="P71" s="19">
        <v>2829.1120000000001</v>
      </c>
      <c r="Q71" s="19">
        <v>9870</v>
      </c>
      <c r="R71" s="19">
        <f t="shared" si="6"/>
        <v>13632.044</v>
      </c>
    </row>
    <row r="72" spans="1:18" s="53" customFormat="1" ht="14.25" customHeight="1">
      <c r="A72" s="48">
        <f t="shared" si="2"/>
        <v>59</v>
      </c>
      <c r="B72" s="20" t="s">
        <v>357</v>
      </c>
      <c r="C72" s="47">
        <v>42124</v>
      </c>
      <c r="D72" s="20" t="s">
        <v>358</v>
      </c>
      <c r="E72" s="52" t="s">
        <v>186</v>
      </c>
      <c r="F72" s="52" t="s">
        <v>19</v>
      </c>
      <c r="G72" s="111" t="s">
        <v>17</v>
      </c>
      <c r="H72" s="19">
        <v>300000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97520.620999999999</v>
      </c>
      <c r="P72" s="19">
        <v>65000</v>
      </c>
      <c r="Q72" s="19">
        <v>0</v>
      </c>
      <c r="R72" s="19">
        <f t="shared" si="6"/>
        <v>162520.62099999998</v>
      </c>
    </row>
    <row r="73" spans="1:18" s="53" customFormat="1" ht="14.25" customHeight="1">
      <c r="A73" s="48">
        <f t="shared" si="2"/>
        <v>60</v>
      </c>
      <c r="B73" s="20" t="s">
        <v>430</v>
      </c>
      <c r="C73" s="47">
        <v>42136</v>
      </c>
      <c r="D73" s="20" t="s">
        <v>431</v>
      </c>
      <c r="E73" s="20" t="s">
        <v>18</v>
      </c>
      <c r="F73" s="64" t="s">
        <v>300</v>
      </c>
      <c r="G73" s="111" t="s">
        <v>17</v>
      </c>
      <c r="H73" s="19">
        <v>300000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300000</v>
      </c>
      <c r="P73" s="19">
        <v>0</v>
      </c>
      <c r="Q73" s="19">
        <v>0</v>
      </c>
      <c r="R73" s="19">
        <f t="shared" si="6"/>
        <v>300000</v>
      </c>
    </row>
    <row r="74" spans="1:18" s="53" customFormat="1" ht="14.25" customHeight="1">
      <c r="A74" s="48">
        <f t="shared" si="2"/>
        <v>61</v>
      </c>
      <c r="B74" s="64" t="s">
        <v>373</v>
      </c>
      <c r="C74" s="65">
        <v>42464</v>
      </c>
      <c r="D74" s="20" t="s">
        <v>377</v>
      </c>
      <c r="E74" s="64" t="s">
        <v>88</v>
      </c>
      <c r="F74" s="72" t="s">
        <v>19</v>
      </c>
      <c r="G74" s="110" t="s">
        <v>17</v>
      </c>
      <c r="H74" s="67">
        <v>50000</v>
      </c>
      <c r="I74" s="67">
        <v>0</v>
      </c>
      <c r="J74" s="67">
        <v>0</v>
      </c>
      <c r="K74" s="67">
        <v>0</v>
      </c>
      <c r="L74" s="19">
        <v>0</v>
      </c>
      <c r="M74" s="19">
        <v>0</v>
      </c>
      <c r="N74" s="67">
        <v>0</v>
      </c>
      <c r="O74" s="19">
        <v>0</v>
      </c>
      <c r="P74" s="67">
        <v>1148.0450000000001</v>
      </c>
      <c r="Q74" s="19">
        <v>4000</v>
      </c>
      <c r="R74" s="67">
        <f t="shared" si="6"/>
        <v>5148.0450000000001</v>
      </c>
    </row>
    <row r="75" spans="1:18" s="53" customFormat="1" ht="14.25" customHeight="1">
      <c r="A75" s="48">
        <f t="shared" si="2"/>
        <v>62</v>
      </c>
      <c r="B75" s="64" t="s">
        <v>374</v>
      </c>
      <c r="C75" s="65">
        <v>42489</v>
      </c>
      <c r="D75" s="64" t="s">
        <v>378</v>
      </c>
      <c r="E75" s="64" t="s">
        <v>379</v>
      </c>
      <c r="F75" s="64" t="s">
        <v>353</v>
      </c>
      <c r="G75" s="110" t="s">
        <v>17</v>
      </c>
      <c r="H75" s="67">
        <v>20000</v>
      </c>
      <c r="I75" s="67">
        <v>0</v>
      </c>
      <c r="J75" s="67">
        <v>0</v>
      </c>
      <c r="K75" s="67">
        <v>0</v>
      </c>
      <c r="L75" s="19">
        <v>0</v>
      </c>
      <c r="M75" s="19">
        <v>0</v>
      </c>
      <c r="N75" s="67">
        <v>0</v>
      </c>
      <c r="O75" s="19">
        <v>0</v>
      </c>
      <c r="P75" s="67">
        <v>600</v>
      </c>
      <c r="Q75" s="19">
        <v>2000</v>
      </c>
      <c r="R75" s="67">
        <f t="shared" ref="R75:R80" si="7">SUM(I75:Q75)</f>
        <v>2600</v>
      </c>
    </row>
    <row r="76" spans="1:18" s="53" customFormat="1" ht="14.25" customHeight="1">
      <c r="A76" s="48">
        <f t="shared" si="2"/>
        <v>63</v>
      </c>
      <c r="B76" s="64" t="s">
        <v>375</v>
      </c>
      <c r="C76" s="65">
        <v>42549</v>
      </c>
      <c r="D76" s="64" t="s">
        <v>432</v>
      </c>
      <c r="E76" s="64" t="s">
        <v>380</v>
      </c>
      <c r="F76" s="64" t="s">
        <v>26</v>
      </c>
      <c r="G76" s="110" t="s">
        <v>17</v>
      </c>
      <c r="H76" s="67">
        <v>30000</v>
      </c>
      <c r="I76" s="67">
        <v>0</v>
      </c>
      <c r="J76" s="67">
        <v>0</v>
      </c>
      <c r="K76" s="67">
        <v>0</v>
      </c>
      <c r="L76" s="19">
        <v>0</v>
      </c>
      <c r="M76" s="19">
        <v>0</v>
      </c>
      <c r="N76" s="67">
        <v>0</v>
      </c>
      <c r="O76" s="19">
        <v>0</v>
      </c>
      <c r="P76" s="67">
        <v>715.97500000000002</v>
      </c>
      <c r="Q76" s="19">
        <v>0</v>
      </c>
      <c r="R76" s="67">
        <f t="shared" si="7"/>
        <v>715.97500000000002</v>
      </c>
    </row>
    <row r="77" spans="1:18" s="53" customFormat="1" ht="14.25" customHeight="1">
      <c r="A77" s="48">
        <f t="shared" si="2"/>
        <v>64</v>
      </c>
      <c r="B77" s="64" t="s">
        <v>376</v>
      </c>
      <c r="C77" s="65">
        <v>42604</v>
      </c>
      <c r="D77" s="64" t="s">
        <v>381</v>
      </c>
      <c r="E77" s="64" t="s">
        <v>382</v>
      </c>
      <c r="F77" s="64" t="s">
        <v>383</v>
      </c>
      <c r="G77" s="110" t="s">
        <v>17</v>
      </c>
      <c r="H77" s="67">
        <v>40000</v>
      </c>
      <c r="I77" s="67">
        <v>0</v>
      </c>
      <c r="J77" s="67">
        <v>0</v>
      </c>
      <c r="K77" s="67">
        <v>0</v>
      </c>
      <c r="L77" s="19">
        <v>0</v>
      </c>
      <c r="M77" s="19">
        <v>0</v>
      </c>
      <c r="N77" s="67">
        <v>0</v>
      </c>
      <c r="O77" s="19">
        <v>0</v>
      </c>
      <c r="P77" s="67">
        <v>650</v>
      </c>
      <c r="Q77" s="19">
        <v>3800</v>
      </c>
      <c r="R77" s="67">
        <f t="shared" si="7"/>
        <v>4450</v>
      </c>
    </row>
    <row r="78" spans="1:18" s="53" customFormat="1" ht="14.25" customHeight="1">
      <c r="A78" s="48">
        <f t="shared" si="2"/>
        <v>65</v>
      </c>
      <c r="B78" s="20" t="s">
        <v>406</v>
      </c>
      <c r="C78" s="47">
        <v>42605</v>
      </c>
      <c r="D78" s="20" t="s">
        <v>407</v>
      </c>
      <c r="E78" s="20" t="s">
        <v>89</v>
      </c>
      <c r="F78" s="20" t="s">
        <v>19</v>
      </c>
      <c r="G78" s="111" t="s">
        <v>17</v>
      </c>
      <c r="H78" s="19">
        <v>80000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5030.3029999999999</v>
      </c>
      <c r="R78" s="67">
        <f t="shared" si="7"/>
        <v>5030.3029999999999</v>
      </c>
    </row>
    <row r="79" spans="1:18" s="53" customFormat="1" ht="14.25" customHeight="1">
      <c r="A79" s="48">
        <f t="shared" si="2"/>
        <v>66</v>
      </c>
      <c r="B79" s="20" t="s">
        <v>408</v>
      </c>
      <c r="C79" s="47">
        <v>42606</v>
      </c>
      <c r="D79" s="20" t="s">
        <v>409</v>
      </c>
      <c r="E79" s="20" t="s">
        <v>298</v>
      </c>
      <c r="F79" s="20" t="s">
        <v>32</v>
      </c>
      <c r="G79" s="111" t="s">
        <v>17</v>
      </c>
      <c r="H79" s="19">
        <v>100000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67">
        <f t="shared" si="7"/>
        <v>0</v>
      </c>
    </row>
    <row r="80" spans="1:18" s="53" customFormat="1" ht="14.25" customHeight="1">
      <c r="A80" s="48">
        <f t="shared" ref="A80" si="8">+A79+1</f>
        <v>67</v>
      </c>
      <c r="B80" s="20" t="s">
        <v>410</v>
      </c>
      <c r="C80" s="47">
        <v>42607</v>
      </c>
      <c r="D80" s="20" t="s">
        <v>420</v>
      </c>
      <c r="E80" s="20" t="s">
        <v>38</v>
      </c>
      <c r="F80" s="20" t="s">
        <v>38</v>
      </c>
      <c r="G80" s="111" t="s">
        <v>17</v>
      </c>
      <c r="H80" s="19">
        <v>50000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67">
        <f t="shared" si="7"/>
        <v>0</v>
      </c>
    </row>
    <row r="81" spans="1:18" s="53" customFormat="1" ht="14.25" customHeight="1">
      <c r="A81" s="82"/>
      <c r="B81" s="83"/>
      <c r="C81" s="84"/>
      <c r="D81" s="83"/>
      <c r="E81" s="83"/>
      <c r="F81" s="83"/>
      <c r="G81" s="112"/>
      <c r="H81" s="89"/>
      <c r="I81" s="80"/>
      <c r="J81" s="80"/>
      <c r="K81" s="80"/>
      <c r="L81" s="89"/>
      <c r="M81" s="89"/>
      <c r="N81" s="80"/>
      <c r="O81" s="89"/>
      <c r="P81" s="89"/>
      <c r="Q81" s="89"/>
      <c r="R81" s="80"/>
    </row>
    <row r="82" spans="1:18">
      <c r="A82" s="21"/>
      <c r="B82" s="23"/>
      <c r="C82" s="22"/>
      <c r="D82" s="23"/>
      <c r="E82" s="23"/>
      <c r="F82" s="23"/>
      <c r="G82" s="24"/>
      <c r="H82" s="25"/>
      <c r="I82" s="25"/>
      <c r="J82" s="25"/>
      <c r="K82" s="25"/>
      <c r="L82" s="89"/>
      <c r="M82" s="89"/>
      <c r="N82" s="25"/>
      <c r="O82" s="89"/>
      <c r="P82" s="89"/>
      <c r="Q82" s="100"/>
      <c r="R82" s="25"/>
    </row>
    <row r="83" spans="1:18" s="62" customFormat="1">
      <c r="A83" s="56" t="s">
        <v>39</v>
      </c>
      <c r="B83" s="57" t="s">
        <v>40</v>
      </c>
      <c r="C83" s="68"/>
      <c r="D83" s="58"/>
      <c r="E83" s="58"/>
      <c r="F83" s="58"/>
      <c r="G83" s="109"/>
      <c r="H83" s="69"/>
      <c r="I83" s="60">
        <f>SUM(I84:I131)</f>
        <v>376810.31388999999</v>
      </c>
      <c r="J83" s="60">
        <f t="shared" ref="J83:R83" si="9">SUM(J84:J131)</f>
        <v>45270.955939999993</v>
      </c>
      <c r="K83" s="60">
        <f t="shared" si="9"/>
        <v>44895.618149999988</v>
      </c>
      <c r="L83" s="60">
        <f t="shared" si="9"/>
        <v>113430.81852</v>
      </c>
      <c r="M83" s="60">
        <f t="shared" si="9"/>
        <v>205561.06431999998</v>
      </c>
      <c r="N83" s="60">
        <f t="shared" si="9"/>
        <v>1020546.3942600002</v>
      </c>
      <c r="O83" s="60">
        <f t="shared" si="9"/>
        <v>101228.02317999999</v>
      </c>
      <c r="P83" s="60">
        <f t="shared" si="9"/>
        <v>75318.574259999994</v>
      </c>
      <c r="Q83" s="60">
        <f t="shared" si="9"/>
        <v>378785.28434999997</v>
      </c>
      <c r="R83" s="60">
        <f t="shared" si="9"/>
        <v>2361847.0468699997</v>
      </c>
    </row>
    <row r="84" spans="1:18" s="61" customFormat="1" ht="14.25" customHeight="1">
      <c r="A84" s="67">
        <v>1</v>
      </c>
      <c r="B84" s="67" t="s">
        <v>43</v>
      </c>
      <c r="C84" s="65">
        <v>37512</v>
      </c>
      <c r="D84" s="67" t="s">
        <v>433</v>
      </c>
      <c r="E84" s="67" t="s">
        <v>44</v>
      </c>
      <c r="F84" s="67" t="s">
        <v>32</v>
      </c>
      <c r="G84" s="110" t="s">
        <v>17</v>
      </c>
      <c r="H84" s="67">
        <v>50000</v>
      </c>
      <c r="I84" s="67">
        <v>5318.5028899999998</v>
      </c>
      <c r="J84" s="19">
        <v>8233.5371699999996</v>
      </c>
      <c r="K84" s="67">
        <v>6407.6797900000001</v>
      </c>
      <c r="L84" s="19">
        <v>-53.660269999999997</v>
      </c>
      <c r="M84" s="19">
        <v>0</v>
      </c>
      <c r="N84" s="67">
        <v>0</v>
      </c>
      <c r="O84" s="19">
        <v>0</v>
      </c>
      <c r="P84" s="67">
        <v>0</v>
      </c>
      <c r="Q84" s="67">
        <v>0</v>
      </c>
      <c r="R84" s="67">
        <f>+I84+J84+K84+L84+M84+N84+O84+P84+Q84</f>
        <v>19906.059580000001</v>
      </c>
    </row>
    <row r="85" spans="1:18" s="61" customFormat="1" ht="14.25" customHeight="1">
      <c r="A85" s="67">
        <f>1+A84</f>
        <v>2</v>
      </c>
      <c r="B85" s="67" t="s">
        <v>144</v>
      </c>
      <c r="C85" s="65">
        <v>38140</v>
      </c>
      <c r="D85" s="67" t="s">
        <v>35</v>
      </c>
      <c r="E85" s="67" t="s">
        <v>36</v>
      </c>
      <c r="F85" s="67" t="s">
        <v>19</v>
      </c>
      <c r="G85" s="110" t="s">
        <v>17</v>
      </c>
      <c r="H85" s="67">
        <v>45000</v>
      </c>
      <c r="I85" s="67">
        <v>4480.5847999999996</v>
      </c>
      <c r="J85" s="67">
        <v>1434.87718</v>
      </c>
      <c r="K85" s="67">
        <v>0</v>
      </c>
      <c r="L85" s="19">
        <v>0</v>
      </c>
      <c r="M85" s="19">
        <v>0</v>
      </c>
      <c r="N85" s="67">
        <v>0</v>
      </c>
      <c r="O85" s="19">
        <v>0</v>
      </c>
      <c r="P85" s="67">
        <v>0</v>
      </c>
      <c r="Q85" s="67">
        <v>0</v>
      </c>
      <c r="R85" s="67">
        <f t="shared" ref="R85:R126" si="10">+I85+J85+K85+L85+M85+N85+O85+P85+Q85</f>
        <v>5915.46198</v>
      </c>
    </row>
    <row r="86" spans="1:18" s="61" customFormat="1" ht="14.25" customHeight="1">
      <c r="A86" s="67">
        <f t="shared" ref="A86:A131" si="11">1+A85</f>
        <v>3</v>
      </c>
      <c r="B86" s="67" t="s">
        <v>145</v>
      </c>
      <c r="C86" s="65">
        <v>38321</v>
      </c>
      <c r="D86" s="67" t="s">
        <v>108</v>
      </c>
      <c r="E86" s="67" t="s">
        <v>109</v>
      </c>
      <c r="F86" s="67" t="s">
        <v>27</v>
      </c>
      <c r="G86" s="110" t="s">
        <v>17</v>
      </c>
      <c r="H86" s="67">
        <v>12000</v>
      </c>
      <c r="I86" s="67">
        <v>-117.98757999999999</v>
      </c>
      <c r="J86" s="67">
        <v>0</v>
      </c>
      <c r="K86" s="67">
        <v>0</v>
      </c>
      <c r="L86" s="19">
        <v>0</v>
      </c>
      <c r="M86" s="19">
        <v>0</v>
      </c>
      <c r="N86" s="67">
        <v>0</v>
      </c>
      <c r="O86" s="19">
        <v>0</v>
      </c>
      <c r="P86" s="67">
        <v>0</v>
      </c>
      <c r="Q86" s="67">
        <v>0</v>
      </c>
      <c r="R86" s="67">
        <f t="shared" si="10"/>
        <v>-117.98757999999999</v>
      </c>
    </row>
    <row r="87" spans="1:18" s="61" customFormat="1" ht="14.25" customHeight="1">
      <c r="A87" s="67">
        <f t="shared" si="11"/>
        <v>4</v>
      </c>
      <c r="B87" s="67" t="s">
        <v>146</v>
      </c>
      <c r="C87" s="65">
        <v>38337</v>
      </c>
      <c r="D87" s="67" t="s">
        <v>434</v>
      </c>
      <c r="E87" s="67" t="s">
        <v>107</v>
      </c>
      <c r="F87" s="64" t="s">
        <v>300</v>
      </c>
      <c r="G87" s="110" t="s">
        <v>17</v>
      </c>
      <c r="H87" s="67">
        <v>7800</v>
      </c>
      <c r="I87" s="67">
        <v>137.43938</v>
      </c>
      <c r="J87" s="67">
        <v>0</v>
      </c>
      <c r="K87" s="67">
        <v>0</v>
      </c>
      <c r="L87" s="19">
        <v>0</v>
      </c>
      <c r="M87" s="19">
        <v>0</v>
      </c>
      <c r="N87" s="67">
        <v>0</v>
      </c>
      <c r="O87" s="19">
        <v>0</v>
      </c>
      <c r="P87" s="67">
        <v>0</v>
      </c>
      <c r="Q87" s="67">
        <v>0</v>
      </c>
      <c r="R87" s="67">
        <f t="shared" si="10"/>
        <v>137.43938</v>
      </c>
    </row>
    <row r="88" spans="1:18" s="61" customFormat="1" ht="14.25" customHeight="1">
      <c r="A88" s="67">
        <f t="shared" si="11"/>
        <v>5</v>
      </c>
      <c r="B88" s="67" t="s">
        <v>147</v>
      </c>
      <c r="C88" s="65">
        <v>38337</v>
      </c>
      <c r="D88" s="67" t="s">
        <v>435</v>
      </c>
      <c r="E88" s="67" t="s">
        <v>107</v>
      </c>
      <c r="F88" s="64" t="s">
        <v>300</v>
      </c>
      <c r="G88" s="110" t="s">
        <v>17</v>
      </c>
      <c r="H88" s="67">
        <v>8800</v>
      </c>
      <c r="I88" s="67">
        <v>941.90801999999996</v>
      </c>
      <c r="J88" s="67">
        <v>0</v>
      </c>
      <c r="K88" s="67">
        <v>0</v>
      </c>
      <c r="L88" s="19">
        <v>0</v>
      </c>
      <c r="M88" s="19">
        <v>0</v>
      </c>
      <c r="N88" s="67">
        <v>0</v>
      </c>
      <c r="O88" s="19">
        <v>0</v>
      </c>
      <c r="P88" s="67">
        <v>0</v>
      </c>
      <c r="Q88" s="67">
        <v>0</v>
      </c>
      <c r="R88" s="67">
        <f t="shared" si="10"/>
        <v>941.90801999999996</v>
      </c>
    </row>
    <row r="89" spans="1:18" s="61" customFormat="1" ht="14.25" customHeight="1">
      <c r="A89" s="67">
        <f t="shared" si="11"/>
        <v>6</v>
      </c>
      <c r="B89" s="67" t="s">
        <v>148</v>
      </c>
      <c r="C89" s="65">
        <v>38392</v>
      </c>
      <c r="D89" s="67" t="s">
        <v>110</v>
      </c>
      <c r="E89" s="67" t="s">
        <v>29</v>
      </c>
      <c r="F89" s="67" t="s">
        <v>29</v>
      </c>
      <c r="G89" s="110" t="s">
        <v>17</v>
      </c>
      <c r="H89" s="67">
        <v>2140.4879999999998</v>
      </c>
      <c r="I89" s="19">
        <v>85.702340000000007</v>
      </c>
      <c r="J89" s="19">
        <v>-114.70684</v>
      </c>
      <c r="K89" s="67">
        <v>0</v>
      </c>
      <c r="L89" s="19">
        <v>0</v>
      </c>
      <c r="M89" s="19">
        <v>0</v>
      </c>
      <c r="N89" s="67">
        <v>0</v>
      </c>
      <c r="O89" s="19">
        <v>0</v>
      </c>
      <c r="P89" s="67">
        <v>0</v>
      </c>
      <c r="Q89" s="67">
        <v>0</v>
      </c>
      <c r="R89" s="67">
        <f t="shared" si="10"/>
        <v>-29.004499999999993</v>
      </c>
    </row>
    <row r="90" spans="1:18" s="61" customFormat="1" ht="14.25" customHeight="1">
      <c r="A90" s="67">
        <f t="shared" si="11"/>
        <v>7</v>
      </c>
      <c r="B90" s="67" t="s">
        <v>148</v>
      </c>
      <c r="C90" s="65">
        <v>38392</v>
      </c>
      <c r="D90" s="67" t="s">
        <v>110</v>
      </c>
      <c r="E90" s="67" t="s">
        <v>95</v>
      </c>
      <c r="F90" s="67" t="s">
        <v>29</v>
      </c>
      <c r="G90" s="110" t="s">
        <v>17</v>
      </c>
      <c r="H90" s="67">
        <v>2839.5120000000002</v>
      </c>
      <c r="I90" s="19">
        <v>234.11419000000001</v>
      </c>
      <c r="J90" s="19">
        <v>1602.48777</v>
      </c>
      <c r="K90" s="67">
        <v>0</v>
      </c>
      <c r="L90" s="19">
        <v>0</v>
      </c>
      <c r="M90" s="19">
        <v>0</v>
      </c>
      <c r="N90" s="67">
        <v>0</v>
      </c>
      <c r="O90" s="19">
        <v>0</v>
      </c>
      <c r="P90" s="67">
        <v>0</v>
      </c>
      <c r="Q90" s="67">
        <v>0</v>
      </c>
      <c r="R90" s="67">
        <f t="shared" si="10"/>
        <v>1836.60196</v>
      </c>
    </row>
    <row r="91" spans="1:18" s="61" customFormat="1" ht="14.25" customHeight="1">
      <c r="A91" s="67">
        <f t="shared" si="11"/>
        <v>8</v>
      </c>
      <c r="B91" s="67" t="s">
        <v>149</v>
      </c>
      <c r="C91" s="65">
        <v>38539</v>
      </c>
      <c r="D91" s="67" t="s">
        <v>124</v>
      </c>
      <c r="E91" s="67" t="s">
        <v>1</v>
      </c>
      <c r="F91" s="67" t="s">
        <v>16</v>
      </c>
      <c r="G91" s="110" t="s">
        <v>17</v>
      </c>
      <c r="H91" s="67">
        <v>25000</v>
      </c>
      <c r="I91" s="67">
        <v>3441.7</v>
      </c>
      <c r="J91" s="67">
        <v>-1359.48685</v>
      </c>
      <c r="K91" s="67">
        <v>0</v>
      </c>
      <c r="L91" s="19">
        <v>0</v>
      </c>
      <c r="M91" s="19">
        <v>0</v>
      </c>
      <c r="N91" s="67">
        <v>0</v>
      </c>
      <c r="O91" s="19">
        <v>0</v>
      </c>
      <c r="P91" s="67">
        <v>0</v>
      </c>
      <c r="Q91" s="67">
        <v>0</v>
      </c>
      <c r="R91" s="67">
        <f t="shared" si="10"/>
        <v>2082.2131499999996</v>
      </c>
    </row>
    <row r="92" spans="1:18" s="61" customFormat="1" ht="14.25" customHeight="1">
      <c r="A92" s="67">
        <f t="shared" si="11"/>
        <v>9</v>
      </c>
      <c r="B92" s="67" t="s">
        <v>0</v>
      </c>
      <c r="C92" s="65">
        <v>38653</v>
      </c>
      <c r="D92" s="67" t="s">
        <v>127</v>
      </c>
      <c r="E92" s="67" t="s">
        <v>25</v>
      </c>
      <c r="F92" s="67" t="s">
        <v>16</v>
      </c>
      <c r="G92" s="110" t="s">
        <v>17</v>
      </c>
      <c r="H92" s="67">
        <v>10260</v>
      </c>
      <c r="I92" s="67">
        <v>-2.0720000000000001</v>
      </c>
      <c r="J92" s="67">
        <v>0</v>
      </c>
      <c r="K92" s="67">
        <v>0</v>
      </c>
      <c r="L92" s="19">
        <v>0</v>
      </c>
      <c r="M92" s="19">
        <v>0</v>
      </c>
      <c r="N92" s="67">
        <v>0</v>
      </c>
      <c r="O92" s="19">
        <v>0</v>
      </c>
      <c r="P92" s="67">
        <v>0</v>
      </c>
      <c r="Q92" s="67">
        <v>0</v>
      </c>
      <c r="R92" s="67">
        <f t="shared" si="10"/>
        <v>-2.0720000000000001</v>
      </c>
    </row>
    <row r="93" spans="1:18" s="61" customFormat="1" ht="14.25" customHeight="1">
      <c r="A93" s="67">
        <f t="shared" si="11"/>
        <v>10</v>
      </c>
      <c r="B93" s="67" t="s">
        <v>138</v>
      </c>
      <c r="C93" s="65">
        <v>38791</v>
      </c>
      <c r="D93" s="67" t="s">
        <v>63</v>
      </c>
      <c r="E93" s="67" t="s">
        <v>135</v>
      </c>
      <c r="F93" s="67" t="s">
        <v>19</v>
      </c>
      <c r="G93" s="110" t="s">
        <v>17</v>
      </c>
      <c r="H93" s="67">
        <v>50000</v>
      </c>
      <c r="I93" s="67">
        <v>8754.2540599999993</v>
      </c>
      <c r="J93" s="67">
        <v>7900</v>
      </c>
      <c r="K93" s="67">
        <v>8000</v>
      </c>
      <c r="L93" s="19">
        <v>12500</v>
      </c>
      <c r="M93" s="19">
        <v>-2926.7974100000001</v>
      </c>
      <c r="N93" s="67">
        <v>0</v>
      </c>
      <c r="O93" s="19">
        <v>0</v>
      </c>
      <c r="P93" s="67">
        <v>0</v>
      </c>
      <c r="Q93" s="67">
        <v>0</v>
      </c>
      <c r="R93" s="67">
        <f t="shared" si="10"/>
        <v>34227.45665</v>
      </c>
    </row>
    <row r="94" spans="1:18" s="61" customFormat="1" ht="14.25" customHeight="1">
      <c r="A94" s="67">
        <f t="shared" si="11"/>
        <v>11</v>
      </c>
      <c r="B94" s="67" t="s">
        <v>139</v>
      </c>
      <c r="C94" s="65">
        <v>38917</v>
      </c>
      <c r="D94" s="67" t="s">
        <v>192</v>
      </c>
      <c r="E94" s="67" t="s">
        <v>5</v>
      </c>
      <c r="F94" s="67" t="s">
        <v>452</v>
      </c>
      <c r="G94" s="110" t="s">
        <v>17</v>
      </c>
      <c r="H94" s="67">
        <v>50000</v>
      </c>
      <c r="I94" s="67">
        <v>9894.7346799999996</v>
      </c>
      <c r="J94" s="19">
        <v>7174.2216399999998</v>
      </c>
      <c r="K94" s="67">
        <v>876</v>
      </c>
      <c r="L94" s="19">
        <v>-52.496759999999995</v>
      </c>
      <c r="M94" s="19">
        <v>0</v>
      </c>
      <c r="N94" s="67">
        <v>-442.25799999999998</v>
      </c>
      <c r="O94" s="19">
        <v>0</v>
      </c>
      <c r="P94" s="67">
        <v>0</v>
      </c>
      <c r="Q94" s="67">
        <v>0</v>
      </c>
      <c r="R94" s="67">
        <f t="shared" si="10"/>
        <v>17450.201559999994</v>
      </c>
    </row>
    <row r="95" spans="1:18" s="61" customFormat="1" ht="14.25" customHeight="1">
      <c r="A95" s="67">
        <f t="shared" si="11"/>
        <v>12</v>
      </c>
      <c r="B95" s="67" t="s">
        <v>140</v>
      </c>
      <c r="C95" s="65">
        <v>39024</v>
      </c>
      <c r="D95" s="67" t="s">
        <v>193</v>
      </c>
      <c r="E95" s="67" t="s">
        <v>42</v>
      </c>
      <c r="F95" s="67" t="s">
        <v>32</v>
      </c>
      <c r="G95" s="110" t="s">
        <v>17</v>
      </c>
      <c r="H95" s="67">
        <v>25000</v>
      </c>
      <c r="I95" s="67">
        <v>5694.3914800000002</v>
      </c>
      <c r="J95" s="67">
        <v>2333.8531699999999</v>
      </c>
      <c r="K95" s="67">
        <v>-252.34263999999999</v>
      </c>
      <c r="L95" s="19">
        <v>0</v>
      </c>
      <c r="M95" s="19">
        <v>0</v>
      </c>
      <c r="N95" s="67">
        <v>0</v>
      </c>
      <c r="O95" s="19">
        <v>0</v>
      </c>
      <c r="P95" s="67">
        <v>0</v>
      </c>
      <c r="Q95" s="67">
        <v>0</v>
      </c>
      <c r="R95" s="67">
        <f t="shared" si="10"/>
        <v>7775.9020100000007</v>
      </c>
    </row>
    <row r="96" spans="1:18" s="61" customFormat="1" ht="14.25" customHeight="1">
      <c r="A96" s="67">
        <f t="shared" si="11"/>
        <v>13</v>
      </c>
      <c r="B96" s="67" t="s">
        <v>81</v>
      </c>
      <c r="C96" s="65">
        <v>39188</v>
      </c>
      <c r="D96" s="67" t="s">
        <v>96</v>
      </c>
      <c r="E96" s="67" t="s">
        <v>135</v>
      </c>
      <c r="F96" s="67" t="s">
        <v>19</v>
      </c>
      <c r="G96" s="110" t="s">
        <v>17</v>
      </c>
      <c r="H96" s="67">
        <v>50000</v>
      </c>
      <c r="I96" s="67">
        <v>8000</v>
      </c>
      <c r="J96" s="67">
        <v>5000</v>
      </c>
      <c r="K96" s="67">
        <v>6197.8614900000002</v>
      </c>
      <c r="L96" s="19">
        <v>1000</v>
      </c>
      <c r="M96" s="19">
        <v>-53.970619999999997</v>
      </c>
      <c r="N96" s="67">
        <v>0</v>
      </c>
      <c r="O96" s="19">
        <v>0</v>
      </c>
      <c r="P96" s="67">
        <v>0</v>
      </c>
      <c r="Q96" s="67">
        <v>0</v>
      </c>
      <c r="R96" s="67">
        <f t="shared" si="10"/>
        <v>20143.890869999999</v>
      </c>
    </row>
    <row r="97" spans="1:18" s="61" customFormat="1" ht="14.25" customHeight="1">
      <c r="A97" s="67">
        <f t="shared" si="11"/>
        <v>14</v>
      </c>
      <c r="B97" s="67" t="s">
        <v>82</v>
      </c>
      <c r="C97" s="65">
        <v>39594</v>
      </c>
      <c r="D97" s="67" t="s">
        <v>97</v>
      </c>
      <c r="E97" s="67" t="s">
        <v>98</v>
      </c>
      <c r="F97" s="67" t="s">
        <v>16</v>
      </c>
      <c r="G97" s="110" t="s">
        <v>17</v>
      </c>
      <c r="H97" s="67">
        <v>20000</v>
      </c>
      <c r="I97" s="67">
        <v>4447.0416299999997</v>
      </c>
      <c r="J97" s="67">
        <v>6469.1866900000005</v>
      </c>
      <c r="K97" s="67">
        <v>4325.7214899999999</v>
      </c>
      <c r="L97" s="19">
        <v>1758.0501899999999</v>
      </c>
      <c r="M97" s="19">
        <v>-166.20555999999999</v>
      </c>
      <c r="N97" s="67">
        <v>0</v>
      </c>
      <c r="O97" s="19">
        <v>0</v>
      </c>
      <c r="P97" s="67">
        <v>0</v>
      </c>
      <c r="Q97" s="67">
        <v>0</v>
      </c>
      <c r="R97" s="67">
        <f t="shared" si="10"/>
        <v>16833.794440000001</v>
      </c>
    </row>
    <row r="98" spans="1:18" s="61" customFormat="1" ht="14.25" customHeight="1">
      <c r="A98" s="67">
        <f t="shared" si="11"/>
        <v>15</v>
      </c>
      <c r="B98" s="67" t="s">
        <v>74</v>
      </c>
      <c r="C98" s="65">
        <v>39783</v>
      </c>
      <c r="D98" s="67" t="s">
        <v>418</v>
      </c>
      <c r="E98" s="67" t="s">
        <v>18</v>
      </c>
      <c r="F98" s="64" t="s">
        <v>300</v>
      </c>
      <c r="G98" s="110" t="s">
        <v>17</v>
      </c>
      <c r="H98" s="67">
        <v>70000</v>
      </c>
      <c r="I98" s="67">
        <v>50000</v>
      </c>
      <c r="J98" s="67">
        <v>0</v>
      </c>
      <c r="K98" s="67">
        <v>0</v>
      </c>
      <c r="L98" s="19">
        <v>0</v>
      </c>
      <c r="M98" s="19">
        <v>0</v>
      </c>
      <c r="N98" s="67">
        <v>0</v>
      </c>
      <c r="O98" s="19">
        <v>0</v>
      </c>
      <c r="P98" s="67">
        <v>0</v>
      </c>
      <c r="Q98" s="67">
        <v>0</v>
      </c>
      <c r="R98" s="67">
        <f t="shared" si="10"/>
        <v>50000</v>
      </c>
    </row>
    <row r="99" spans="1:18" s="61" customFormat="1" ht="14.25" customHeight="1">
      <c r="A99" s="67">
        <v>15</v>
      </c>
      <c r="B99" s="67" t="s">
        <v>74</v>
      </c>
      <c r="C99" s="65">
        <v>39783</v>
      </c>
      <c r="D99" s="19" t="s">
        <v>419</v>
      </c>
      <c r="E99" s="67" t="s">
        <v>18</v>
      </c>
      <c r="F99" s="64" t="s">
        <v>300</v>
      </c>
      <c r="G99" s="110" t="s">
        <v>17</v>
      </c>
      <c r="H99" s="67">
        <v>300000</v>
      </c>
      <c r="I99" s="67">
        <v>0</v>
      </c>
      <c r="J99" s="67">
        <v>0</v>
      </c>
      <c r="K99" s="67">
        <v>0</v>
      </c>
      <c r="L99" s="19">
        <v>0</v>
      </c>
      <c r="M99" s="19">
        <v>150000</v>
      </c>
      <c r="N99" s="67">
        <v>0</v>
      </c>
      <c r="O99" s="19">
        <v>0</v>
      </c>
      <c r="P99" s="67">
        <v>0</v>
      </c>
      <c r="Q99" s="67">
        <v>0</v>
      </c>
      <c r="R99" s="67">
        <f t="shared" si="10"/>
        <v>150000</v>
      </c>
    </row>
    <row r="100" spans="1:18" s="61" customFormat="1" ht="14.25" customHeight="1">
      <c r="A100" s="67">
        <f>1+A98</f>
        <v>16</v>
      </c>
      <c r="B100" s="67" t="s">
        <v>152</v>
      </c>
      <c r="C100" s="65">
        <v>40133</v>
      </c>
      <c r="D100" s="67" t="s">
        <v>155</v>
      </c>
      <c r="E100" s="67" t="s">
        <v>151</v>
      </c>
      <c r="F100" s="67" t="s">
        <v>20</v>
      </c>
      <c r="G100" s="110" t="s">
        <v>17</v>
      </c>
      <c r="H100" s="67">
        <v>15000</v>
      </c>
      <c r="I100" s="67">
        <v>500</v>
      </c>
      <c r="J100" s="67">
        <v>2975.1365099999998</v>
      </c>
      <c r="K100" s="67">
        <v>1717.85041</v>
      </c>
      <c r="L100" s="19">
        <v>2207.5040099999997</v>
      </c>
      <c r="M100" s="19">
        <v>1867.2438599999998</v>
      </c>
      <c r="N100" s="67">
        <v>2716.9025700000002</v>
      </c>
      <c r="O100" s="19">
        <v>0</v>
      </c>
      <c r="P100" s="67">
        <v>0</v>
      </c>
      <c r="Q100" s="67">
        <v>0</v>
      </c>
      <c r="R100" s="67">
        <f t="shared" si="10"/>
        <v>11984.637359999999</v>
      </c>
    </row>
    <row r="101" spans="1:18" s="61" customFormat="1" ht="14.25" customHeight="1">
      <c r="A101" s="67">
        <f t="shared" si="11"/>
        <v>17</v>
      </c>
      <c r="B101" s="67" t="s">
        <v>330</v>
      </c>
      <c r="C101" s="65">
        <v>39829</v>
      </c>
      <c r="D101" s="67" t="s">
        <v>333</v>
      </c>
      <c r="E101" s="67" t="s">
        <v>18</v>
      </c>
      <c r="F101" s="64" t="s">
        <v>300</v>
      </c>
      <c r="G101" s="110" t="s">
        <v>17</v>
      </c>
      <c r="H101" s="67">
        <v>330000</v>
      </c>
      <c r="I101" s="67">
        <v>0</v>
      </c>
      <c r="J101" s="67">
        <v>0</v>
      </c>
      <c r="K101" s="67">
        <v>0</v>
      </c>
      <c r="L101" s="19">
        <v>0</v>
      </c>
      <c r="M101" s="19">
        <v>0</v>
      </c>
      <c r="N101" s="67">
        <v>330000</v>
      </c>
      <c r="O101" s="19">
        <v>0</v>
      </c>
      <c r="P101" s="67">
        <v>0</v>
      </c>
      <c r="Q101" s="67">
        <v>0</v>
      </c>
      <c r="R101" s="67">
        <f t="shared" si="10"/>
        <v>330000</v>
      </c>
    </row>
    <row r="102" spans="1:18" s="61" customFormat="1" ht="14.25" customHeight="1">
      <c r="A102" s="67">
        <f t="shared" si="11"/>
        <v>18</v>
      </c>
      <c r="B102" s="67" t="s">
        <v>331</v>
      </c>
      <c r="C102" s="65">
        <v>40064</v>
      </c>
      <c r="D102" s="67" t="s">
        <v>334</v>
      </c>
      <c r="E102" s="67" t="s">
        <v>18</v>
      </c>
      <c r="F102" s="64" t="s">
        <v>300</v>
      </c>
      <c r="G102" s="110" t="s">
        <v>17</v>
      </c>
      <c r="H102" s="67">
        <v>330000</v>
      </c>
      <c r="I102" s="67">
        <v>0</v>
      </c>
      <c r="J102" s="67">
        <v>0</v>
      </c>
      <c r="K102" s="67">
        <v>0</v>
      </c>
      <c r="L102" s="19">
        <v>0</v>
      </c>
      <c r="M102" s="19">
        <v>0</v>
      </c>
      <c r="N102" s="67">
        <v>310000</v>
      </c>
      <c r="O102" s="19">
        <v>0</v>
      </c>
      <c r="P102" s="67">
        <v>0</v>
      </c>
      <c r="Q102" s="67">
        <v>0</v>
      </c>
      <c r="R102" s="67">
        <f t="shared" si="10"/>
        <v>310000</v>
      </c>
    </row>
    <row r="103" spans="1:18" s="61" customFormat="1" ht="14.25" customHeight="1">
      <c r="A103" s="67">
        <f t="shared" si="11"/>
        <v>19</v>
      </c>
      <c r="B103" s="67" t="s">
        <v>332</v>
      </c>
      <c r="C103" s="65">
        <v>40064</v>
      </c>
      <c r="D103" s="67" t="s">
        <v>335</v>
      </c>
      <c r="E103" s="67" t="s">
        <v>18</v>
      </c>
      <c r="F103" s="64" t="s">
        <v>300</v>
      </c>
      <c r="G103" s="110" t="s">
        <v>17</v>
      </c>
      <c r="H103" s="67">
        <v>330000</v>
      </c>
      <c r="I103" s="67">
        <v>0</v>
      </c>
      <c r="J103" s="67">
        <v>0</v>
      </c>
      <c r="K103" s="67">
        <v>0</v>
      </c>
      <c r="L103" s="19">
        <v>0</v>
      </c>
      <c r="M103" s="19">
        <v>0</v>
      </c>
      <c r="N103" s="67">
        <v>310000</v>
      </c>
      <c r="O103" s="19">
        <v>0</v>
      </c>
      <c r="P103" s="67">
        <v>0</v>
      </c>
      <c r="Q103" s="67">
        <v>0</v>
      </c>
      <c r="R103" s="67">
        <f t="shared" si="10"/>
        <v>310000</v>
      </c>
    </row>
    <row r="104" spans="1:18" s="61" customFormat="1" ht="14.25" customHeight="1">
      <c r="A104" s="67">
        <f t="shared" si="11"/>
        <v>20</v>
      </c>
      <c r="B104" s="67" t="s">
        <v>153</v>
      </c>
      <c r="C104" s="65">
        <v>40150</v>
      </c>
      <c r="D104" s="67" t="s">
        <v>156</v>
      </c>
      <c r="E104" s="67" t="s">
        <v>158</v>
      </c>
      <c r="F104" s="67" t="s">
        <v>16</v>
      </c>
      <c r="G104" s="110" t="s">
        <v>17</v>
      </c>
      <c r="H104" s="67">
        <v>10000</v>
      </c>
      <c r="I104" s="67">
        <v>0</v>
      </c>
      <c r="J104" s="67">
        <v>1368.6205</v>
      </c>
      <c r="K104" s="67">
        <v>2166.0068700000002</v>
      </c>
      <c r="L104" s="19">
        <v>2339.8110400000005</v>
      </c>
      <c r="M104" s="19">
        <v>2841.6726799999997</v>
      </c>
      <c r="N104" s="67">
        <v>1187.7552900000001</v>
      </c>
      <c r="O104" s="19">
        <v>-6.2434200000000004</v>
      </c>
      <c r="P104" s="67">
        <v>0</v>
      </c>
      <c r="Q104" s="67">
        <v>0</v>
      </c>
      <c r="R104" s="67">
        <f t="shared" si="10"/>
        <v>9897.6229599999988</v>
      </c>
    </row>
    <row r="105" spans="1:18" s="61" customFormat="1" ht="14.25" customHeight="1">
      <c r="A105" s="67">
        <f t="shared" si="11"/>
        <v>21</v>
      </c>
      <c r="B105" s="67" t="s">
        <v>154</v>
      </c>
      <c r="C105" s="65">
        <v>40165</v>
      </c>
      <c r="D105" s="67" t="s">
        <v>157</v>
      </c>
      <c r="E105" s="67" t="s">
        <v>18</v>
      </c>
      <c r="F105" s="64" t="s">
        <v>300</v>
      </c>
      <c r="G105" s="110" t="s">
        <v>17</v>
      </c>
      <c r="H105" s="67">
        <v>50000</v>
      </c>
      <c r="I105" s="67">
        <v>50000</v>
      </c>
      <c r="J105" s="67">
        <v>0</v>
      </c>
      <c r="K105" s="67">
        <v>0</v>
      </c>
      <c r="L105" s="19">
        <v>0</v>
      </c>
      <c r="M105" s="19">
        <v>0</v>
      </c>
      <c r="N105" s="67">
        <v>0</v>
      </c>
      <c r="O105" s="19">
        <v>0</v>
      </c>
      <c r="P105" s="67">
        <v>0</v>
      </c>
      <c r="Q105" s="67">
        <v>0</v>
      </c>
      <c r="R105" s="67">
        <f t="shared" si="10"/>
        <v>50000</v>
      </c>
    </row>
    <row r="106" spans="1:18" s="61" customFormat="1" ht="14.25" customHeight="1">
      <c r="A106" s="67">
        <f t="shared" si="11"/>
        <v>22</v>
      </c>
      <c r="B106" s="67" t="s">
        <v>194</v>
      </c>
      <c r="C106" s="65">
        <v>40435</v>
      </c>
      <c r="D106" s="67" t="s">
        <v>197</v>
      </c>
      <c r="E106" s="67" t="s">
        <v>18</v>
      </c>
      <c r="F106" s="64" t="s">
        <v>300</v>
      </c>
      <c r="G106" s="110" t="s">
        <v>17</v>
      </c>
      <c r="H106" s="67">
        <v>75000</v>
      </c>
      <c r="I106" s="67">
        <v>75000</v>
      </c>
      <c r="J106" s="67">
        <v>0</v>
      </c>
      <c r="K106" s="67">
        <v>0</v>
      </c>
      <c r="L106" s="19">
        <v>0</v>
      </c>
      <c r="M106" s="19">
        <v>0</v>
      </c>
      <c r="N106" s="67">
        <v>0</v>
      </c>
      <c r="O106" s="19">
        <v>0</v>
      </c>
      <c r="P106" s="67">
        <v>0</v>
      </c>
      <c r="Q106" s="67">
        <v>0</v>
      </c>
      <c r="R106" s="67">
        <f>+I106+J106+K106+L106+M106+N106+O106+P106+Q106</f>
        <v>75000</v>
      </c>
    </row>
    <row r="107" spans="1:18" s="61" customFormat="1" ht="14.25" customHeight="1">
      <c r="A107" s="67">
        <f t="shared" si="11"/>
        <v>23</v>
      </c>
      <c r="B107" s="67" t="s">
        <v>195</v>
      </c>
      <c r="C107" s="65">
        <v>40444</v>
      </c>
      <c r="D107" s="67" t="s">
        <v>198</v>
      </c>
      <c r="E107" s="67" t="s">
        <v>18</v>
      </c>
      <c r="F107" s="64" t="s">
        <v>300</v>
      </c>
      <c r="G107" s="110" t="s">
        <v>17</v>
      </c>
      <c r="H107" s="67">
        <v>100000</v>
      </c>
      <c r="I107" s="67">
        <v>100000</v>
      </c>
      <c r="J107" s="67">
        <v>0</v>
      </c>
      <c r="K107" s="67">
        <v>0</v>
      </c>
      <c r="L107" s="19">
        <v>0</v>
      </c>
      <c r="M107" s="19">
        <v>0</v>
      </c>
      <c r="N107" s="67">
        <v>0</v>
      </c>
      <c r="O107" s="19">
        <v>0</v>
      </c>
      <c r="P107" s="67">
        <v>0</v>
      </c>
      <c r="Q107" s="67">
        <v>0</v>
      </c>
      <c r="R107" s="67">
        <f t="shared" si="10"/>
        <v>100000</v>
      </c>
    </row>
    <row r="108" spans="1:18" s="61" customFormat="1" ht="14.25" customHeight="1">
      <c r="A108" s="67">
        <f t="shared" si="11"/>
        <v>24</v>
      </c>
      <c r="B108" s="67" t="s">
        <v>280</v>
      </c>
      <c r="C108" s="65">
        <v>40729</v>
      </c>
      <c r="D108" s="67" t="s">
        <v>281</v>
      </c>
      <c r="E108" s="67" t="s">
        <v>107</v>
      </c>
      <c r="F108" s="64" t="s">
        <v>300</v>
      </c>
      <c r="G108" s="110" t="s">
        <v>17</v>
      </c>
      <c r="H108" s="67">
        <v>25000</v>
      </c>
      <c r="I108" s="67">
        <v>0</v>
      </c>
      <c r="J108" s="67">
        <v>0</v>
      </c>
      <c r="K108" s="67">
        <v>0</v>
      </c>
      <c r="L108" s="19">
        <v>7281.7950000000001</v>
      </c>
      <c r="M108" s="19">
        <v>0</v>
      </c>
      <c r="N108" s="67">
        <v>10738.791509999999</v>
      </c>
      <c r="O108" s="19">
        <v>5235.9828699999998</v>
      </c>
      <c r="P108" s="67">
        <v>1743.4306200000001</v>
      </c>
      <c r="Q108" s="67">
        <v>0</v>
      </c>
      <c r="R108" s="67">
        <f t="shared" si="10"/>
        <v>25000</v>
      </c>
    </row>
    <row r="109" spans="1:18" s="61" customFormat="1" ht="14.25" customHeight="1">
      <c r="A109" s="67">
        <f t="shared" si="11"/>
        <v>25</v>
      </c>
      <c r="B109" s="67" t="s">
        <v>227</v>
      </c>
      <c r="C109" s="65">
        <v>40526</v>
      </c>
      <c r="D109" s="67" t="s">
        <v>228</v>
      </c>
      <c r="E109" s="67" t="s">
        <v>109</v>
      </c>
      <c r="F109" s="67" t="s">
        <v>27</v>
      </c>
      <c r="G109" s="110" t="s">
        <v>17</v>
      </c>
      <c r="H109" s="67">
        <v>20000</v>
      </c>
      <c r="I109" s="67">
        <v>0</v>
      </c>
      <c r="J109" s="67">
        <v>849.89846</v>
      </c>
      <c r="K109" s="67">
        <v>5511.1133899999904</v>
      </c>
      <c r="L109" s="19">
        <v>3681.1833499999998</v>
      </c>
      <c r="M109" s="19">
        <v>5393.9800599999999</v>
      </c>
      <c r="N109" s="67">
        <v>3233.5401700000002</v>
      </c>
      <c r="O109" s="19">
        <v>1330.13257</v>
      </c>
      <c r="P109" s="67">
        <v>0</v>
      </c>
      <c r="Q109" s="67">
        <v>0</v>
      </c>
      <c r="R109" s="67">
        <f t="shared" si="10"/>
        <v>19999.847999999991</v>
      </c>
    </row>
    <row r="110" spans="1:18" s="61" customFormat="1" ht="14.25" customHeight="1">
      <c r="A110" s="67">
        <f t="shared" si="11"/>
        <v>26</v>
      </c>
      <c r="B110" s="67" t="s">
        <v>196</v>
      </c>
      <c r="C110" s="65">
        <v>40526</v>
      </c>
      <c r="D110" s="67" t="s">
        <v>199</v>
      </c>
      <c r="E110" s="67" t="s">
        <v>18</v>
      </c>
      <c r="F110" s="64" t="s">
        <v>300</v>
      </c>
      <c r="G110" s="110" t="s">
        <v>17</v>
      </c>
      <c r="H110" s="67">
        <v>50000</v>
      </c>
      <c r="I110" s="67">
        <v>50000</v>
      </c>
      <c r="J110" s="67">
        <v>0</v>
      </c>
      <c r="K110" s="67">
        <v>0</v>
      </c>
      <c r="L110" s="19">
        <v>0</v>
      </c>
      <c r="M110" s="19">
        <v>0</v>
      </c>
      <c r="N110" s="67">
        <v>0</v>
      </c>
      <c r="O110" s="19">
        <v>0</v>
      </c>
      <c r="P110" s="67">
        <v>0</v>
      </c>
      <c r="Q110" s="67">
        <v>0</v>
      </c>
      <c r="R110" s="67">
        <f t="shared" si="10"/>
        <v>50000</v>
      </c>
    </row>
    <row r="111" spans="1:18" s="61" customFormat="1" ht="14.25" customHeight="1">
      <c r="A111" s="67">
        <f t="shared" si="11"/>
        <v>27</v>
      </c>
      <c r="B111" s="67" t="s">
        <v>229</v>
      </c>
      <c r="C111" s="65">
        <v>40533</v>
      </c>
      <c r="D111" s="67" t="s">
        <v>230</v>
      </c>
      <c r="E111" s="64" t="s">
        <v>125</v>
      </c>
      <c r="F111" s="64" t="s">
        <v>16</v>
      </c>
      <c r="G111" s="110" t="s">
        <v>17</v>
      </c>
      <c r="H111" s="67">
        <v>20000</v>
      </c>
      <c r="I111" s="67">
        <v>0</v>
      </c>
      <c r="J111" s="67">
        <v>1403.3305399999999</v>
      </c>
      <c r="K111" s="67">
        <v>2567.2333600000002</v>
      </c>
      <c r="L111" s="19">
        <v>3893.1420499999999</v>
      </c>
      <c r="M111" s="19">
        <v>5328.8039499999995</v>
      </c>
      <c r="N111" s="67">
        <v>5178.2198099999996</v>
      </c>
      <c r="O111" s="19">
        <v>1629.2702200000001</v>
      </c>
      <c r="P111" s="67">
        <v>-67.59657</v>
      </c>
      <c r="Q111" s="67">
        <v>0</v>
      </c>
      <c r="R111" s="67">
        <f t="shared" si="10"/>
        <v>19932.403359999997</v>
      </c>
    </row>
    <row r="112" spans="1:18" s="61" customFormat="1" ht="14.25" customHeight="1">
      <c r="A112" s="67">
        <f t="shared" si="11"/>
        <v>28</v>
      </c>
      <c r="B112" s="67" t="s">
        <v>251</v>
      </c>
      <c r="C112" s="65">
        <v>40526</v>
      </c>
      <c r="D112" s="67" t="s">
        <v>252</v>
      </c>
      <c r="E112" s="67" t="s">
        <v>44</v>
      </c>
      <c r="F112" s="67" t="s">
        <v>32</v>
      </c>
      <c r="G112" s="110" t="s">
        <v>17</v>
      </c>
      <c r="H112" s="67">
        <v>30000</v>
      </c>
      <c r="I112" s="67">
        <v>0</v>
      </c>
      <c r="J112" s="67">
        <v>0</v>
      </c>
      <c r="K112" s="67">
        <v>7178.4939899999999</v>
      </c>
      <c r="L112" s="19">
        <v>17706.147229999999</v>
      </c>
      <c r="M112" s="19">
        <v>0</v>
      </c>
      <c r="N112" s="67">
        <v>0</v>
      </c>
      <c r="O112" s="19">
        <v>0</v>
      </c>
      <c r="P112" s="67">
        <v>0</v>
      </c>
      <c r="Q112" s="67">
        <v>0</v>
      </c>
      <c r="R112" s="67">
        <f t="shared" si="10"/>
        <v>24884.641219999998</v>
      </c>
    </row>
    <row r="113" spans="1:18" s="61" customFormat="1" ht="14.25" customHeight="1">
      <c r="A113" s="67">
        <f t="shared" si="11"/>
        <v>29</v>
      </c>
      <c r="B113" s="67" t="s">
        <v>259</v>
      </c>
      <c r="C113" s="65">
        <v>40746</v>
      </c>
      <c r="D113" s="67" t="s">
        <v>253</v>
      </c>
      <c r="E113" s="67" t="s">
        <v>41</v>
      </c>
      <c r="F113" s="67" t="s">
        <v>24</v>
      </c>
      <c r="G113" s="110" t="s">
        <v>17</v>
      </c>
      <c r="H113" s="67">
        <v>54500</v>
      </c>
      <c r="I113" s="67">
        <v>0</v>
      </c>
      <c r="J113" s="67">
        <v>0</v>
      </c>
      <c r="K113" s="67">
        <v>200</v>
      </c>
      <c r="L113" s="19">
        <v>14955.342680000002</v>
      </c>
      <c r="M113" s="19">
        <v>31516.529399999996</v>
      </c>
      <c r="N113" s="67">
        <v>6281.9260599999998</v>
      </c>
      <c r="O113" s="19">
        <v>0</v>
      </c>
      <c r="P113" s="67">
        <v>0</v>
      </c>
      <c r="Q113" s="67">
        <v>0</v>
      </c>
      <c r="R113" s="67">
        <f t="shared" si="10"/>
        <v>52953.798139999999</v>
      </c>
    </row>
    <row r="114" spans="1:18" s="61" customFormat="1" ht="14.25" customHeight="1">
      <c r="A114" s="67">
        <f t="shared" si="11"/>
        <v>30</v>
      </c>
      <c r="B114" s="67" t="s">
        <v>282</v>
      </c>
      <c r="C114" s="65">
        <v>40729</v>
      </c>
      <c r="D114" s="67" t="s">
        <v>286</v>
      </c>
      <c r="E114" s="67" t="s">
        <v>5</v>
      </c>
      <c r="F114" s="67" t="s">
        <v>452</v>
      </c>
      <c r="G114" s="110" t="s">
        <v>17</v>
      </c>
      <c r="H114" s="67">
        <v>50000</v>
      </c>
      <c r="I114" s="67">
        <v>0</v>
      </c>
      <c r="J114" s="67">
        <v>0</v>
      </c>
      <c r="K114" s="67">
        <v>0</v>
      </c>
      <c r="L114" s="19">
        <v>500</v>
      </c>
      <c r="M114" s="19">
        <v>8853.0605400000004</v>
      </c>
      <c r="N114" s="67">
        <v>17419.794900000001</v>
      </c>
      <c r="O114" s="19">
        <v>14632.415509999999</v>
      </c>
      <c r="P114" s="67">
        <v>2428.9042899999999</v>
      </c>
      <c r="Q114" s="67">
        <v>0</v>
      </c>
      <c r="R114" s="67">
        <f t="shared" si="10"/>
        <v>43834.175239999997</v>
      </c>
    </row>
    <row r="115" spans="1:18" s="61" customFormat="1" ht="14.25" customHeight="1">
      <c r="A115" s="67">
        <f t="shared" si="11"/>
        <v>31</v>
      </c>
      <c r="B115" s="67" t="s">
        <v>290</v>
      </c>
      <c r="C115" s="65">
        <v>41289</v>
      </c>
      <c r="D115" s="67" t="s">
        <v>287</v>
      </c>
      <c r="E115" s="64" t="s">
        <v>284</v>
      </c>
      <c r="F115" s="64" t="s">
        <v>278</v>
      </c>
      <c r="G115" s="110" t="s">
        <v>17</v>
      </c>
      <c r="H115" s="67">
        <v>25000</v>
      </c>
      <c r="I115" s="67">
        <v>0</v>
      </c>
      <c r="J115" s="67">
        <v>0</v>
      </c>
      <c r="K115" s="67">
        <v>0</v>
      </c>
      <c r="L115" s="19">
        <v>600</v>
      </c>
      <c r="M115" s="19">
        <v>1901.7474199999999</v>
      </c>
      <c r="N115" s="67">
        <v>2109.1625700000004</v>
      </c>
      <c r="O115" s="19">
        <v>7783.4218100000007</v>
      </c>
      <c r="P115" s="67">
        <v>10720.98911</v>
      </c>
      <c r="Q115" s="19">
        <v>1712.8252399999999</v>
      </c>
      <c r="R115" s="67">
        <f t="shared" si="10"/>
        <v>24828.14615</v>
      </c>
    </row>
    <row r="116" spans="1:18" s="61" customFormat="1" ht="14.25" customHeight="1">
      <c r="A116" s="67">
        <f t="shared" si="11"/>
        <v>32</v>
      </c>
      <c r="B116" s="67" t="s">
        <v>291</v>
      </c>
      <c r="C116" s="65">
        <v>41385</v>
      </c>
      <c r="D116" s="67" t="s">
        <v>288</v>
      </c>
      <c r="E116" s="67" t="s">
        <v>18</v>
      </c>
      <c r="F116" s="64" t="s">
        <v>300</v>
      </c>
      <c r="G116" s="110" t="s">
        <v>17</v>
      </c>
      <c r="H116" s="67">
        <v>45000</v>
      </c>
      <c r="I116" s="67">
        <v>0</v>
      </c>
      <c r="J116" s="67">
        <v>0</v>
      </c>
      <c r="K116" s="67">
        <v>0</v>
      </c>
      <c r="L116" s="19">
        <v>45000</v>
      </c>
      <c r="M116" s="19">
        <v>0</v>
      </c>
      <c r="N116" s="67">
        <v>0</v>
      </c>
      <c r="O116" s="19">
        <v>0</v>
      </c>
      <c r="P116" s="67">
        <v>0</v>
      </c>
      <c r="Q116" s="19">
        <v>0</v>
      </c>
      <c r="R116" s="67">
        <f t="shared" si="10"/>
        <v>45000</v>
      </c>
    </row>
    <row r="117" spans="1:18" s="61" customFormat="1" ht="14.25" customHeight="1">
      <c r="A117" s="67">
        <f t="shared" si="11"/>
        <v>33</v>
      </c>
      <c r="B117" s="67" t="s">
        <v>289</v>
      </c>
      <c r="C117" s="65">
        <v>41289</v>
      </c>
      <c r="D117" s="19" t="s">
        <v>283</v>
      </c>
      <c r="E117" s="67" t="s">
        <v>107</v>
      </c>
      <c r="F117" s="64" t="s">
        <v>300</v>
      </c>
      <c r="G117" s="110" t="s">
        <v>17</v>
      </c>
      <c r="H117" s="67">
        <v>10000</v>
      </c>
      <c r="I117" s="67">
        <v>0</v>
      </c>
      <c r="J117" s="67">
        <v>0</v>
      </c>
      <c r="K117" s="67">
        <v>0</v>
      </c>
      <c r="L117" s="19">
        <v>114</v>
      </c>
      <c r="M117" s="19">
        <v>645</v>
      </c>
      <c r="N117" s="67">
        <v>3278.66</v>
      </c>
      <c r="O117" s="19">
        <v>4700</v>
      </c>
      <c r="P117" s="67">
        <v>630</v>
      </c>
      <c r="Q117" s="19">
        <v>-173.72105999999999</v>
      </c>
      <c r="R117" s="67">
        <f t="shared" si="10"/>
        <v>9193.93894</v>
      </c>
    </row>
    <row r="118" spans="1:18" s="61" customFormat="1" ht="14.25" customHeight="1">
      <c r="A118" s="67">
        <f t="shared" si="11"/>
        <v>34</v>
      </c>
      <c r="B118" s="67" t="s">
        <v>328</v>
      </c>
      <c r="C118" s="65">
        <v>41456</v>
      </c>
      <c r="D118" s="67" t="s">
        <v>436</v>
      </c>
      <c r="E118" s="64" t="s">
        <v>284</v>
      </c>
      <c r="F118" s="64" t="s">
        <v>278</v>
      </c>
      <c r="G118" s="110" t="s">
        <v>17</v>
      </c>
      <c r="H118" s="67">
        <v>25000</v>
      </c>
      <c r="I118" s="67">
        <v>0</v>
      </c>
      <c r="J118" s="67">
        <v>0</v>
      </c>
      <c r="K118" s="67">
        <v>0</v>
      </c>
      <c r="L118" s="19">
        <v>0</v>
      </c>
      <c r="M118" s="19">
        <v>0</v>
      </c>
      <c r="N118" s="67">
        <v>5400</v>
      </c>
      <c r="O118" s="19">
        <v>11318.75</v>
      </c>
      <c r="P118" s="67">
        <v>4687.51</v>
      </c>
      <c r="Q118" s="19">
        <v>3593.74</v>
      </c>
      <c r="R118" s="67">
        <f t="shared" si="10"/>
        <v>25000</v>
      </c>
    </row>
    <row r="119" spans="1:18" s="61" customFormat="1" ht="14.25" customHeight="1">
      <c r="A119" s="67">
        <f t="shared" si="11"/>
        <v>35</v>
      </c>
      <c r="B119" s="67" t="s">
        <v>312</v>
      </c>
      <c r="C119" s="65">
        <v>41551</v>
      </c>
      <c r="D119" s="64" t="s">
        <v>313</v>
      </c>
      <c r="E119" s="64" t="s">
        <v>237</v>
      </c>
      <c r="F119" s="64" t="s">
        <v>16</v>
      </c>
      <c r="G119" s="110" t="s">
        <v>17</v>
      </c>
      <c r="H119" s="67">
        <v>20000</v>
      </c>
      <c r="I119" s="67">
        <v>0</v>
      </c>
      <c r="J119" s="67">
        <v>0</v>
      </c>
      <c r="K119" s="67">
        <v>0</v>
      </c>
      <c r="L119" s="19">
        <v>0</v>
      </c>
      <c r="M119" s="19">
        <v>360</v>
      </c>
      <c r="N119" s="67">
        <v>12139.71938</v>
      </c>
      <c r="O119" s="19">
        <v>7500.2806199999995</v>
      </c>
      <c r="P119" s="67">
        <v>-684.46266000000003</v>
      </c>
      <c r="Q119" s="67">
        <v>0</v>
      </c>
      <c r="R119" s="67">
        <f t="shared" si="10"/>
        <v>19315.537339999999</v>
      </c>
    </row>
    <row r="120" spans="1:18" s="61" customFormat="1" ht="14.25" customHeight="1">
      <c r="A120" s="67">
        <f t="shared" si="11"/>
        <v>36</v>
      </c>
      <c r="B120" s="67" t="s">
        <v>365</v>
      </c>
      <c r="C120" s="65">
        <v>41844</v>
      </c>
      <c r="D120" s="83" t="s">
        <v>366</v>
      </c>
      <c r="E120" s="64" t="s">
        <v>364</v>
      </c>
      <c r="F120" s="64" t="s">
        <v>353</v>
      </c>
      <c r="G120" s="110" t="s">
        <v>17</v>
      </c>
      <c r="H120" s="80">
        <v>120000</v>
      </c>
      <c r="I120" s="80">
        <v>0</v>
      </c>
      <c r="J120" s="80">
        <v>0</v>
      </c>
      <c r="K120" s="80">
        <v>0</v>
      </c>
      <c r="L120" s="89">
        <v>0</v>
      </c>
      <c r="M120" s="89">
        <v>0</v>
      </c>
      <c r="N120" s="80">
        <v>0</v>
      </c>
      <c r="O120" s="89">
        <v>1000</v>
      </c>
      <c r="P120" s="67">
        <v>2658.5334699999999</v>
      </c>
      <c r="Q120" s="67">
        <v>1116.1971699999999</v>
      </c>
      <c r="R120" s="67">
        <f t="shared" si="10"/>
        <v>4774.7306399999998</v>
      </c>
    </row>
    <row r="121" spans="1:18" s="61" customFormat="1" ht="14.25" customHeight="1">
      <c r="A121" s="67">
        <f t="shared" si="11"/>
        <v>37</v>
      </c>
      <c r="B121" s="67" t="s">
        <v>329</v>
      </c>
      <c r="C121" s="65">
        <v>41744</v>
      </c>
      <c r="D121" s="64" t="s">
        <v>361</v>
      </c>
      <c r="E121" s="64" t="s">
        <v>324</v>
      </c>
      <c r="F121" s="64" t="s">
        <v>16</v>
      </c>
      <c r="G121" s="110" t="s">
        <v>17</v>
      </c>
      <c r="H121" s="67">
        <v>40000</v>
      </c>
      <c r="I121" s="67">
        <v>0</v>
      </c>
      <c r="J121" s="67">
        <v>0</v>
      </c>
      <c r="K121" s="67">
        <v>0</v>
      </c>
      <c r="L121" s="19">
        <v>0</v>
      </c>
      <c r="M121" s="19">
        <v>0</v>
      </c>
      <c r="N121" s="67">
        <v>1304.18</v>
      </c>
      <c r="O121" s="19">
        <v>4504.0129999999999</v>
      </c>
      <c r="P121" s="67">
        <v>10613.201999999999</v>
      </c>
      <c r="Q121" s="67">
        <v>15407</v>
      </c>
      <c r="R121" s="67">
        <f t="shared" si="10"/>
        <v>31828.395</v>
      </c>
    </row>
    <row r="122" spans="1:18" s="61" customFormat="1" ht="14.25" customHeight="1">
      <c r="A122" s="67">
        <f t="shared" si="11"/>
        <v>38</v>
      </c>
      <c r="B122" s="67" t="s">
        <v>362</v>
      </c>
      <c r="C122" s="65">
        <v>41844</v>
      </c>
      <c r="D122" s="64" t="s">
        <v>363</v>
      </c>
      <c r="E122" s="64" t="s">
        <v>364</v>
      </c>
      <c r="F122" s="64" t="s">
        <v>19</v>
      </c>
      <c r="G122" s="110" t="s">
        <v>17</v>
      </c>
      <c r="H122" s="67">
        <v>120000</v>
      </c>
      <c r="I122" s="67">
        <v>0</v>
      </c>
      <c r="J122" s="67">
        <v>0</v>
      </c>
      <c r="K122" s="67">
        <v>0</v>
      </c>
      <c r="L122" s="19">
        <v>0</v>
      </c>
      <c r="M122" s="19">
        <v>0</v>
      </c>
      <c r="N122" s="67">
        <v>0</v>
      </c>
      <c r="O122" s="19">
        <v>1400</v>
      </c>
      <c r="P122" s="67">
        <v>1600</v>
      </c>
      <c r="Q122" s="67">
        <v>0</v>
      </c>
      <c r="R122" s="67">
        <f t="shared" si="10"/>
        <v>3000</v>
      </c>
    </row>
    <row r="123" spans="1:18" s="61" customFormat="1" ht="14.25" customHeight="1">
      <c r="A123" s="67">
        <f t="shared" si="11"/>
        <v>39</v>
      </c>
      <c r="B123" s="67" t="s">
        <v>359</v>
      </c>
      <c r="C123" s="65">
        <v>42333</v>
      </c>
      <c r="D123" s="64" t="s">
        <v>360</v>
      </c>
      <c r="E123" s="64" t="s">
        <v>41</v>
      </c>
      <c r="F123" s="64" t="s">
        <v>24</v>
      </c>
      <c r="G123" s="110" t="s">
        <v>17</v>
      </c>
      <c r="H123" s="67">
        <v>55000</v>
      </c>
      <c r="I123" s="67">
        <v>0</v>
      </c>
      <c r="J123" s="67">
        <v>0</v>
      </c>
      <c r="K123" s="67">
        <v>0</v>
      </c>
      <c r="L123" s="19">
        <v>0</v>
      </c>
      <c r="M123" s="19">
        <v>0</v>
      </c>
      <c r="N123" s="67">
        <v>0</v>
      </c>
      <c r="O123" s="19">
        <v>200</v>
      </c>
      <c r="P123" s="67">
        <v>10193.6</v>
      </c>
      <c r="Q123" s="67">
        <v>13989</v>
      </c>
      <c r="R123" s="67">
        <f t="shared" si="10"/>
        <v>24382.6</v>
      </c>
    </row>
    <row r="124" spans="1:18" s="61" customFormat="1" ht="14.25" customHeight="1">
      <c r="A124" s="67">
        <f t="shared" si="11"/>
        <v>40</v>
      </c>
      <c r="B124" s="67" t="s">
        <v>367</v>
      </c>
      <c r="C124" s="65">
        <v>42472</v>
      </c>
      <c r="D124" s="64" t="s">
        <v>358</v>
      </c>
      <c r="E124" s="72" t="s">
        <v>186</v>
      </c>
      <c r="F124" s="72" t="s">
        <v>19</v>
      </c>
      <c r="G124" s="110" t="s">
        <v>17</v>
      </c>
      <c r="H124" s="67">
        <v>300000</v>
      </c>
      <c r="I124" s="67">
        <v>0</v>
      </c>
      <c r="J124" s="67">
        <v>0</v>
      </c>
      <c r="K124" s="67">
        <v>0</v>
      </c>
      <c r="L124" s="19">
        <v>0</v>
      </c>
      <c r="M124" s="19">
        <v>0</v>
      </c>
      <c r="N124" s="67">
        <v>0</v>
      </c>
      <c r="O124" s="19">
        <v>40000</v>
      </c>
      <c r="P124" s="67">
        <v>30000</v>
      </c>
      <c r="Q124" s="67">
        <v>0</v>
      </c>
      <c r="R124" s="67">
        <f t="shared" si="10"/>
        <v>70000</v>
      </c>
    </row>
    <row r="125" spans="1:18" s="61" customFormat="1" ht="14.25" customHeight="1">
      <c r="A125" s="67">
        <f t="shared" si="11"/>
        <v>41</v>
      </c>
      <c r="B125" s="67" t="s">
        <v>384</v>
      </c>
      <c r="C125" s="65">
        <v>42472</v>
      </c>
      <c r="D125" s="64" t="s">
        <v>377</v>
      </c>
      <c r="E125" s="72" t="s">
        <v>88</v>
      </c>
      <c r="F125" s="72" t="s">
        <v>19</v>
      </c>
      <c r="G125" s="110" t="s">
        <v>17</v>
      </c>
      <c r="H125" s="67">
        <v>50000</v>
      </c>
      <c r="I125" s="67">
        <v>0</v>
      </c>
      <c r="J125" s="67">
        <v>0</v>
      </c>
      <c r="K125" s="67">
        <v>0</v>
      </c>
      <c r="L125" s="19">
        <v>0</v>
      </c>
      <c r="M125" s="19">
        <v>0</v>
      </c>
      <c r="N125" s="67">
        <v>0</v>
      </c>
      <c r="O125" s="19">
        <v>0</v>
      </c>
      <c r="P125" s="67">
        <v>743.46400000000006</v>
      </c>
      <c r="Q125" s="67">
        <v>3000</v>
      </c>
      <c r="R125" s="67">
        <f t="shared" si="10"/>
        <v>3743.4639999999999</v>
      </c>
    </row>
    <row r="126" spans="1:18" s="61" customFormat="1" ht="14.25" customHeight="1">
      <c r="A126" s="67">
        <f t="shared" si="11"/>
        <v>42</v>
      </c>
      <c r="B126" s="67" t="s">
        <v>385</v>
      </c>
      <c r="C126" s="65">
        <v>42774</v>
      </c>
      <c r="D126" s="64" t="s">
        <v>386</v>
      </c>
      <c r="E126" s="72" t="s">
        <v>387</v>
      </c>
      <c r="F126" s="72" t="s">
        <v>279</v>
      </c>
      <c r="G126" s="110" t="s">
        <v>17</v>
      </c>
      <c r="H126" s="67">
        <v>40000</v>
      </c>
      <c r="I126" s="67">
        <v>0</v>
      </c>
      <c r="J126" s="67">
        <v>0</v>
      </c>
      <c r="K126" s="67">
        <v>0</v>
      </c>
      <c r="L126" s="19">
        <v>0</v>
      </c>
      <c r="M126" s="19">
        <v>0</v>
      </c>
      <c r="N126" s="67">
        <v>0</v>
      </c>
      <c r="O126" s="19">
        <v>0</v>
      </c>
      <c r="P126" s="67">
        <v>51</v>
      </c>
      <c r="Q126" s="67">
        <v>538</v>
      </c>
      <c r="R126" s="67">
        <f t="shared" si="10"/>
        <v>589</v>
      </c>
    </row>
    <row r="127" spans="1:18" s="53" customFormat="1" ht="14.25" customHeight="1">
      <c r="A127" s="19">
        <f t="shared" si="11"/>
        <v>43</v>
      </c>
      <c r="B127" s="19" t="s">
        <v>404</v>
      </c>
      <c r="C127" s="47">
        <v>42775</v>
      </c>
      <c r="D127" s="20" t="s">
        <v>405</v>
      </c>
      <c r="E127" s="52" t="s">
        <v>38</v>
      </c>
      <c r="F127" s="52" t="s">
        <v>38</v>
      </c>
      <c r="G127" s="111" t="s">
        <v>17</v>
      </c>
      <c r="H127" s="19">
        <v>45000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15000</v>
      </c>
      <c r="R127" s="19">
        <f t="shared" ref="R127" si="12">+I127+J127+K127+L127+M127+N127+O127+P127+Q127</f>
        <v>15000</v>
      </c>
    </row>
    <row r="128" spans="1:18" s="53" customFormat="1" ht="14.25" customHeight="1">
      <c r="A128" s="19">
        <f t="shared" si="11"/>
        <v>44</v>
      </c>
      <c r="B128" s="19" t="s">
        <v>401</v>
      </c>
      <c r="C128" s="47">
        <v>42775</v>
      </c>
      <c r="D128" s="20" t="s">
        <v>402</v>
      </c>
      <c r="E128" s="52" t="s">
        <v>403</v>
      </c>
      <c r="F128" s="52" t="s">
        <v>383</v>
      </c>
      <c r="G128" s="111" t="s">
        <v>17</v>
      </c>
      <c r="H128" s="19">
        <v>40000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7922</v>
      </c>
      <c r="R128" s="19">
        <f t="shared" ref="R128:R129" si="13">+I128+J128+K128+L128+M128+N128+O128+P128+Q128</f>
        <v>7922</v>
      </c>
    </row>
    <row r="129" spans="1:18" s="53" customFormat="1" ht="14.25" customHeight="1">
      <c r="A129" s="19">
        <f t="shared" si="11"/>
        <v>45</v>
      </c>
      <c r="B129" s="19" t="s">
        <v>399</v>
      </c>
      <c r="C129" s="47">
        <v>42776</v>
      </c>
      <c r="D129" s="20" t="s">
        <v>400</v>
      </c>
      <c r="E129" s="52" t="s">
        <v>158</v>
      </c>
      <c r="F129" s="52" t="s">
        <v>16</v>
      </c>
      <c r="G129" s="111" t="s">
        <v>17</v>
      </c>
      <c r="H129" s="19">
        <v>40000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1000</v>
      </c>
      <c r="R129" s="19">
        <f t="shared" si="13"/>
        <v>1000</v>
      </c>
    </row>
    <row r="130" spans="1:18" s="54" customFormat="1" ht="14.25" customHeight="1">
      <c r="A130" s="19">
        <f t="shared" si="11"/>
        <v>46</v>
      </c>
      <c r="B130" s="20" t="s">
        <v>412</v>
      </c>
      <c r="C130" s="47">
        <v>42083</v>
      </c>
      <c r="D130" s="20" t="s">
        <v>413</v>
      </c>
      <c r="E130" s="52" t="s">
        <v>18</v>
      </c>
      <c r="F130" s="64" t="s">
        <v>300</v>
      </c>
      <c r="G130" s="49" t="s">
        <v>17</v>
      </c>
      <c r="H130" s="19">
        <v>400000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70000</v>
      </c>
      <c r="R130" s="67">
        <f>SUM(I130:Q130)</f>
        <v>70000</v>
      </c>
    </row>
    <row r="131" spans="1:18" s="54" customFormat="1" ht="14.25" customHeight="1">
      <c r="A131" s="19">
        <f t="shared" si="11"/>
        <v>47</v>
      </c>
      <c r="B131" s="20" t="s">
        <v>414</v>
      </c>
      <c r="C131" s="47">
        <v>42425</v>
      </c>
      <c r="D131" s="20" t="s">
        <v>415</v>
      </c>
      <c r="E131" s="52" t="s">
        <v>18</v>
      </c>
      <c r="F131" s="64" t="s">
        <v>300</v>
      </c>
      <c r="G131" s="49" t="s">
        <v>17</v>
      </c>
      <c r="H131" s="19">
        <v>1250000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245680.24299999999</v>
      </c>
      <c r="R131" s="67">
        <f>SUM(I131:Q131)</f>
        <v>245680.24299999999</v>
      </c>
    </row>
    <row r="132" spans="1:18" s="62" customFormat="1">
      <c r="A132" s="70"/>
      <c r="B132" s="70"/>
      <c r="C132" s="70"/>
      <c r="D132" s="70"/>
      <c r="E132" s="70"/>
      <c r="F132" s="70"/>
      <c r="G132" s="113"/>
      <c r="H132" s="70"/>
      <c r="I132" s="96"/>
      <c r="J132" s="96"/>
      <c r="K132" s="96"/>
      <c r="L132" s="97"/>
      <c r="M132" s="97"/>
      <c r="N132" s="96"/>
      <c r="O132" s="97"/>
      <c r="P132" s="97"/>
      <c r="Q132" s="97"/>
      <c r="R132" s="96"/>
    </row>
    <row r="133" spans="1:18" s="62" customFormat="1">
      <c r="A133" s="56" t="s">
        <v>45</v>
      </c>
      <c r="B133" s="57" t="s">
        <v>46</v>
      </c>
      <c r="C133" s="68"/>
      <c r="D133" s="58"/>
      <c r="E133" s="58"/>
      <c r="F133" s="58"/>
      <c r="G133" s="109"/>
      <c r="H133" s="71"/>
      <c r="I133" s="60">
        <f>SUM(I134:I148)</f>
        <v>308564.60021</v>
      </c>
      <c r="J133" s="60">
        <f t="shared" ref="J133:P133" si="14">SUM(J134:J148)</f>
        <v>390334.02</v>
      </c>
      <c r="K133" s="60">
        <f t="shared" si="14"/>
        <v>155941.63449999999</v>
      </c>
      <c r="L133" s="60">
        <f>SUM(L134:L148)</f>
        <v>51798.397000000004</v>
      </c>
      <c r="M133" s="60">
        <f t="shared" si="14"/>
        <v>12106.007</v>
      </c>
      <c r="N133" s="60">
        <f t="shared" si="14"/>
        <v>129641.48493000001</v>
      </c>
      <c r="O133" s="60">
        <f t="shared" si="14"/>
        <v>218361.69224999999</v>
      </c>
      <c r="P133" s="60">
        <f t="shared" si="14"/>
        <v>89683.969590000008</v>
      </c>
      <c r="Q133" s="60">
        <f>SUM(Q134:Q148)</f>
        <v>12232.928680000001</v>
      </c>
      <c r="R133" s="60">
        <f>SUM(R134:R148)</f>
        <v>1368664.73416</v>
      </c>
    </row>
    <row r="134" spans="1:18" s="61" customFormat="1" ht="14.25" customHeight="1">
      <c r="A134" s="63">
        <v>1</v>
      </c>
      <c r="B134" s="64" t="s">
        <v>2</v>
      </c>
      <c r="C134" s="65">
        <v>38491</v>
      </c>
      <c r="D134" s="64" t="s">
        <v>3</v>
      </c>
      <c r="E134" s="64" t="s">
        <v>338</v>
      </c>
      <c r="F134" s="64" t="s">
        <v>16</v>
      </c>
      <c r="G134" s="66" t="s">
        <v>17</v>
      </c>
      <c r="H134" s="67">
        <v>77000</v>
      </c>
      <c r="I134" s="67">
        <v>2000</v>
      </c>
      <c r="J134" s="67">
        <v>0</v>
      </c>
      <c r="K134" s="67">
        <v>0</v>
      </c>
      <c r="L134" s="19">
        <v>0</v>
      </c>
      <c r="M134" s="19">
        <v>0</v>
      </c>
      <c r="N134" s="67">
        <v>0</v>
      </c>
      <c r="O134" s="19">
        <v>0</v>
      </c>
      <c r="P134" s="67">
        <v>0</v>
      </c>
      <c r="Q134" s="67">
        <v>0</v>
      </c>
      <c r="R134" s="67">
        <f>SUM(I134:Q134)</f>
        <v>2000</v>
      </c>
    </row>
    <row r="135" spans="1:18" s="61" customFormat="1" ht="14.25" customHeight="1">
      <c r="A135" s="63">
        <f>+A134+1</f>
        <v>2</v>
      </c>
      <c r="B135" s="64" t="s">
        <v>141</v>
      </c>
      <c r="C135" s="65">
        <v>39017</v>
      </c>
      <c r="D135" s="64" t="s">
        <v>189</v>
      </c>
      <c r="E135" s="64" t="s">
        <v>142</v>
      </c>
      <c r="F135" s="64" t="s">
        <v>19</v>
      </c>
      <c r="G135" s="66" t="s">
        <v>17</v>
      </c>
      <c r="H135" s="67">
        <v>14890</v>
      </c>
      <c r="I135" s="67">
        <v>470.30891000000003</v>
      </c>
      <c r="J135" s="67">
        <v>0</v>
      </c>
      <c r="K135" s="67">
        <v>0</v>
      </c>
      <c r="L135" s="19">
        <v>0</v>
      </c>
      <c r="M135" s="19">
        <v>0</v>
      </c>
      <c r="N135" s="67">
        <v>0</v>
      </c>
      <c r="O135" s="19">
        <v>0</v>
      </c>
      <c r="P135" s="67">
        <v>0</v>
      </c>
      <c r="Q135" s="67">
        <v>0</v>
      </c>
      <c r="R135" s="67">
        <f t="shared" ref="R135:R148" si="15">SUM(I135:Q135)</f>
        <v>470.30891000000003</v>
      </c>
    </row>
    <row r="136" spans="1:18" s="61" customFormat="1" ht="14.25" customHeight="1">
      <c r="A136" s="63">
        <f t="shared" ref="A136:A148" si="16">+A135+1</f>
        <v>3</v>
      </c>
      <c r="B136" s="64" t="s">
        <v>83</v>
      </c>
      <c r="C136" s="65">
        <v>39150</v>
      </c>
      <c r="D136" s="64" t="s">
        <v>69</v>
      </c>
      <c r="E136" s="72" t="s">
        <v>88</v>
      </c>
      <c r="F136" s="72" t="s">
        <v>19</v>
      </c>
      <c r="G136" s="66" t="s">
        <v>17</v>
      </c>
      <c r="H136" s="67">
        <v>2692</v>
      </c>
      <c r="I136" s="67">
        <v>-128.8382</v>
      </c>
      <c r="J136" s="67">
        <v>0</v>
      </c>
      <c r="K136" s="67">
        <v>0</v>
      </c>
      <c r="L136" s="19">
        <v>0</v>
      </c>
      <c r="M136" s="19">
        <v>0</v>
      </c>
      <c r="N136" s="67">
        <v>0</v>
      </c>
      <c r="O136" s="19">
        <v>0</v>
      </c>
      <c r="P136" s="67">
        <v>0</v>
      </c>
      <c r="Q136" s="67">
        <v>0</v>
      </c>
      <c r="R136" s="67">
        <f t="shared" si="15"/>
        <v>-128.8382</v>
      </c>
    </row>
    <row r="137" spans="1:18" s="61" customFormat="1" ht="14.25" customHeight="1">
      <c r="A137" s="63">
        <f t="shared" si="16"/>
        <v>4</v>
      </c>
      <c r="B137" s="64" t="s">
        <v>84</v>
      </c>
      <c r="C137" s="65">
        <v>39822</v>
      </c>
      <c r="D137" s="64" t="s">
        <v>70</v>
      </c>
      <c r="E137" s="72" t="s">
        <v>89</v>
      </c>
      <c r="F137" s="72" t="s">
        <v>19</v>
      </c>
      <c r="G137" s="66" t="s">
        <v>17</v>
      </c>
      <c r="H137" s="67">
        <v>300000</v>
      </c>
      <c r="I137" s="67">
        <v>37510</v>
      </c>
      <c r="J137" s="67">
        <v>370</v>
      </c>
      <c r="K137" s="67">
        <v>1968.039</v>
      </c>
      <c r="L137" s="19">
        <v>0</v>
      </c>
      <c r="M137" s="19">
        <v>0</v>
      </c>
      <c r="N137" s="67">
        <v>0</v>
      </c>
      <c r="O137" s="19">
        <v>0</v>
      </c>
      <c r="P137" s="67">
        <v>0</v>
      </c>
      <c r="Q137" s="67">
        <v>0</v>
      </c>
      <c r="R137" s="67">
        <f t="shared" si="15"/>
        <v>39848.038999999997</v>
      </c>
    </row>
    <row r="138" spans="1:18" s="61" customFormat="1" ht="14.25" customHeight="1">
      <c r="A138" s="63">
        <f t="shared" si="16"/>
        <v>5</v>
      </c>
      <c r="B138" s="64" t="s">
        <v>185</v>
      </c>
      <c r="C138" s="65">
        <v>40261</v>
      </c>
      <c r="D138" s="64" t="s">
        <v>437</v>
      </c>
      <c r="E138" s="72" t="s">
        <v>186</v>
      </c>
      <c r="F138" s="72" t="s">
        <v>19</v>
      </c>
      <c r="G138" s="66" t="s">
        <v>17</v>
      </c>
      <c r="H138" s="67">
        <v>300000</v>
      </c>
      <c r="I138" s="67">
        <v>215852.345</v>
      </c>
      <c r="J138" s="67">
        <v>81000</v>
      </c>
      <c r="K138" s="67">
        <v>0</v>
      </c>
      <c r="L138" s="19">
        <v>2919.4569999999999</v>
      </c>
      <c r="M138" s="19">
        <v>0</v>
      </c>
      <c r="N138" s="67">
        <v>0</v>
      </c>
      <c r="O138" s="19">
        <v>0</v>
      </c>
      <c r="P138" s="67">
        <v>0</v>
      </c>
      <c r="Q138" s="67">
        <v>0</v>
      </c>
      <c r="R138" s="67">
        <f t="shared" si="15"/>
        <v>299771.80199999997</v>
      </c>
    </row>
    <row r="139" spans="1:18" s="61" customFormat="1" ht="14.25" customHeight="1">
      <c r="A139" s="63">
        <f t="shared" si="16"/>
        <v>6</v>
      </c>
      <c r="B139" s="64" t="s">
        <v>187</v>
      </c>
      <c r="C139" s="65">
        <v>40396</v>
      </c>
      <c r="D139" s="64" t="s">
        <v>188</v>
      </c>
      <c r="E139" s="72" t="s">
        <v>41</v>
      </c>
      <c r="F139" s="72" t="s">
        <v>24</v>
      </c>
      <c r="G139" s="66" t="s">
        <v>17</v>
      </c>
      <c r="H139" s="67">
        <v>77000</v>
      </c>
      <c r="I139" s="67">
        <v>52860.784500000002</v>
      </c>
      <c r="J139" s="67">
        <v>16211.01</v>
      </c>
      <c r="K139" s="67">
        <v>7928.2055</v>
      </c>
      <c r="L139" s="19">
        <v>0</v>
      </c>
      <c r="M139" s="19">
        <v>0</v>
      </c>
      <c r="N139" s="67">
        <v>0</v>
      </c>
      <c r="O139" s="19">
        <v>0</v>
      </c>
      <c r="P139" s="67">
        <v>0</v>
      </c>
      <c r="Q139" s="67">
        <v>0</v>
      </c>
      <c r="R139" s="67">
        <f t="shared" si="15"/>
        <v>77000</v>
      </c>
    </row>
    <row r="140" spans="1:18" s="61" customFormat="1" ht="14.25" customHeight="1">
      <c r="A140" s="63">
        <f t="shared" si="16"/>
        <v>7</v>
      </c>
      <c r="B140" s="64" t="s">
        <v>231</v>
      </c>
      <c r="C140" s="65">
        <v>40513</v>
      </c>
      <c r="D140" s="64" t="s">
        <v>233</v>
      </c>
      <c r="E140" s="72" t="s">
        <v>89</v>
      </c>
      <c r="F140" s="72" t="s">
        <v>19</v>
      </c>
      <c r="G140" s="66" t="s">
        <v>17</v>
      </c>
      <c r="H140" s="67">
        <v>200000</v>
      </c>
      <c r="I140" s="67">
        <v>0</v>
      </c>
      <c r="J140" s="67">
        <v>183836.61</v>
      </c>
      <c r="K140" s="67">
        <v>16163.39</v>
      </c>
      <c r="L140" s="19">
        <v>0</v>
      </c>
      <c r="M140" s="19">
        <v>0</v>
      </c>
      <c r="N140" s="67">
        <v>0</v>
      </c>
      <c r="O140" s="19">
        <v>0</v>
      </c>
      <c r="P140" s="67">
        <v>0</v>
      </c>
      <c r="Q140" s="67">
        <v>0</v>
      </c>
      <c r="R140" s="67">
        <f t="shared" si="15"/>
        <v>200000</v>
      </c>
    </row>
    <row r="141" spans="1:18" s="61" customFormat="1" ht="14.25" customHeight="1">
      <c r="A141" s="63">
        <f t="shared" si="16"/>
        <v>8</v>
      </c>
      <c r="B141" s="64" t="s">
        <v>232</v>
      </c>
      <c r="C141" s="65">
        <v>40730</v>
      </c>
      <c r="D141" s="64" t="s">
        <v>234</v>
      </c>
      <c r="E141" s="72" t="s">
        <v>186</v>
      </c>
      <c r="F141" s="72" t="s">
        <v>19</v>
      </c>
      <c r="G141" s="66" t="s">
        <v>17</v>
      </c>
      <c r="H141" s="67">
        <v>300000</v>
      </c>
      <c r="I141" s="67">
        <v>0</v>
      </c>
      <c r="J141" s="67">
        <v>108916.4</v>
      </c>
      <c r="K141" s="67">
        <v>129882</v>
      </c>
      <c r="L141" s="19">
        <v>48878.94</v>
      </c>
      <c r="M141" s="19">
        <v>12106.007</v>
      </c>
      <c r="N141" s="67">
        <v>216.65299999999999</v>
      </c>
      <c r="O141" s="19">
        <v>0</v>
      </c>
      <c r="P141" s="67">
        <v>0</v>
      </c>
      <c r="Q141" s="67">
        <v>0</v>
      </c>
      <c r="R141" s="67">
        <f t="shared" si="15"/>
        <v>299999.99999999994</v>
      </c>
    </row>
    <row r="142" spans="1:18" s="61" customFormat="1" ht="14.25" customHeight="1">
      <c r="A142" s="63">
        <f t="shared" si="16"/>
        <v>9</v>
      </c>
      <c r="B142" s="64" t="s">
        <v>336</v>
      </c>
      <c r="C142" s="65">
        <v>40582</v>
      </c>
      <c r="D142" s="64" t="s">
        <v>411</v>
      </c>
      <c r="E142" s="64" t="s">
        <v>337</v>
      </c>
      <c r="F142" s="64" t="s">
        <v>16</v>
      </c>
      <c r="G142" s="66" t="s">
        <v>17</v>
      </c>
      <c r="H142" s="67">
        <v>150000</v>
      </c>
      <c r="I142" s="67">
        <v>0</v>
      </c>
      <c r="J142" s="67">
        <v>0</v>
      </c>
      <c r="K142" s="67">
        <v>0</v>
      </c>
      <c r="L142" s="19">
        <v>0</v>
      </c>
      <c r="M142" s="19">
        <v>0</v>
      </c>
      <c r="N142" s="67">
        <v>29162.61145</v>
      </c>
      <c r="O142" s="19">
        <v>0</v>
      </c>
      <c r="P142" s="67">
        <v>22842.74829</v>
      </c>
      <c r="Q142" s="67">
        <v>0</v>
      </c>
      <c r="R142" s="67">
        <f>SUM(I142:Q142)</f>
        <v>52005.35974</v>
      </c>
    </row>
    <row r="143" spans="1:18" s="61" customFormat="1" ht="14.25" customHeight="1">
      <c r="A143" s="63">
        <f t="shared" si="16"/>
        <v>10</v>
      </c>
      <c r="B143" s="64" t="s">
        <v>339</v>
      </c>
      <c r="C143" s="65">
        <v>41551</v>
      </c>
      <c r="D143" s="64" t="s">
        <v>340</v>
      </c>
      <c r="E143" s="64" t="s">
        <v>25</v>
      </c>
      <c r="F143" s="64" t="s">
        <v>16</v>
      </c>
      <c r="G143" s="66" t="s">
        <v>17</v>
      </c>
      <c r="H143" s="67">
        <v>20000</v>
      </c>
      <c r="I143" s="67">
        <v>0</v>
      </c>
      <c r="J143" s="67">
        <v>0</v>
      </c>
      <c r="K143" s="67">
        <v>0</v>
      </c>
      <c r="L143" s="19">
        <v>0</v>
      </c>
      <c r="M143" s="19">
        <v>0</v>
      </c>
      <c r="N143" s="67">
        <v>2795.42769</v>
      </c>
      <c r="O143" s="19">
        <v>0</v>
      </c>
      <c r="P143" s="67">
        <v>6255.99</v>
      </c>
      <c r="Q143" s="67">
        <v>7922.2087000000001</v>
      </c>
      <c r="R143" s="67">
        <f t="shared" si="15"/>
        <v>16973.626390000001</v>
      </c>
    </row>
    <row r="144" spans="1:18" s="61" customFormat="1" ht="14.25" customHeight="1">
      <c r="A144" s="63">
        <f t="shared" si="16"/>
        <v>11</v>
      </c>
      <c r="B144" s="64" t="s">
        <v>341</v>
      </c>
      <c r="C144" s="65">
        <v>41611</v>
      </c>
      <c r="D144" s="64" t="s">
        <v>438</v>
      </c>
      <c r="E144" s="64" t="s">
        <v>285</v>
      </c>
      <c r="F144" s="64" t="s">
        <v>279</v>
      </c>
      <c r="G144" s="66" t="s">
        <v>17</v>
      </c>
      <c r="H144" s="67">
        <v>16000</v>
      </c>
      <c r="I144" s="67">
        <v>0</v>
      </c>
      <c r="J144" s="67">
        <v>0</v>
      </c>
      <c r="K144" s="67">
        <v>0</v>
      </c>
      <c r="L144" s="19">
        <v>0</v>
      </c>
      <c r="M144" s="19">
        <v>0</v>
      </c>
      <c r="N144" s="67">
        <v>190</v>
      </c>
      <c r="O144" s="19">
        <v>4542.98992</v>
      </c>
      <c r="P144" s="67">
        <v>7745.7010799999998</v>
      </c>
      <c r="Q144" s="67">
        <v>3521.3089799999998</v>
      </c>
      <c r="R144" s="67">
        <f t="shared" si="15"/>
        <v>15999.999979999999</v>
      </c>
    </row>
    <row r="145" spans="1:18" s="61" customFormat="1" ht="14.25" customHeight="1">
      <c r="A145" s="63">
        <f t="shared" si="16"/>
        <v>12</v>
      </c>
      <c r="B145" s="64" t="s">
        <v>342</v>
      </c>
      <c r="C145" s="65">
        <v>41738</v>
      </c>
      <c r="D145" s="64" t="s">
        <v>343</v>
      </c>
      <c r="E145" s="64" t="s">
        <v>344</v>
      </c>
      <c r="F145" s="64" t="s">
        <v>16</v>
      </c>
      <c r="G145" s="66" t="s">
        <v>17</v>
      </c>
      <c r="H145" s="67">
        <v>150000</v>
      </c>
      <c r="I145" s="67">
        <v>0</v>
      </c>
      <c r="J145" s="67">
        <v>0</v>
      </c>
      <c r="K145" s="67">
        <v>0</v>
      </c>
      <c r="L145" s="19">
        <v>0</v>
      </c>
      <c r="M145" s="19">
        <v>0</v>
      </c>
      <c r="N145" s="67">
        <v>97276.792790000007</v>
      </c>
      <c r="O145" s="19">
        <v>52723.20721</v>
      </c>
      <c r="P145" s="67">
        <v>0</v>
      </c>
      <c r="Q145" s="67">
        <v>0</v>
      </c>
      <c r="R145" s="67">
        <f t="shared" si="15"/>
        <v>150000</v>
      </c>
    </row>
    <row r="146" spans="1:18" s="61" customFormat="1" ht="14.25" customHeight="1">
      <c r="A146" s="63">
        <f t="shared" si="16"/>
        <v>13</v>
      </c>
      <c r="B146" s="64" t="s">
        <v>368</v>
      </c>
      <c r="C146" s="65">
        <v>42208</v>
      </c>
      <c r="D146" s="64" t="s">
        <v>358</v>
      </c>
      <c r="E146" s="72" t="s">
        <v>186</v>
      </c>
      <c r="F146" s="72" t="s">
        <v>19</v>
      </c>
      <c r="G146" s="66" t="s">
        <v>17</v>
      </c>
      <c r="H146" s="67">
        <v>150000</v>
      </c>
      <c r="I146" s="67">
        <v>0</v>
      </c>
      <c r="J146" s="67">
        <v>0</v>
      </c>
      <c r="K146" s="67">
        <v>0</v>
      </c>
      <c r="L146" s="19">
        <v>0</v>
      </c>
      <c r="M146" s="19">
        <v>0</v>
      </c>
      <c r="N146" s="67">
        <v>0</v>
      </c>
      <c r="O146" s="19">
        <v>122142.273</v>
      </c>
      <c r="P146" s="67">
        <v>15000</v>
      </c>
      <c r="Q146" s="67">
        <v>0</v>
      </c>
      <c r="R146" s="67">
        <f t="shared" si="15"/>
        <v>137142.27299999999</v>
      </c>
    </row>
    <row r="147" spans="1:18" s="61" customFormat="1" ht="14.25" customHeight="1">
      <c r="A147" s="63">
        <f t="shared" si="16"/>
        <v>14</v>
      </c>
      <c r="B147" s="64" t="s">
        <v>369</v>
      </c>
      <c r="C147" s="65">
        <v>42572</v>
      </c>
      <c r="D147" s="64" t="s">
        <v>343</v>
      </c>
      <c r="E147" s="64" t="s">
        <v>344</v>
      </c>
      <c r="F147" s="64" t="s">
        <v>16</v>
      </c>
      <c r="G147" s="66" t="s">
        <v>17</v>
      </c>
      <c r="H147" s="67">
        <v>153813.11199999999</v>
      </c>
      <c r="I147" s="67">
        <v>0</v>
      </c>
      <c r="J147" s="67">
        <v>0</v>
      </c>
      <c r="K147" s="67">
        <v>0</v>
      </c>
      <c r="L147" s="19">
        <v>0</v>
      </c>
      <c r="M147" s="19">
        <v>0</v>
      </c>
      <c r="N147" s="67">
        <v>0</v>
      </c>
      <c r="O147" s="19">
        <v>38953.222119999999</v>
      </c>
      <c r="P147" s="67">
        <v>6457.44445</v>
      </c>
      <c r="Q147" s="67">
        <v>789.41099999999994</v>
      </c>
      <c r="R147" s="67">
        <f t="shared" si="15"/>
        <v>46200.077570000001</v>
      </c>
    </row>
    <row r="148" spans="1:18" s="61" customFormat="1" ht="14.25" customHeight="1">
      <c r="A148" s="63">
        <f t="shared" si="16"/>
        <v>15</v>
      </c>
      <c r="B148" s="64" t="s">
        <v>388</v>
      </c>
      <c r="C148" s="65">
        <v>42734</v>
      </c>
      <c r="D148" s="64" t="s">
        <v>389</v>
      </c>
      <c r="E148" s="64" t="s">
        <v>390</v>
      </c>
      <c r="F148" s="64" t="s">
        <v>16</v>
      </c>
      <c r="G148" s="66" t="s">
        <v>17</v>
      </c>
      <c r="H148" s="67">
        <v>80804.249960000001</v>
      </c>
      <c r="I148" s="67">
        <v>0</v>
      </c>
      <c r="J148" s="67">
        <v>0</v>
      </c>
      <c r="K148" s="67">
        <v>0</v>
      </c>
      <c r="L148" s="19">
        <v>0</v>
      </c>
      <c r="M148" s="19">
        <v>0</v>
      </c>
      <c r="N148" s="67">
        <v>0</v>
      </c>
      <c r="O148" s="19">
        <v>0</v>
      </c>
      <c r="P148" s="67">
        <v>31382.085770000002</v>
      </c>
      <c r="Q148" s="67">
        <v>0</v>
      </c>
      <c r="R148" s="67">
        <f t="shared" si="15"/>
        <v>31382.085770000002</v>
      </c>
    </row>
    <row r="149" spans="1:18" s="62" customFormat="1">
      <c r="A149" s="70"/>
      <c r="B149" s="70"/>
      <c r="C149" s="70"/>
      <c r="D149" s="70"/>
      <c r="E149" s="70"/>
      <c r="F149" s="70"/>
      <c r="G149" s="113"/>
      <c r="H149" s="70"/>
      <c r="I149" s="96"/>
      <c r="J149" s="96"/>
      <c r="K149" s="96"/>
      <c r="L149" s="97"/>
      <c r="M149" s="97"/>
      <c r="N149" s="96"/>
      <c r="O149" s="97"/>
      <c r="P149" s="97"/>
      <c r="Q149" s="97"/>
      <c r="R149" s="96"/>
    </row>
    <row r="150" spans="1:18" s="62" customFormat="1" ht="12" customHeight="1">
      <c r="A150" s="56" t="s">
        <v>47</v>
      </c>
      <c r="B150" s="57" t="s">
        <v>48</v>
      </c>
      <c r="C150" s="68"/>
      <c r="D150" s="58"/>
      <c r="E150" s="58"/>
      <c r="F150" s="58"/>
      <c r="G150" s="109"/>
      <c r="H150" s="71"/>
      <c r="I150" s="60">
        <f>SUM(I151:I155)</f>
        <v>4167.2604700000002</v>
      </c>
      <c r="J150" s="60">
        <f t="shared" ref="J150:P150" si="17">SUM(J151:J155)</f>
        <v>3958.4849400000003</v>
      </c>
      <c r="K150" s="60">
        <f t="shared" si="17"/>
        <v>6158.6797999999999</v>
      </c>
      <c r="L150" s="60">
        <f>SUM(L151:L155)</f>
        <v>4107.6647400000002</v>
      </c>
      <c r="M150" s="60">
        <f t="shared" si="17"/>
        <v>3623.5475800000004</v>
      </c>
      <c r="N150" s="60">
        <f t="shared" si="17"/>
        <v>8965.3668099999995</v>
      </c>
      <c r="O150" s="60">
        <f t="shared" si="17"/>
        <v>5895.0258400000002</v>
      </c>
      <c r="P150" s="60">
        <f t="shared" si="17"/>
        <v>3502.3188399999999</v>
      </c>
      <c r="Q150" s="60">
        <f>SUM(Q151:Q155)</f>
        <v>8024.6952700000002</v>
      </c>
      <c r="R150" s="60">
        <f>SUM(R151:R155)</f>
        <v>48403.044289999998</v>
      </c>
    </row>
    <row r="151" spans="1:18" s="61" customFormat="1" ht="14.25" customHeight="1">
      <c r="A151" s="63">
        <v>1</v>
      </c>
      <c r="B151" s="64" t="s">
        <v>116</v>
      </c>
      <c r="C151" s="65">
        <v>38271</v>
      </c>
      <c r="D151" s="64" t="s">
        <v>421</v>
      </c>
      <c r="E151" s="64" t="s">
        <v>21</v>
      </c>
      <c r="F151" s="64" t="s">
        <v>22</v>
      </c>
      <c r="G151" s="66" t="s">
        <v>49</v>
      </c>
      <c r="H151" s="67">
        <v>12100</v>
      </c>
      <c r="I151" s="67">
        <v>2673.7911899999999</v>
      </c>
      <c r="J151" s="67">
        <v>1272.0377900000001</v>
      </c>
      <c r="K151" s="67">
        <v>-28.09159</v>
      </c>
      <c r="L151" s="19">
        <v>0</v>
      </c>
      <c r="M151" s="19">
        <v>0</v>
      </c>
      <c r="N151" s="67">
        <v>0</v>
      </c>
      <c r="O151" s="19">
        <v>0</v>
      </c>
      <c r="P151" s="19">
        <v>0</v>
      </c>
      <c r="Q151" s="19">
        <v>0</v>
      </c>
      <c r="R151" s="67">
        <f>SUM(I151:Q151)</f>
        <v>3917.7373900000002</v>
      </c>
    </row>
    <row r="152" spans="1:18" s="61" customFormat="1" ht="14.25" customHeight="1">
      <c r="A152" s="63">
        <f>+A151+1</f>
        <v>2</v>
      </c>
      <c r="B152" s="64" t="s">
        <v>85</v>
      </c>
      <c r="C152" s="65">
        <v>39867</v>
      </c>
      <c r="D152" s="64" t="s">
        <v>422</v>
      </c>
      <c r="E152" s="64" t="s">
        <v>98</v>
      </c>
      <c r="F152" s="64" t="s">
        <v>16</v>
      </c>
      <c r="G152" s="66" t="s">
        <v>49</v>
      </c>
      <c r="H152" s="67">
        <v>9300</v>
      </c>
      <c r="I152" s="67">
        <v>1493.46928</v>
      </c>
      <c r="J152" s="67">
        <v>1886.44715</v>
      </c>
      <c r="K152" s="67">
        <v>3094.3130100000003</v>
      </c>
      <c r="L152" s="19">
        <v>1608.14228</v>
      </c>
      <c r="M152" s="19">
        <v>1822.1454600000002</v>
      </c>
      <c r="N152" s="67">
        <v>1902.7102599999998</v>
      </c>
      <c r="O152" s="19">
        <v>-15.77764</v>
      </c>
      <c r="P152" s="19">
        <v>0</v>
      </c>
      <c r="Q152" s="19">
        <v>0</v>
      </c>
      <c r="R152" s="67">
        <f t="shared" ref="R152:R155" si="18">SUM(I152:Q152)</f>
        <v>11791.4498</v>
      </c>
    </row>
    <row r="153" spans="1:18" s="61" customFormat="1" ht="14.25" customHeight="1">
      <c r="A153" s="63">
        <f>+A152+1</f>
        <v>3</v>
      </c>
      <c r="B153" s="64" t="s">
        <v>235</v>
      </c>
      <c r="C153" s="65">
        <v>40427</v>
      </c>
      <c r="D153" s="64" t="s">
        <v>236</v>
      </c>
      <c r="E153" s="64" t="s">
        <v>237</v>
      </c>
      <c r="F153" s="64" t="s">
        <v>16</v>
      </c>
      <c r="G153" s="66" t="s">
        <v>49</v>
      </c>
      <c r="H153" s="67">
        <v>5200</v>
      </c>
      <c r="I153" s="67">
        <v>0</v>
      </c>
      <c r="J153" s="67">
        <v>800</v>
      </c>
      <c r="K153" s="67">
        <v>3092.45838</v>
      </c>
      <c r="L153" s="19">
        <v>2499.5224599999997</v>
      </c>
      <c r="M153" s="19">
        <v>1001.40212</v>
      </c>
      <c r="N153" s="67">
        <v>505.99351999999999</v>
      </c>
      <c r="O153" s="19">
        <v>-14.013960000000001</v>
      </c>
      <c r="P153" s="19">
        <v>0</v>
      </c>
      <c r="Q153" s="19">
        <v>0</v>
      </c>
      <c r="R153" s="67">
        <f t="shared" si="18"/>
        <v>7885.3625199999997</v>
      </c>
    </row>
    <row r="154" spans="1:18" s="61" customFormat="1" ht="14.25" customHeight="1">
      <c r="A154" s="63">
        <f t="shared" ref="A154:A155" si="19">+A153+1</f>
        <v>4</v>
      </c>
      <c r="B154" s="64" t="s">
        <v>315</v>
      </c>
      <c r="C154" s="65">
        <v>41325</v>
      </c>
      <c r="D154" s="64" t="s">
        <v>316</v>
      </c>
      <c r="E154" s="64" t="s">
        <v>237</v>
      </c>
      <c r="F154" s="64" t="s">
        <v>16</v>
      </c>
      <c r="G154" s="66" t="s">
        <v>49</v>
      </c>
      <c r="H154" s="67">
        <v>12900</v>
      </c>
      <c r="I154" s="67">
        <v>0</v>
      </c>
      <c r="J154" s="67">
        <v>0</v>
      </c>
      <c r="K154" s="67">
        <v>0</v>
      </c>
      <c r="L154" s="19">
        <v>0</v>
      </c>
      <c r="M154" s="19">
        <v>800</v>
      </c>
      <c r="N154" s="67">
        <v>6556.6630299999997</v>
      </c>
      <c r="O154" s="19">
        <v>5924.8174399999998</v>
      </c>
      <c r="P154" s="19">
        <v>2502.3188399999999</v>
      </c>
      <c r="Q154" s="19">
        <v>1210.65678</v>
      </c>
      <c r="R154" s="67">
        <f t="shared" si="18"/>
        <v>16994.45609</v>
      </c>
    </row>
    <row r="155" spans="1:18" s="61" customFormat="1" ht="14.25" customHeight="1">
      <c r="A155" s="63">
        <f t="shared" si="19"/>
        <v>5</v>
      </c>
      <c r="B155" s="64" t="s">
        <v>391</v>
      </c>
      <c r="C155" s="65">
        <v>42664</v>
      </c>
      <c r="D155" s="64" t="s">
        <v>392</v>
      </c>
      <c r="E155" s="64" t="s">
        <v>237</v>
      </c>
      <c r="F155" s="64" t="s">
        <v>16</v>
      </c>
      <c r="G155" s="66" t="s">
        <v>49</v>
      </c>
      <c r="H155" s="67">
        <v>20650</v>
      </c>
      <c r="I155" s="67">
        <v>0</v>
      </c>
      <c r="J155" s="67">
        <v>0</v>
      </c>
      <c r="K155" s="67">
        <v>0</v>
      </c>
      <c r="L155" s="19">
        <v>0</v>
      </c>
      <c r="M155" s="19">
        <v>0</v>
      </c>
      <c r="N155" s="67">
        <v>0</v>
      </c>
      <c r="O155" s="19">
        <v>0</v>
      </c>
      <c r="P155" s="19">
        <v>1000</v>
      </c>
      <c r="Q155" s="19">
        <v>6814.0384899999999</v>
      </c>
      <c r="R155" s="67">
        <f t="shared" si="18"/>
        <v>7814.0384899999999</v>
      </c>
    </row>
    <row r="156" spans="1:18" s="62" customFormat="1">
      <c r="A156" s="58"/>
      <c r="B156" s="58"/>
      <c r="C156" s="68"/>
      <c r="D156" s="58"/>
      <c r="E156" s="58"/>
      <c r="F156" s="58"/>
      <c r="G156" s="109"/>
      <c r="H156" s="73"/>
      <c r="I156" s="73"/>
      <c r="J156" s="73"/>
      <c r="K156" s="73"/>
      <c r="L156" s="98"/>
      <c r="M156" s="98"/>
      <c r="N156" s="73"/>
      <c r="O156" s="98"/>
      <c r="P156" s="98"/>
      <c r="Q156" s="98"/>
      <c r="R156" s="73"/>
    </row>
    <row r="157" spans="1:18" s="62" customFormat="1" ht="16.5">
      <c r="A157" s="74" t="s">
        <v>51</v>
      </c>
      <c r="B157" s="75" t="s">
        <v>52</v>
      </c>
      <c r="C157" s="68"/>
      <c r="D157" s="58"/>
      <c r="E157" s="58"/>
      <c r="F157" s="58"/>
      <c r="G157" s="109"/>
      <c r="H157" s="73"/>
      <c r="I157" s="76">
        <f>+I159+I191</f>
        <v>253481.57481999998</v>
      </c>
      <c r="J157" s="76">
        <f t="shared" ref="J157:R157" si="20">+J159+J191</f>
        <v>328764.51621999999</v>
      </c>
      <c r="K157" s="76">
        <f t="shared" si="20"/>
        <v>85491.940189999994</v>
      </c>
      <c r="L157" s="76">
        <f>+L159+L191</f>
        <v>63687.688900000001</v>
      </c>
      <c r="M157" s="76">
        <f t="shared" si="20"/>
        <v>93236.724919999979</v>
      </c>
      <c r="N157" s="76">
        <f t="shared" si="20"/>
        <v>102510.87507000001</v>
      </c>
      <c r="O157" s="76">
        <f t="shared" si="20"/>
        <v>47362.90204999999</v>
      </c>
      <c r="P157" s="76">
        <f t="shared" si="20"/>
        <v>129651.03649</v>
      </c>
      <c r="Q157" s="76">
        <f>+Q159+Q191</f>
        <v>104950.15080999999</v>
      </c>
      <c r="R157" s="76">
        <f t="shared" si="20"/>
        <v>1209137.4094699998</v>
      </c>
    </row>
    <row r="158" spans="1:18" s="62" customFormat="1">
      <c r="A158" s="58"/>
      <c r="B158" s="77"/>
      <c r="C158" s="68"/>
      <c r="D158" s="58"/>
      <c r="E158" s="58"/>
      <c r="F158" s="58"/>
      <c r="G158" s="109"/>
      <c r="H158" s="73"/>
      <c r="I158" s="73"/>
      <c r="J158" s="73"/>
      <c r="K158" s="73"/>
      <c r="L158" s="98"/>
      <c r="M158" s="98"/>
      <c r="N158" s="73"/>
      <c r="O158" s="98"/>
      <c r="P158" s="98"/>
      <c r="Q158" s="98"/>
      <c r="R158" s="73"/>
    </row>
    <row r="159" spans="1:18" s="62" customFormat="1">
      <c r="A159" s="56" t="s">
        <v>14</v>
      </c>
      <c r="B159" s="57" t="s">
        <v>53</v>
      </c>
      <c r="C159" s="78"/>
      <c r="D159" s="79"/>
      <c r="E159" s="79"/>
      <c r="F159" s="79"/>
      <c r="G159" s="114"/>
      <c r="H159" s="80"/>
      <c r="I159" s="60">
        <f>SUM(I160:I189)</f>
        <v>25620.041689999998</v>
      </c>
      <c r="J159" s="60">
        <f t="shared" ref="J159:P159" si="21">SUM(J160:J189)</f>
        <v>193012.92851999999</v>
      </c>
      <c r="K159" s="60">
        <f t="shared" si="21"/>
        <v>10338.835249999998</v>
      </c>
      <c r="L159" s="60">
        <f>SUM(L160:L189)</f>
        <v>11236.027260000003</v>
      </c>
      <c r="M159" s="60">
        <f t="shared" si="21"/>
        <v>41110.809909999996</v>
      </c>
      <c r="N159" s="60">
        <f t="shared" si="21"/>
        <v>60492.612760000004</v>
      </c>
      <c r="O159" s="60">
        <f t="shared" si="21"/>
        <v>21552.715609999999</v>
      </c>
      <c r="P159" s="60">
        <f t="shared" si="21"/>
        <v>102206.79291</v>
      </c>
      <c r="Q159" s="60">
        <f>SUM(Q160:Q189)</f>
        <v>53615.744999999995</v>
      </c>
      <c r="R159" s="60">
        <f>SUM(R160:R189)</f>
        <v>519186.50890999998</v>
      </c>
    </row>
    <row r="160" spans="1:18" s="61" customFormat="1" ht="14.25" customHeight="1">
      <c r="A160" s="63">
        <v>1</v>
      </c>
      <c r="B160" s="64" t="s">
        <v>54</v>
      </c>
      <c r="C160" s="65">
        <v>34481</v>
      </c>
      <c r="D160" s="64" t="s">
        <v>57</v>
      </c>
      <c r="E160" s="64" t="s">
        <v>56</v>
      </c>
      <c r="F160" s="64" t="s">
        <v>24</v>
      </c>
      <c r="G160" s="66" t="s">
        <v>55</v>
      </c>
      <c r="H160" s="67">
        <f>10000+9500</f>
        <v>19500</v>
      </c>
      <c r="I160" s="67">
        <v>152.81460000000001</v>
      </c>
      <c r="J160" s="67">
        <v>0</v>
      </c>
      <c r="K160" s="67">
        <v>0</v>
      </c>
      <c r="L160" s="19">
        <v>0</v>
      </c>
      <c r="M160" s="19">
        <v>0</v>
      </c>
      <c r="N160" s="67">
        <v>0</v>
      </c>
      <c r="O160" s="19">
        <v>0</v>
      </c>
      <c r="P160" s="19">
        <v>0</v>
      </c>
      <c r="Q160" s="19">
        <v>0</v>
      </c>
      <c r="R160" s="67">
        <f>SUM(I160:Q160)</f>
        <v>152.81460000000001</v>
      </c>
    </row>
    <row r="161" spans="1:18" s="61" customFormat="1" ht="14.25" customHeight="1">
      <c r="A161" s="63">
        <f>+A160+1</f>
        <v>2</v>
      </c>
      <c r="B161" s="64" t="s">
        <v>54</v>
      </c>
      <c r="C161" s="65">
        <v>35474</v>
      </c>
      <c r="D161" s="64" t="s">
        <v>292</v>
      </c>
      <c r="E161" s="64" t="s">
        <v>322</v>
      </c>
      <c r="F161" s="64" t="s">
        <v>24</v>
      </c>
      <c r="G161" s="66" t="s">
        <v>55</v>
      </c>
      <c r="H161" s="67">
        <v>13500</v>
      </c>
      <c r="I161" s="67">
        <v>0</v>
      </c>
      <c r="J161" s="67">
        <v>0</v>
      </c>
      <c r="K161" s="67">
        <v>0</v>
      </c>
      <c r="L161" s="19">
        <v>64.966669999999993</v>
      </c>
      <c r="M161" s="19">
        <v>0</v>
      </c>
      <c r="N161" s="67">
        <v>1011.8506</v>
      </c>
      <c r="O161" s="19">
        <v>495.84647000000001</v>
      </c>
      <c r="P161" s="19">
        <v>0</v>
      </c>
      <c r="Q161" s="19">
        <v>0</v>
      </c>
      <c r="R161" s="67">
        <f t="shared" ref="R161:R189" si="22">SUM(I161:Q161)</f>
        <v>1572.66374</v>
      </c>
    </row>
    <row r="162" spans="1:18" s="61" customFormat="1" ht="14.25" customHeight="1">
      <c r="A162" s="63">
        <f t="shared" ref="A162:A189" si="23">+A161+1</f>
        <v>3</v>
      </c>
      <c r="B162" s="64" t="s">
        <v>54</v>
      </c>
      <c r="C162" s="65">
        <v>36361</v>
      </c>
      <c r="D162" s="64" t="s">
        <v>439</v>
      </c>
      <c r="E162" s="64" t="s">
        <v>242</v>
      </c>
      <c r="F162" s="64" t="s">
        <v>24</v>
      </c>
      <c r="G162" s="66" t="s">
        <v>55</v>
      </c>
      <c r="H162" s="67">
        <v>20000</v>
      </c>
      <c r="I162" s="67">
        <v>0</v>
      </c>
      <c r="J162" s="67">
        <v>0</v>
      </c>
      <c r="K162" s="67">
        <v>117.23351</v>
      </c>
      <c r="L162" s="19">
        <v>69.154600000000002</v>
      </c>
      <c r="M162" s="19">
        <v>38.502189999999999</v>
      </c>
      <c r="N162" s="67">
        <v>0</v>
      </c>
      <c r="O162" s="19">
        <v>0</v>
      </c>
      <c r="P162" s="19">
        <v>0</v>
      </c>
      <c r="Q162" s="19">
        <v>0</v>
      </c>
      <c r="R162" s="67">
        <f t="shared" si="22"/>
        <v>224.89029999999997</v>
      </c>
    </row>
    <row r="163" spans="1:18" s="61" customFormat="1" ht="14.25" customHeight="1">
      <c r="A163" s="63">
        <f t="shared" si="23"/>
        <v>4</v>
      </c>
      <c r="B163" s="64" t="s">
        <v>54</v>
      </c>
      <c r="C163" s="65">
        <v>36488</v>
      </c>
      <c r="D163" s="64" t="s">
        <v>254</v>
      </c>
      <c r="E163" s="64" t="s">
        <v>255</v>
      </c>
      <c r="F163" s="64" t="s">
        <v>16</v>
      </c>
      <c r="G163" s="66" t="s">
        <v>55</v>
      </c>
      <c r="H163" s="67">
        <v>18000</v>
      </c>
      <c r="I163" s="67">
        <v>0</v>
      </c>
      <c r="J163" s="67">
        <v>0</v>
      </c>
      <c r="K163" s="67">
        <v>-7.6292099999999996</v>
      </c>
      <c r="L163" s="19">
        <v>0</v>
      </c>
      <c r="M163" s="19">
        <v>0</v>
      </c>
      <c r="N163" s="67">
        <v>0</v>
      </c>
      <c r="O163" s="19">
        <v>0</v>
      </c>
      <c r="P163" s="19">
        <v>0</v>
      </c>
      <c r="Q163" s="19">
        <v>0</v>
      </c>
      <c r="R163" s="67">
        <f>SUM(I163:Q163)</f>
        <v>-7.6292099999999996</v>
      </c>
    </row>
    <row r="164" spans="1:18" s="61" customFormat="1" ht="14.25" customHeight="1">
      <c r="A164" s="63">
        <f t="shared" si="23"/>
        <v>5</v>
      </c>
      <c r="B164" s="64" t="s">
        <v>54</v>
      </c>
      <c r="C164" s="65">
        <v>36824</v>
      </c>
      <c r="D164" s="64" t="s">
        <v>58</v>
      </c>
      <c r="E164" s="64" t="s">
        <v>121</v>
      </c>
      <c r="F164" s="64" t="s">
        <v>24</v>
      </c>
      <c r="G164" s="66" t="s">
        <v>55</v>
      </c>
      <c r="H164" s="67">
        <v>11500</v>
      </c>
      <c r="I164" s="67">
        <v>478.28417000000002</v>
      </c>
      <c r="J164" s="67">
        <v>494.42295999999999</v>
      </c>
      <c r="K164" s="67">
        <v>0</v>
      </c>
      <c r="L164" s="19">
        <v>0</v>
      </c>
      <c r="M164" s="19">
        <v>0</v>
      </c>
      <c r="N164" s="67">
        <v>0</v>
      </c>
      <c r="O164" s="19">
        <v>0</v>
      </c>
      <c r="P164" s="19">
        <v>0</v>
      </c>
      <c r="Q164" s="19">
        <v>0</v>
      </c>
      <c r="R164" s="67">
        <f t="shared" si="22"/>
        <v>972.70713000000001</v>
      </c>
    </row>
    <row r="165" spans="1:18" s="61" customFormat="1" ht="14.25" customHeight="1">
      <c r="A165" s="63">
        <f t="shared" si="23"/>
        <v>6</v>
      </c>
      <c r="B165" s="64" t="s">
        <v>54</v>
      </c>
      <c r="C165" s="65">
        <v>37392</v>
      </c>
      <c r="D165" s="64" t="s">
        <v>60</v>
      </c>
      <c r="E165" s="64" t="s">
        <v>126</v>
      </c>
      <c r="F165" s="64" t="s">
        <v>24</v>
      </c>
      <c r="G165" s="66" t="s">
        <v>59</v>
      </c>
      <c r="H165" s="67">
        <v>5113</v>
      </c>
      <c r="I165" s="67">
        <v>36.034619999999997</v>
      </c>
      <c r="J165" s="67">
        <v>65.650189999999995</v>
      </c>
      <c r="K165" s="67">
        <v>0</v>
      </c>
      <c r="L165" s="19">
        <v>0</v>
      </c>
      <c r="M165" s="19">
        <v>0</v>
      </c>
      <c r="N165" s="67">
        <v>0</v>
      </c>
      <c r="O165" s="19">
        <v>0</v>
      </c>
      <c r="P165" s="19">
        <v>0</v>
      </c>
      <c r="Q165" s="19">
        <v>0</v>
      </c>
      <c r="R165" s="67">
        <f t="shared" si="22"/>
        <v>101.68481</v>
      </c>
    </row>
    <row r="166" spans="1:18" s="61" customFormat="1" ht="14.25" customHeight="1">
      <c r="A166" s="63">
        <f t="shared" si="23"/>
        <v>7</v>
      </c>
      <c r="B166" s="64" t="s">
        <v>54</v>
      </c>
      <c r="C166" s="65">
        <v>38367</v>
      </c>
      <c r="D166" s="64" t="s">
        <v>440</v>
      </c>
      <c r="E166" s="64" t="s">
        <v>242</v>
      </c>
      <c r="F166" s="64" t="s">
        <v>24</v>
      </c>
      <c r="G166" s="66" t="s">
        <v>59</v>
      </c>
      <c r="H166" s="67">
        <v>2000</v>
      </c>
      <c r="I166" s="67">
        <v>0</v>
      </c>
      <c r="J166" s="67">
        <v>0</v>
      </c>
      <c r="K166" s="67">
        <v>0</v>
      </c>
      <c r="L166" s="19">
        <v>0</v>
      </c>
      <c r="M166" s="19">
        <v>0</v>
      </c>
      <c r="N166" s="67">
        <v>0</v>
      </c>
      <c r="O166" s="19">
        <v>0</v>
      </c>
      <c r="P166" s="19">
        <v>0</v>
      </c>
      <c r="Q166" s="19">
        <v>0</v>
      </c>
      <c r="R166" s="67">
        <f t="shared" si="22"/>
        <v>0</v>
      </c>
    </row>
    <row r="167" spans="1:18" s="61" customFormat="1" ht="14.25" customHeight="1">
      <c r="A167" s="63">
        <f t="shared" si="23"/>
        <v>8</v>
      </c>
      <c r="B167" s="64" t="s">
        <v>54</v>
      </c>
      <c r="C167" s="65">
        <v>38338</v>
      </c>
      <c r="D167" s="64" t="s">
        <v>122</v>
      </c>
      <c r="E167" s="64" t="s">
        <v>123</v>
      </c>
      <c r="F167" s="64" t="s">
        <v>24</v>
      </c>
      <c r="G167" s="66" t="s">
        <v>59</v>
      </c>
      <c r="H167" s="67">
        <v>8099.6649500000003</v>
      </c>
      <c r="I167" s="67">
        <v>292.12096000000003</v>
      </c>
      <c r="J167" s="67">
        <v>198.93816000000001</v>
      </c>
      <c r="K167" s="67">
        <v>646.25441999999998</v>
      </c>
      <c r="L167" s="19">
        <v>540.36239999999998</v>
      </c>
      <c r="M167" s="19">
        <v>101.63679999999999</v>
      </c>
      <c r="N167" s="67">
        <v>141.72290000000001</v>
      </c>
      <c r="O167" s="19">
        <v>313.59168999999997</v>
      </c>
      <c r="P167" s="19">
        <v>228.23217</v>
      </c>
      <c r="Q167" s="19">
        <v>341.48500000000001</v>
      </c>
      <c r="R167" s="67">
        <f t="shared" si="22"/>
        <v>2804.3445000000006</v>
      </c>
    </row>
    <row r="168" spans="1:18" s="61" customFormat="1" ht="14.25" customHeight="1">
      <c r="A168" s="63">
        <f t="shared" si="23"/>
        <v>9</v>
      </c>
      <c r="B168" s="64" t="s">
        <v>54</v>
      </c>
      <c r="C168" s="65">
        <v>39024</v>
      </c>
      <c r="D168" s="64" t="s">
        <v>206</v>
      </c>
      <c r="E168" s="64" t="s">
        <v>21</v>
      </c>
      <c r="F168" s="64" t="s">
        <v>22</v>
      </c>
      <c r="G168" s="66" t="s">
        <v>59</v>
      </c>
      <c r="H168" s="67">
        <v>11759.71327</v>
      </c>
      <c r="I168" s="67">
        <v>516.16895</v>
      </c>
      <c r="J168" s="67">
        <v>2058.23164</v>
      </c>
      <c r="K168" s="67">
        <v>2442.4958499999998</v>
      </c>
      <c r="L168" s="19">
        <v>3558.8861400000001</v>
      </c>
      <c r="M168" s="19">
        <v>5246.7481399999997</v>
      </c>
      <c r="N168" s="67">
        <v>0</v>
      </c>
      <c r="O168" s="19">
        <v>0</v>
      </c>
      <c r="P168" s="19">
        <v>-14.943989999999999</v>
      </c>
      <c r="Q168" s="19">
        <v>0</v>
      </c>
      <c r="R168" s="67">
        <f t="shared" si="22"/>
        <v>13807.586730000001</v>
      </c>
    </row>
    <row r="169" spans="1:18" s="61" customFormat="1" ht="14.25" customHeight="1">
      <c r="A169" s="63">
        <f t="shared" si="23"/>
        <v>10</v>
      </c>
      <c r="B169" s="64" t="s">
        <v>54</v>
      </c>
      <c r="C169" s="65">
        <v>39024</v>
      </c>
      <c r="D169" s="64" t="s">
        <v>207</v>
      </c>
      <c r="E169" s="64" t="s">
        <v>143</v>
      </c>
      <c r="F169" s="64" t="s">
        <v>16</v>
      </c>
      <c r="G169" s="66" t="s">
        <v>59</v>
      </c>
      <c r="H169" s="67">
        <v>6000</v>
      </c>
      <c r="I169" s="67">
        <v>0</v>
      </c>
      <c r="J169" s="67">
        <v>202.66499999999999</v>
      </c>
      <c r="K169" s="67">
        <v>546.04806000000008</v>
      </c>
      <c r="L169" s="19">
        <v>2480.2483999999999</v>
      </c>
      <c r="M169" s="19">
        <v>3217.9034099999999</v>
      </c>
      <c r="N169" s="67">
        <v>103.41086</v>
      </c>
      <c r="O169" s="19">
        <v>592.48771999999997</v>
      </c>
      <c r="P169" s="19">
        <v>0</v>
      </c>
      <c r="Q169" s="19">
        <v>-4.7060000000000004</v>
      </c>
      <c r="R169" s="67">
        <f t="shared" si="22"/>
        <v>7138.0574499999993</v>
      </c>
    </row>
    <row r="170" spans="1:18" s="61" customFormat="1" ht="14.25" customHeight="1">
      <c r="A170" s="63">
        <f t="shared" si="23"/>
        <v>11</v>
      </c>
      <c r="B170" s="64" t="s">
        <v>54</v>
      </c>
      <c r="C170" s="65">
        <v>39066</v>
      </c>
      <c r="D170" s="64" t="s">
        <v>208</v>
      </c>
      <c r="E170" s="64" t="s">
        <v>136</v>
      </c>
      <c r="F170" s="64" t="s">
        <v>24</v>
      </c>
      <c r="G170" s="66" t="s">
        <v>59</v>
      </c>
      <c r="H170" s="67">
        <v>12035.50258</v>
      </c>
      <c r="I170" s="67">
        <v>1813.8379299999999</v>
      </c>
      <c r="J170" s="67">
        <f>-184.72715-172.73011-46.3522-519.4173-33.26452-21.67647-486.97076</f>
        <v>-1465.13851</v>
      </c>
      <c r="K170" s="67">
        <f>101.07748+531.1314+527.8438+675.31419+455.09398+7.3532+90.43435+127.18988</f>
        <v>2515.4382799999998</v>
      </c>
      <c r="L170" s="19">
        <f>1346.77762+83.49036</f>
        <v>1430.2679800000001</v>
      </c>
      <c r="M170" s="19">
        <v>0</v>
      </c>
      <c r="N170" s="67">
        <v>0</v>
      </c>
      <c r="O170" s="19">
        <v>-219.58223000000001</v>
      </c>
      <c r="P170" s="19">
        <v>0</v>
      </c>
      <c r="Q170" s="19">
        <v>0</v>
      </c>
      <c r="R170" s="67">
        <f t="shared" si="22"/>
        <v>4074.8234499999999</v>
      </c>
    </row>
    <row r="171" spans="1:18" s="61" customFormat="1" ht="14.25" customHeight="1">
      <c r="A171" s="63">
        <f t="shared" si="23"/>
        <v>12</v>
      </c>
      <c r="B171" s="64" t="s">
        <v>54</v>
      </c>
      <c r="C171" s="65">
        <v>39322</v>
      </c>
      <c r="D171" s="64" t="s">
        <v>71</v>
      </c>
      <c r="E171" s="64" t="s">
        <v>72</v>
      </c>
      <c r="F171" s="64" t="s">
        <v>383</v>
      </c>
      <c r="G171" s="66" t="s">
        <v>59</v>
      </c>
      <c r="H171" s="67">
        <v>2000</v>
      </c>
      <c r="I171" s="67">
        <v>2330.7804599999999</v>
      </c>
      <c r="J171" s="67">
        <v>406.25907999999998</v>
      </c>
      <c r="K171" s="67">
        <v>0</v>
      </c>
      <c r="L171" s="19">
        <v>0</v>
      </c>
      <c r="M171" s="19">
        <v>0</v>
      </c>
      <c r="N171" s="67">
        <v>0</v>
      </c>
      <c r="O171" s="19">
        <v>0</v>
      </c>
      <c r="P171" s="19">
        <v>0</v>
      </c>
      <c r="Q171" s="19">
        <v>0</v>
      </c>
      <c r="R171" s="67">
        <f t="shared" si="22"/>
        <v>2737.0395399999998</v>
      </c>
    </row>
    <row r="172" spans="1:18" s="61" customFormat="1" ht="14.25" customHeight="1">
      <c r="A172" s="63">
        <f t="shared" si="23"/>
        <v>13</v>
      </c>
      <c r="B172" s="64" t="s">
        <v>54</v>
      </c>
      <c r="C172" s="65">
        <v>40268</v>
      </c>
      <c r="D172" s="64" t="s">
        <v>209</v>
      </c>
      <c r="E172" s="64" t="s">
        <v>41</v>
      </c>
      <c r="F172" s="64" t="s">
        <v>24</v>
      </c>
      <c r="G172" s="66" t="s">
        <v>17</v>
      </c>
      <c r="H172" s="67">
        <v>50000</v>
      </c>
      <c r="I172" s="67">
        <v>20000</v>
      </c>
      <c r="J172" s="67">
        <v>30000</v>
      </c>
      <c r="K172" s="67">
        <v>0</v>
      </c>
      <c r="L172" s="19">
        <v>0</v>
      </c>
      <c r="M172" s="19">
        <v>0</v>
      </c>
      <c r="N172" s="67">
        <v>0</v>
      </c>
      <c r="O172" s="19">
        <v>0</v>
      </c>
      <c r="P172" s="19">
        <v>0</v>
      </c>
      <c r="Q172" s="19">
        <v>0</v>
      </c>
      <c r="R172" s="67">
        <f t="shared" si="22"/>
        <v>50000</v>
      </c>
    </row>
    <row r="173" spans="1:18" s="61" customFormat="1" ht="14.25" customHeight="1">
      <c r="A173" s="63">
        <f t="shared" si="23"/>
        <v>14</v>
      </c>
      <c r="B173" s="64" t="s">
        <v>54</v>
      </c>
      <c r="C173" s="65">
        <v>40399</v>
      </c>
      <c r="D173" s="64" t="s">
        <v>256</v>
      </c>
      <c r="E173" s="64" t="s">
        <v>257</v>
      </c>
      <c r="F173" s="64" t="s">
        <v>16</v>
      </c>
      <c r="G173" s="66" t="s">
        <v>59</v>
      </c>
      <c r="H173" s="67">
        <v>5000</v>
      </c>
      <c r="I173" s="67">
        <v>0</v>
      </c>
      <c r="J173" s="67">
        <v>0</v>
      </c>
      <c r="K173" s="67">
        <v>949.35316</v>
      </c>
      <c r="L173" s="19">
        <v>413.93567000000002</v>
      </c>
      <c r="M173" s="19">
        <v>0</v>
      </c>
      <c r="N173" s="67">
        <v>0</v>
      </c>
      <c r="O173" s="19">
        <v>0</v>
      </c>
      <c r="P173" s="19">
        <v>0</v>
      </c>
      <c r="Q173" s="19">
        <v>0</v>
      </c>
      <c r="R173" s="67">
        <f t="shared" si="22"/>
        <v>1363.28883</v>
      </c>
    </row>
    <row r="174" spans="1:18" s="61" customFormat="1" ht="14.25" customHeight="1">
      <c r="A174" s="63">
        <f t="shared" si="23"/>
        <v>15</v>
      </c>
      <c r="B174" s="64" t="s">
        <v>54</v>
      </c>
      <c r="C174" s="65">
        <v>40521</v>
      </c>
      <c r="D174" s="64" t="s">
        <v>238</v>
      </c>
      <c r="E174" s="64" t="s">
        <v>18</v>
      </c>
      <c r="F174" s="64" t="s">
        <v>300</v>
      </c>
      <c r="G174" s="66" t="s">
        <v>59</v>
      </c>
      <c r="H174" s="67">
        <v>45000</v>
      </c>
      <c r="I174" s="67">
        <v>0</v>
      </c>
      <c r="J174" s="67">
        <v>62563.5</v>
      </c>
      <c r="K174" s="67">
        <v>0</v>
      </c>
      <c r="L174" s="19">
        <v>0</v>
      </c>
      <c r="M174" s="19">
        <v>0</v>
      </c>
      <c r="N174" s="67">
        <v>0</v>
      </c>
      <c r="O174" s="19">
        <v>0</v>
      </c>
      <c r="P174" s="19">
        <v>0</v>
      </c>
      <c r="Q174" s="19">
        <v>0</v>
      </c>
      <c r="R174" s="67">
        <f t="shared" si="22"/>
        <v>62563.5</v>
      </c>
    </row>
    <row r="175" spans="1:18" s="61" customFormat="1" ht="14.25" customHeight="1">
      <c r="A175" s="63">
        <f t="shared" si="23"/>
        <v>16</v>
      </c>
      <c r="B175" s="64" t="s">
        <v>54</v>
      </c>
      <c r="C175" s="65">
        <v>40543</v>
      </c>
      <c r="D175" s="64" t="s">
        <v>441</v>
      </c>
      <c r="E175" s="64" t="s">
        <v>258</v>
      </c>
      <c r="F175" s="64" t="s">
        <v>16</v>
      </c>
      <c r="G175" s="66" t="s">
        <v>59</v>
      </c>
      <c r="H175" s="67">
        <v>5300</v>
      </c>
      <c r="I175" s="67">
        <v>0</v>
      </c>
      <c r="J175" s="67">
        <v>0</v>
      </c>
      <c r="K175" s="67">
        <v>3129.6411799999996</v>
      </c>
      <c r="L175" s="19">
        <v>2678.2054000000003</v>
      </c>
      <c r="M175" s="19">
        <v>794.53515000000004</v>
      </c>
      <c r="N175" s="67">
        <v>244.00838999999999</v>
      </c>
      <c r="O175" s="19">
        <v>0</v>
      </c>
      <c r="P175" s="19">
        <v>0</v>
      </c>
      <c r="Q175" s="19">
        <v>0</v>
      </c>
      <c r="R175" s="67">
        <f t="shared" si="22"/>
        <v>6846.3901199999991</v>
      </c>
    </row>
    <row r="176" spans="1:18" s="61" customFormat="1" ht="14.25" customHeight="1">
      <c r="A176" s="63">
        <f t="shared" si="23"/>
        <v>17</v>
      </c>
      <c r="B176" s="64" t="s">
        <v>54</v>
      </c>
      <c r="C176" s="65">
        <v>40892</v>
      </c>
      <c r="D176" s="64" t="s">
        <v>239</v>
      </c>
      <c r="E176" s="64" t="s">
        <v>18</v>
      </c>
      <c r="F176" s="64" t="s">
        <v>300</v>
      </c>
      <c r="G176" s="66" t="s">
        <v>59</v>
      </c>
      <c r="H176" s="67">
        <v>35000</v>
      </c>
      <c r="I176" s="67">
        <v>0</v>
      </c>
      <c r="J176" s="67">
        <v>45356.5</v>
      </c>
      <c r="K176" s="67">
        <v>0</v>
      </c>
      <c r="L176" s="19">
        <v>0</v>
      </c>
      <c r="M176" s="19">
        <v>0</v>
      </c>
      <c r="N176" s="67">
        <v>0</v>
      </c>
      <c r="O176" s="19">
        <v>0</v>
      </c>
      <c r="P176" s="19">
        <v>0</v>
      </c>
      <c r="Q176" s="19">
        <v>0</v>
      </c>
      <c r="R176" s="67">
        <f t="shared" si="22"/>
        <v>45356.5</v>
      </c>
    </row>
    <row r="177" spans="1:18" s="61" customFormat="1" ht="14.25" customHeight="1">
      <c r="A177" s="63">
        <f t="shared" si="23"/>
        <v>18</v>
      </c>
      <c r="B177" s="64" t="s">
        <v>54</v>
      </c>
      <c r="C177" s="65">
        <v>40892</v>
      </c>
      <c r="D177" s="64" t="s">
        <v>240</v>
      </c>
      <c r="E177" s="64" t="s">
        <v>18</v>
      </c>
      <c r="F177" s="64" t="s">
        <v>300</v>
      </c>
      <c r="G177" s="66" t="s">
        <v>59</v>
      </c>
      <c r="H177" s="67">
        <v>20000</v>
      </c>
      <c r="I177" s="67">
        <v>0</v>
      </c>
      <c r="J177" s="67">
        <v>25918</v>
      </c>
      <c r="K177" s="67">
        <v>0</v>
      </c>
      <c r="L177" s="19">
        <v>0</v>
      </c>
      <c r="M177" s="19">
        <v>0</v>
      </c>
      <c r="N177" s="67">
        <v>0</v>
      </c>
      <c r="O177" s="19">
        <v>0</v>
      </c>
      <c r="P177" s="19">
        <v>0</v>
      </c>
      <c r="Q177" s="19">
        <v>0</v>
      </c>
      <c r="R177" s="67">
        <f t="shared" si="22"/>
        <v>25918</v>
      </c>
    </row>
    <row r="178" spans="1:18" s="61" customFormat="1" ht="14.25" customHeight="1">
      <c r="A178" s="63">
        <f t="shared" si="23"/>
        <v>19</v>
      </c>
      <c r="B178" s="64" t="s">
        <v>54</v>
      </c>
      <c r="C178" s="65">
        <v>40892</v>
      </c>
      <c r="D178" s="64" t="s">
        <v>442</v>
      </c>
      <c r="E178" s="64" t="s">
        <v>18</v>
      </c>
      <c r="F178" s="64" t="s">
        <v>300</v>
      </c>
      <c r="G178" s="66" t="s">
        <v>59</v>
      </c>
      <c r="H178" s="67">
        <v>21000</v>
      </c>
      <c r="I178" s="67">
        <v>0</v>
      </c>
      <c r="J178" s="67">
        <v>27213.9</v>
      </c>
      <c r="K178" s="67">
        <v>0</v>
      </c>
      <c r="L178" s="19">
        <v>0</v>
      </c>
      <c r="M178" s="19"/>
      <c r="N178" s="67">
        <v>0</v>
      </c>
      <c r="O178" s="19">
        <v>0</v>
      </c>
      <c r="P178" s="19">
        <v>0</v>
      </c>
      <c r="Q178" s="19">
        <v>0</v>
      </c>
      <c r="R178" s="67">
        <f t="shared" si="22"/>
        <v>27213.9</v>
      </c>
    </row>
    <row r="179" spans="1:18" s="61" customFormat="1" ht="14.25" customHeight="1">
      <c r="A179" s="63">
        <f t="shared" si="23"/>
        <v>20</v>
      </c>
      <c r="B179" s="64" t="s">
        <v>54</v>
      </c>
      <c r="C179" s="65">
        <v>41260</v>
      </c>
      <c r="D179" s="64" t="s">
        <v>317</v>
      </c>
      <c r="E179" s="64" t="s">
        <v>284</v>
      </c>
      <c r="F179" s="64" t="s">
        <v>278</v>
      </c>
      <c r="G179" s="66" t="s">
        <v>59</v>
      </c>
      <c r="H179" s="67">
        <v>6000</v>
      </c>
      <c r="I179" s="67">
        <v>0</v>
      </c>
      <c r="J179" s="67">
        <v>0</v>
      </c>
      <c r="K179" s="67">
        <v>0</v>
      </c>
      <c r="L179" s="19">
        <v>0</v>
      </c>
      <c r="M179" s="19">
        <v>1445.7669000000001</v>
      </c>
      <c r="N179" s="67">
        <v>2360.4922500000002</v>
      </c>
      <c r="O179" s="19">
        <v>2797.8290299999999</v>
      </c>
      <c r="P179" s="19">
        <v>0</v>
      </c>
      <c r="Q179" s="19">
        <v>0</v>
      </c>
      <c r="R179" s="67">
        <f t="shared" si="22"/>
        <v>6604.0881800000006</v>
      </c>
    </row>
    <row r="180" spans="1:18" s="61" customFormat="1" ht="14.25" customHeight="1">
      <c r="A180" s="63">
        <f t="shared" si="23"/>
        <v>21</v>
      </c>
      <c r="B180" s="64" t="s">
        <v>54</v>
      </c>
      <c r="C180" s="65">
        <v>41270</v>
      </c>
      <c r="D180" s="64" t="s">
        <v>371</v>
      </c>
      <c r="E180" s="64" t="s">
        <v>299</v>
      </c>
      <c r="F180" s="64" t="s">
        <v>300</v>
      </c>
      <c r="G180" s="66" t="s">
        <v>59</v>
      </c>
      <c r="H180" s="67">
        <v>12500</v>
      </c>
      <c r="I180" s="67">
        <v>0</v>
      </c>
      <c r="J180" s="67">
        <v>0</v>
      </c>
      <c r="K180" s="67">
        <v>0</v>
      </c>
      <c r="L180" s="19">
        <v>0</v>
      </c>
      <c r="M180" s="19">
        <v>0</v>
      </c>
      <c r="N180" s="67">
        <v>0</v>
      </c>
      <c r="O180" s="19">
        <v>943.48982999999998</v>
      </c>
      <c r="P180" s="19">
        <v>1009.93988</v>
      </c>
      <c r="Q180" s="19">
        <v>0</v>
      </c>
      <c r="R180" s="67">
        <f t="shared" si="22"/>
        <v>1953.4297099999999</v>
      </c>
    </row>
    <row r="181" spans="1:18" s="61" customFormat="1" ht="14.25" customHeight="1">
      <c r="A181" s="63">
        <f t="shared" si="23"/>
        <v>22</v>
      </c>
      <c r="B181" s="64" t="s">
        <v>54</v>
      </c>
      <c r="C181" s="65">
        <v>41263</v>
      </c>
      <c r="D181" s="64" t="s">
        <v>370</v>
      </c>
      <c r="E181" s="64" t="s">
        <v>136</v>
      </c>
      <c r="F181" s="64" t="s">
        <v>24</v>
      </c>
      <c r="G181" s="66" t="s">
        <v>59</v>
      </c>
      <c r="H181" s="67">
        <v>7449.7661900000003</v>
      </c>
      <c r="I181" s="80">
        <v>0</v>
      </c>
      <c r="J181" s="80">
        <v>0</v>
      </c>
      <c r="K181" s="80">
        <v>0</v>
      </c>
      <c r="L181" s="89">
        <v>0</v>
      </c>
      <c r="M181" s="89">
        <v>0</v>
      </c>
      <c r="N181" s="80">
        <v>0</v>
      </c>
      <c r="O181" s="89">
        <v>287.07323000000002</v>
      </c>
      <c r="P181" s="19">
        <v>335.75601999999998</v>
      </c>
      <c r="Q181" s="19">
        <v>152.613</v>
      </c>
      <c r="R181" s="67">
        <f t="shared" si="22"/>
        <v>775.44225000000006</v>
      </c>
    </row>
    <row r="182" spans="1:18" s="61" customFormat="1" ht="14.25" customHeight="1">
      <c r="A182" s="63">
        <f t="shared" si="23"/>
        <v>23</v>
      </c>
      <c r="B182" s="64" t="s">
        <v>54</v>
      </c>
      <c r="C182" s="65">
        <v>41313</v>
      </c>
      <c r="D182" s="64" t="s">
        <v>318</v>
      </c>
      <c r="E182" s="64" t="s">
        <v>299</v>
      </c>
      <c r="F182" s="64" t="s">
        <v>300</v>
      </c>
      <c r="G182" s="66" t="s">
        <v>17</v>
      </c>
      <c r="H182" s="67">
        <v>32837.5</v>
      </c>
      <c r="I182" s="67">
        <v>0</v>
      </c>
      <c r="J182" s="67">
        <v>0</v>
      </c>
      <c r="K182" s="67">
        <v>0</v>
      </c>
      <c r="L182" s="19">
        <v>0</v>
      </c>
      <c r="M182" s="19">
        <v>11087.72818</v>
      </c>
      <c r="N182" s="67">
        <v>21749.771820000002</v>
      </c>
      <c r="O182" s="19">
        <v>0</v>
      </c>
      <c r="P182" s="19">
        <v>0</v>
      </c>
      <c r="Q182" s="19">
        <v>0</v>
      </c>
      <c r="R182" s="67">
        <f t="shared" si="22"/>
        <v>32837.5</v>
      </c>
    </row>
    <row r="183" spans="1:18" s="61" customFormat="1" ht="14.25" customHeight="1">
      <c r="A183" s="63">
        <f t="shared" si="23"/>
        <v>24</v>
      </c>
      <c r="B183" s="64" t="s">
        <v>54</v>
      </c>
      <c r="C183" s="65">
        <v>41950</v>
      </c>
      <c r="D183" s="64" t="s">
        <v>319</v>
      </c>
      <c r="E183" s="64" t="s">
        <v>18</v>
      </c>
      <c r="F183" s="64" t="s">
        <v>300</v>
      </c>
      <c r="G183" s="66" t="s">
        <v>59</v>
      </c>
      <c r="H183" s="67">
        <v>15000</v>
      </c>
      <c r="I183" s="67">
        <v>0</v>
      </c>
      <c r="J183" s="67">
        <v>0</v>
      </c>
      <c r="K183" s="67">
        <v>0</v>
      </c>
      <c r="L183" s="19">
        <v>0</v>
      </c>
      <c r="M183" s="19">
        <v>19177.989140000001</v>
      </c>
      <c r="N183" s="67">
        <v>0</v>
      </c>
      <c r="O183" s="19">
        <v>0</v>
      </c>
      <c r="P183" s="19">
        <v>0</v>
      </c>
      <c r="Q183" s="19">
        <v>0</v>
      </c>
      <c r="R183" s="67">
        <f t="shared" si="22"/>
        <v>19177.989140000001</v>
      </c>
    </row>
    <row r="184" spans="1:18" s="61" customFormat="1" ht="14.25" customHeight="1">
      <c r="A184" s="63">
        <f t="shared" si="23"/>
        <v>25</v>
      </c>
      <c r="B184" s="64" t="s">
        <v>54</v>
      </c>
      <c r="C184" s="65">
        <v>42150</v>
      </c>
      <c r="D184" s="64" t="s">
        <v>345</v>
      </c>
      <c r="E184" s="64" t="s">
        <v>18</v>
      </c>
      <c r="F184" s="64" t="s">
        <v>300</v>
      </c>
      <c r="G184" s="66" t="s">
        <v>59</v>
      </c>
      <c r="H184" s="67">
        <v>15000</v>
      </c>
      <c r="I184" s="67">
        <v>0</v>
      </c>
      <c r="J184" s="67">
        <v>0</v>
      </c>
      <c r="K184" s="67">
        <v>0</v>
      </c>
      <c r="L184" s="19">
        <v>0</v>
      </c>
      <c r="M184" s="19">
        <v>0</v>
      </c>
      <c r="N184" s="67">
        <v>17440.677970000001</v>
      </c>
      <c r="O184" s="19">
        <v>0</v>
      </c>
      <c r="P184" s="19">
        <v>0</v>
      </c>
      <c r="Q184" s="19">
        <v>0</v>
      </c>
      <c r="R184" s="67">
        <f t="shared" si="22"/>
        <v>17440.677970000001</v>
      </c>
    </row>
    <row r="185" spans="1:18" s="61" customFormat="1" ht="14.25" customHeight="1">
      <c r="A185" s="63">
        <f t="shared" si="23"/>
        <v>26</v>
      </c>
      <c r="B185" s="64" t="s">
        <v>54</v>
      </c>
      <c r="C185" s="65">
        <v>42150</v>
      </c>
      <c r="D185" s="64" t="s">
        <v>346</v>
      </c>
      <c r="E185" s="64" t="s">
        <v>18</v>
      </c>
      <c r="F185" s="64" t="s">
        <v>300</v>
      </c>
      <c r="G185" s="66" t="s">
        <v>59</v>
      </c>
      <c r="H185" s="67">
        <v>15000</v>
      </c>
      <c r="I185" s="67">
        <v>0</v>
      </c>
      <c r="J185" s="67">
        <v>0</v>
      </c>
      <c r="K185" s="67">
        <v>0</v>
      </c>
      <c r="L185" s="19">
        <v>0</v>
      </c>
      <c r="M185" s="19">
        <v>0</v>
      </c>
      <c r="N185" s="67">
        <v>17440.677970000001</v>
      </c>
      <c r="O185" s="19">
        <v>0</v>
      </c>
      <c r="P185" s="19">
        <v>0</v>
      </c>
      <c r="Q185" s="19">
        <v>17980.857</v>
      </c>
      <c r="R185" s="67">
        <f t="shared" si="22"/>
        <v>35421.534970000001</v>
      </c>
    </row>
    <row r="186" spans="1:18" s="61" customFormat="1" ht="14.25" customHeight="1">
      <c r="A186" s="63">
        <f t="shared" si="23"/>
        <v>27</v>
      </c>
      <c r="B186" s="64" t="s">
        <v>54</v>
      </c>
      <c r="C186" s="65">
        <v>42404</v>
      </c>
      <c r="D186" s="64" t="s">
        <v>372</v>
      </c>
      <c r="E186" s="64" t="s">
        <v>299</v>
      </c>
      <c r="F186" s="64" t="s">
        <v>300</v>
      </c>
      <c r="G186" s="66" t="s">
        <v>17</v>
      </c>
      <c r="H186" s="67">
        <v>44300</v>
      </c>
      <c r="I186" s="67">
        <v>0</v>
      </c>
      <c r="J186" s="67">
        <v>0</v>
      </c>
      <c r="K186" s="67">
        <v>0</v>
      </c>
      <c r="L186" s="19">
        <v>0</v>
      </c>
      <c r="M186" s="19">
        <v>0</v>
      </c>
      <c r="N186" s="67">
        <v>0</v>
      </c>
      <c r="O186" s="19">
        <v>16341.979869999999</v>
      </c>
      <c r="P186" s="19">
        <v>0</v>
      </c>
      <c r="Q186" s="19">
        <v>27645.495999999999</v>
      </c>
      <c r="R186" s="67">
        <f t="shared" si="22"/>
        <v>43987.475869999995</v>
      </c>
    </row>
    <row r="187" spans="1:18" s="61" customFormat="1" ht="14.25" customHeight="1">
      <c r="A187" s="63">
        <f t="shared" si="23"/>
        <v>28</v>
      </c>
      <c r="B187" s="64" t="s">
        <v>54</v>
      </c>
      <c r="C187" s="65">
        <v>41683</v>
      </c>
      <c r="D187" s="64" t="s">
        <v>393</v>
      </c>
      <c r="E187" s="64" t="s">
        <v>41</v>
      </c>
      <c r="F187" s="64" t="s">
        <v>24</v>
      </c>
      <c r="G187" s="66" t="s">
        <v>17</v>
      </c>
      <c r="H187" s="67">
        <v>48660</v>
      </c>
      <c r="I187" s="67">
        <v>0</v>
      </c>
      <c r="J187" s="67">
        <v>0</v>
      </c>
      <c r="K187" s="67">
        <v>0</v>
      </c>
      <c r="L187" s="19">
        <v>0</v>
      </c>
      <c r="M187" s="19">
        <v>0</v>
      </c>
      <c r="N187" s="67">
        <v>0</v>
      </c>
      <c r="O187" s="19">
        <v>0</v>
      </c>
      <c r="P187" s="19">
        <v>2396.3688299999999</v>
      </c>
      <c r="Q187" s="19">
        <v>0</v>
      </c>
      <c r="R187" s="67">
        <f t="shared" si="22"/>
        <v>2396.3688299999999</v>
      </c>
    </row>
    <row r="188" spans="1:18" s="61" customFormat="1" ht="14.25" customHeight="1">
      <c r="A188" s="63">
        <f t="shared" si="23"/>
        <v>29</v>
      </c>
      <c r="B188" s="64" t="s">
        <v>54</v>
      </c>
      <c r="C188" s="65">
        <v>42404</v>
      </c>
      <c r="D188" s="64" t="s">
        <v>394</v>
      </c>
      <c r="E188" s="64" t="s">
        <v>41</v>
      </c>
      <c r="F188" s="64" t="s">
        <v>24</v>
      </c>
      <c r="G188" s="66" t="s">
        <v>17</v>
      </c>
      <c r="H188" s="67">
        <v>24000</v>
      </c>
      <c r="I188" s="67">
        <v>0</v>
      </c>
      <c r="J188" s="67">
        <v>0</v>
      </c>
      <c r="K188" s="67">
        <v>0</v>
      </c>
      <c r="L188" s="19">
        <v>0</v>
      </c>
      <c r="M188" s="19">
        <v>0</v>
      </c>
      <c r="N188" s="67">
        <v>0</v>
      </c>
      <c r="O188" s="19">
        <v>0</v>
      </c>
      <c r="P188" s="19">
        <v>7500</v>
      </c>
      <c r="Q188" s="19">
        <v>7500</v>
      </c>
      <c r="R188" s="67">
        <f t="shared" si="22"/>
        <v>15000</v>
      </c>
    </row>
    <row r="189" spans="1:18" s="61" customFormat="1" ht="14.25" customHeight="1">
      <c r="A189" s="63">
        <f t="shared" si="23"/>
        <v>30</v>
      </c>
      <c r="B189" s="64" t="s">
        <v>54</v>
      </c>
      <c r="C189" s="65">
        <v>42726</v>
      </c>
      <c r="D189" s="64" t="s">
        <v>396</v>
      </c>
      <c r="E189" s="64" t="s">
        <v>395</v>
      </c>
      <c r="F189" s="64" t="s">
        <v>19</v>
      </c>
      <c r="G189" s="66" t="s">
        <v>59</v>
      </c>
      <c r="H189" s="67">
        <v>192270</v>
      </c>
      <c r="I189" s="67">
        <v>0</v>
      </c>
      <c r="J189" s="67">
        <v>0</v>
      </c>
      <c r="K189" s="67">
        <v>0</v>
      </c>
      <c r="L189" s="19">
        <v>0</v>
      </c>
      <c r="M189" s="19">
        <v>0</v>
      </c>
      <c r="N189" s="67">
        <v>0</v>
      </c>
      <c r="O189" s="19">
        <v>0</v>
      </c>
      <c r="P189" s="19">
        <v>90751.44</v>
      </c>
      <c r="Q189" s="19">
        <v>0</v>
      </c>
      <c r="R189" s="67">
        <f t="shared" si="22"/>
        <v>90751.44</v>
      </c>
    </row>
    <row r="190" spans="1:18" s="62" customFormat="1">
      <c r="A190" s="70"/>
      <c r="B190" s="70"/>
      <c r="C190" s="70"/>
      <c r="D190" s="70"/>
      <c r="E190" s="70"/>
      <c r="F190" s="70"/>
      <c r="G190" s="113"/>
      <c r="H190" s="70"/>
      <c r="I190" s="96"/>
      <c r="J190" s="96"/>
      <c r="K190" s="96"/>
      <c r="L190" s="97"/>
      <c r="M190" s="97"/>
      <c r="N190" s="96"/>
      <c r="O190" s="97"/>
      <c r="P190" s="97"/>
      <c r="Q190" s="97"/>
      <c r="R190" s="96"/>
    </row>
    <row r="191" spans="1:18" s="62" customFormat="1">
      <c r="A191" s="56" t="s">
        <v>50</v>
      </c>
      <c r="B191" s="57" t="s">
        <v>61</v>
      </c>
      <c r="C191" s="68"/>
      <c r="D191" s="58"/>
      <c r="E191" s="58"/>
      <c r="F191" s="58"/>
      <c r="G191" s="109"/>
      <c r="H191" s="81"/>
      <c r="I191" s="60">
        <f>SUM(I192:I209)</f>
        <v>227861.53313</v>
      </c>
      <c r="J191" s="60">
        <f t="shared" ref="J191:P191" si="24">SUM(J192:J209)</f>
        <v>135751.5877</v>
      </c>
      <c r="K191" s="60">
        <f t="shared" si="24"/>
        <v>75153.10493999999</v>
      </c>
      <c r="L191" s="60">
        <f>SUM(L192:L209)</f>
        <v>52451.661639999998</v>
      </c>
      <c r="M191" s="60">
        <f t="shared" si="24"/>
        <v>52125.91500999999</v>
      </c>
      <c r="N191" s="60">
        <f t="shared" si="24"/>
        <v>42018.262310000006</v>
      </c>
      <c r="O191" s="60">
        <f t="shared" si="24"/>
        <v>25810.186439999994</v>
      </c>
      <c r="P191" s="60">
        <f t="shared" si="24"/>
        <v>27444.243579999998</v>
      </c>
      <c r="Q191" s="60">
        <f>SUM(Q192:Q209)</f>
        <v>51334.405810000004</v>
      </c>
      <c r="R191" s="60">
        <f>SUM(R192:R209)</f>
        <v>689950.90055999986</v>
      </c>
    </row>
    <row r="192" spans="1:18" s="61" customFormat="1" ht="14.25" customHeight="1">
      <c r="A192" s="63">
        <v>1</v>
      </c>
      <c r="B192" s="64" t="s">
        <v>200</v>
      </c>
      <c r="C192" s="65">
        <v>36259</v>
      </c>
      <c r="D192" s="64" t="s">
        <v>66</v>
      </c>
      <c r="E192" s="64" t="s">
        <v>23</v>
      </c>
      <c r="F192" s="64" t="s">
        <v>24</v>
      </c>
      <c r="G192" s="66" t="s">
        <v>62</v>
      </c>
      <c r="H192" s="67">
        <v>13901000</v>
      </c>
      <c r="I192" s="67">
        <v>14800.45549</v>
      </c>
      <c r="J192" s="67">
        <v>16361.027980000001</v>
      </c>
      <c r="K192" s="67">
        <v>0</v>
      </c>
      <c r="L192" s="19">
        <v>0</v>
      </c>
      <c r="M192" s="19">
        <v>0</v>
      </c>
      <c r="N192" s="67">
        <v>0</v>
      </c>
      <c r="O192" s="19">
        <v>0</v>
      </c>
      <c r="P192" s="19">
        <v>0</v>
      </c>
      <c r="Q192" s="19">
        <v>0</v>
      </c>
      <c r="R192" s="67">
        <f>SUM(I192:Q192)</f>
        <v>31161.483469999999</v>
      </c>
    </row>
    <row r="193" spans="1:18" s="61" customFormat="1" ht="14.25" customHeight="1">
      <c r="A193" s="63">
        <f>+A192+1</f>
        <v>2</v>
      </c>
      <c r="B193" s="64" t="s">
        <v>201</v>
      </c>
      <c r="C193" s="65">
        <v>36773</v>
      </c>
      <c r="D193" s="64" t="s">
        <v>67</v>
      </c>
      <c r="E193" s="64" t="s">
        <v>23</v>
      </c>
      <c r="F193" s="64" t="s">
        <v>24</v>
      </c>
      <c r="G193" s="66" t="s">
        <v>62</v>
      </c>
      <c r="H193" s="67">
        <v>7636000</v>
      </c>
      <c r="I193" s="67">
        <v>6942.9721399999999</v>
      </c>
      <c r="J193" s="67">
        <v>9651.4675599999991</v>
      </c>
      <c r="K193" s="67">
        <v>20272.23949</v>
      </c>
      <c r="L193" s="19">
        <v>0</v>
      </c>
      <c r="M193" s="19">
        <v>0</v>
      </c>
      <c r="N193" s="67">
        <v>0</v>
      </c>
      <c r="O193" s="19">
        <v>0</v>
      </c>
      <c r="P193" s="19">
        <v>0</v>
      </c>
      <c r="Q193" s="19">
        <v>0</v>
      </c>
      <c r="R193" s="67">
        <f t="shared" ref="R193:R209" si="25">SUM(I193:Q193)</f>
        <v>36866.679189999995</v>
      </c>
    </row>
    <row r="194" spans="1:18" s="61" customFormat="1" ht="14.25" customHeight="1">
      <c r="A194" s="63">
        <f t="shared" ref="A194:A209" si="26">+A193+1</f>
        <v>3</v>
      </c>
      <c r="B194" s="64" t="s">
        <v>202</v>
      </c>
      <c r="C194" s="65">
        <v>36773</v>
      </c>
      <c r="D194" s="64" t="s">
        <v>68</v>
      </c>
      <c r="E194" s="64" t="s">
        <v>23</v>
      </c>
      <c r="F194" s="64" t="s">
        <v>24</v>
      </c>
      <c r="G194" s="66" t="s">
        <v>62</v>
      </c>
      <c r="H194" s="67">
        <v>24854000</v>
      </c>
      <c r="I194" s="67">
        <v>19003.247329999998</v>
      </c>
      <c r="J194" s="67">
        <v>14076.23056</v>
      </c>
      <c r="K194" s="67">
        <v>0</v>
      </c>
      <c r="L194" s="19">
        <v>0</v>
      </c>
      <c r="M194" s="19">
        <v>0</v>
      </c>
      <c r="N194" s="67">
        <v>0</v>
      </c>
      <c r="O194" s="19">
        <v>0</v>
      </c>
      <c r="P194" s="19">
        <v>0</v>
      </c>
      <c r="Q194" s="19">
        <v>0</v>
      </c>
      <c r="R194" s="67">
        <f t="shared" si="25"/>
        <v>33079.477889999995</v>
      </c>
    </row>
    <row r="195" spans="1:18" s="61" customFormat="1" ht="14.25" customHeight="1">
      <c r="A195" s="63">
        <f t="shared" si="26"/>
        <v>4</v>
      </c>
      <c r="B195" s="64" t="s">
        <v>203</v>
      </c>
      <c r="C195" s="65">
        <v>39055</v>
      </c>
      <c r="D195" s="64" t="s">
        <v>162</v>
      </c>
      <c r="E195" s="64" t="s">
        <v>125</v>
      </c>
      <c r="F195" s="64" t="s">
        <v>16</v>
      </c>
      <c r="G195" s="66" t="s">
        <v>62</v>
      </c>
      <c r="H195" s="67">
        <v>5972000</v>
      </c>
      <c r="I195" s="67">
        <v>13244.28197</v>
      </c>
      <c r="J195" s="67">
        <v>11928.251</v>
      </c>
      <c r="K195" s="67">
        <v>12241.986650000001</v>
      </c>
      <c r="L195" s="19">
        <v>7978.3490900000006</v>
      </c>
      <c r="M195" s="19">
        <v>5232.6617900000001</v>
      </c>
      <c r="N195" s="67">
        <v>0</v>
      </c>
      <c r="O195" s="19">
        <v>0</v>
      </c>
      <c r="P195" s="19">
        <v>0</v>
      </c>
      <c r="Q195" s="19">
        <v>0</v>
      </c>
      <c r="R195" s="67">
        <f t="shared" si="25"/>
        <v>50625.530500000001</v>
      </c>
    </row>
    <row r="196" spans="1:18" s="61" customFormat="1" ht="14.25" customHeight="1">
      <c r="A196" s="63">
        <f t="shared" si="26"/>
        <v>5</v>
      </c>
      <c r="B196" s="64" t="s">
        <v>86</v>
      </c>
      <c r="C196" s="65">
        <v>39786</v>
      </c>
      <c r="D196" s="64" t="s">
        <v>73</v>
      </c>
      <c r="E196" s="64" t="s">
        <v>165</v>
      </c>
      <c r="F196" s="64" t="s">
        <v>24</v>
      </c>
      <c r="G196" s="66" t="s">
        <v>62</v>
      </c>
      <c r="H196" s="67">
        <v>6660000</v>
      </c>
      <c r="I196" s="67">
        <v>38354.125820000001</v>
      </c>
      <c r="J196" s="67">
        <v>31160.93158</v>
      </c>
      <c r="K196" s="67">
        <v>6018.7559099999999</v>
      </c>
      <c r="L196" s="19">
        <v>24.936689999999999</v>
      </c>
      <c r="M196" s="19">
        <v>0</v>
      </c>
      <c r="N196" s="67">
        <v>0</v>
      </c>
      <c r="O196" s="19">
        <v>0</v>
      </c>
      <c r="P196" s="19">
        <v>0</v>
      </c>
      <c r="Q196" s="19">
        <v>0</v>
      </c>
      <c r="R196" s="67">
        <f t="shared" si="25"/>
        <v>75558.75</v>
      </c>
    </row>
    <row r="197" spans="1:18" s="61" customFormat="1" ht="14.25" customHeight="1">
      <c r="A197" s="63">
        <f t="shared" si="26"/>
        <v>6</v>
      </c>
      <c r="B197" s="64" t="s">
        <v>159</v>
      </c>
      <c r="C197" s="65">
        <v>39898</v>
      </c>
      <c r="D197" s="64" t="s">
        <v>163</v>
      </c>
      <c r="E197" s="64" t="s">
        <v>166</v>
      </c>
      <c r="F197" s="67" t="s">
        <v>452</v>
      </c>
      <c r="G197" s="66" t="s">
        <v>62</v>
      </c>
      <c r="H197" s="67">
        <v>4171000</v>
      </c>
      <c r="I197" s="67">
        <v>7720.3940700000003</v>
      </c>
      <c r="J197" s="67">
        <v>20405.134719999998</v>
      </c>
      <c r="K197" s="67">
        <v>20973.219100000002</v>
      </c>
      <c r="L197" s="19">
        <v>2592.9305099999997</v>
      </c>
      <c r="M197" s="19">
        <v>0</v>
      </c>
      <c r="N197" s="67">
        <v>0</v>
      </c>
      <c r="O197" s="19">
        <v>0</v>
      </c>
      <c r="P197" s="19">
        <v>0</v>
      </c>
      <c r="Q197" s="19">
        <v>0</v>
      </c>
      <c r="R197" s="67">
        <f t="shared" si="25"/>
        <v>51691.678399999997</v>
      </c>
    </row>
    <row r="198" spans="1:18" s="61" customFormat="1" ht="14.25" customHeight="1">
      <c r="A198" s="63">
        <f t="shared" si="26"/>
        <v>7</v>
      </c>
      <c r="B198" s="64" t="s">
        <v>160</v>
      </c>
      <c r="C198" s="65">
        <v>39898</v>
      </c>
      <c r="D198" s="64" t="s">
        <v>163</v>
      </c>
      <c r="E198" s="64" t="s">
        <v>165</v>
      </c>
      <c r="F198" s="67" t="s">
        <v>452</v>
      </c>
      <c r="G198" s="66" t="s">
        <v>62</v>
      </c>
      <c r="H198" s="67">
        <v>755000</v>
      </c>
      <c r="I198" s="67">
        <v>1295.37176</v>
      </c>
      <c r="J198" s="67">
        <v>2160.30033</v>
      </c>
      <c r="K198" s="67">
        <v>5352.4639699999998</v>
      </c>
      <c r="L198" s="19">
        <v>435.64512000000002</v>
      </c>
      <c r="M198" s="19">
        <v>0</v>
      </c>
      <c r="N198" s="67">
        <v>0</v>
      </c>
      <c r="O198" s="19">
        <v>0</v>
      </c>
      <c r="P198" s="19">
        <v>0</v>
      </c>
      <c r="Q198" s="19">
        <v>0</v>
      </c>
      <c r="R198" s="67">
        <f t="shared" si="25"/>
        <v>9243.7811799999999</v>
      </c>
    </row>
    <row r="199" spans="1:18" s="61" customFormat="1" ht="14.25" customHeight="1">
      <c r="A199" s="63">
        <f t="shared" si="26"/>
        <v>8</v>
      </c>
      <c r="B199" s="64" t="s">
        <v>161</v>
      </c>
      <c r="C199" s="65">
        <v>39898</v>
      </c>
      <c r="D199" s="64" t="s">
        <v>164</v>
      </c>
      <c r="E199" s="64" t="s">
        <v>166</v>
      </c>
      <c r="F199" s="64" t="s">
        <v>24</v>
      </c>
      <c r="G199" s="66" t="s">
        <v>62</v>
      </c>
      <c r="H199" s="67">
        <v>4995000</v>
      </c>
      <c r="I199" s="67">
        <v>21232.452959999999</v>
      </c>
      <c r="J199" s="67">
        <v>26664.523939999999</v>
      </c>
      <c r="K199" s="67">
        <v>4510.7501299999994</v>
      </c>
      <c r="L199" s="19">
        <v>116.81635</v>
      </c>
      <c r="M199" s="19">
        <v>488.98451999999997</v>
      </c>
      <c r="N199" s="67">
        <v>548.99885999999992</v>
      </c>
      <c r="O199" s="19">
        <v>0</v>
      </c>
      <c r="P199" s="19">
        <v>0</v>
      </c>
      <c r="Q199" s="19">
        <v>0</v>
      </c>
      <c r="R199" s="67">
        <f t="shared" si="25"/>
        <v>53562.526759999993</v>
      </c>
    </row>
    <row r="200" spans="1:18" s="61" customFormat="1" ht="14.25" customHeight="1">
      <c r="A200" s="63">
        <f t="shared" si="26"/>
        <v>9</v>
      </c>
      <c r="B200" s="64" t="s">
        <v>167</v>
      </c>
      <c r="C200" s="65">
        <v>40084</v>
      </c>
      <c r="D200" s="64" t="s">
        <v>168</v>
      </c>
      <c r="E200" s="64" t="s">
        <v>41</v>
      </c>
      <c r="F200" s="64" t="s">
        <v>24</v>
      </c>
      <c r="G200" s="66" t="s">
        <v>62</v>
      </c>
      <c r="H200" s="67">
        <v>5550000</v>
      </c>
      <c r="I200" s="67">
        <v>5697.6285500000004</v>
      </c>
      <c r="J200" s="67">
        <v>3343.72003</v>
      </c>
      <c r="K200" s="67">
        <v>5574.9324699999997</v>
      </c>
      <c r="L200" s="19">
        <v>10068.60245</v>
      </c>
      <c r="M200" s="19">
        <v>15356.927170000001</v>
      </c>
      <c r="N200" s="67">
        <v>12651.064930000002</v>
      </c>
      <c r="O200" s="19">
        <v>0</v>
      </c>
      <c r="P200" s="19">
        <v>0</v>
      </c>
      <c r="Q200" s="19">
        <v>0</v>
      </c>
      <c r="R200" s="67">
        <f t="shared" si="25"/>
        <v>52692.875599999999</v>
      </c>
    </row>
    <row r="201" spans="1:18" s="61" customFormat="1" ht="14.25" customHeight="1">
      <c r="A201" s="63">
        <f t="shared" si="26"/>
        <v>10</v>
      </c>
      <c r="B201" s="64" t="s">
        <v>204</v>
      </c>
      <c r="C201" s="65">
        <v>40252</v>
      </c>
      <c r="D201" s="64" t="s">
        <v>205</v>
      </c>
      <c r="E201" s="64" t="s">
        <v>41</v>
      </c>
      <c r="F201" s="64" t="s">
        <v>24</v>
      </c>
      <c r="G201" s="66" t="s">
        <v>62</v>
      </c>
      <c r="H201" s="67">
        <v>9301000</v>
      </c>
      <c r="I201" s="67">
        <v>99570.603040000002</v>
      </c>
      <c r="J201" s="67">
        <v>0</v>
      </c>
      <c r="K201" s="67">
        <v>208.75721999999999</v>
      </c>
      <c r="L201" s="19">
        <v>0</v>
      </c>
      <c r="M201" s="19">
        <v>0</v>
      </c>
      <c r="N201" s="67">
        <v>0</v>
      </c>
      <c r="O201" s="19">
        <v>0</v>
      </c>
      <c r="P201" s="19">
        <v>0</v>
      </c>
      <c r="Q201" s="19">
        <v>0</v>
      </c>
      <c r="R201" s="67">
        <f t="shared" si="25"/>
        <v>99779.360260000001</v>
      </c>
    </row>
    <row r="202" spans="1:18" s="61" customFormat="1" ht="14.25" customHeight="1">
      <c r="A202" s="63">
        <f t="shared" si="26"/>
        <v>11</v>
      </c>
      <c r="B202" s="64" t="s">
        <v>293</v>
      </c>
      <c r="C202" s="65">
        <v>40998</v>
      </c>
      <c r="D202" s="64" t="s">
        <v>304</v>
      </c>
      <c r="E202" s="64" t="s">
        <v>298</v>
      </c>
      <c r="F202" s="64" t="s">
        <v>24</v>
      </c>
      <c r="G202" s="66" t="s">
        <v>62</v>
      </c>
      <c r="H202" s="67">
        <v>3210000</v>
      </c>
      <c r="I202" s="67">
        <v>0</v>
      </c>
      <c r="J202" s="67">
        <v>0</v>
      </c>
      <c r="K202" s="67">
        <v>0</v>
      </c>
      <c r="L202" s="19">
        <v>0</v>
      </c>
      <c r="M202" s="19">
        <v>6969.3773999999994</v>
      </c>
      <c r="N202" s="67">
        <v>9238.2031400000014</v>
      </c>
      <c r="O202" s="19">
        <v>5013.2299999999996</v>
      </c>
      <c r="P202" s="19">
        <v>2586.4115900000002</v>
      </c>
      <c r="Q202" s="19">
        <v>2041.7883400000001</v>
      </c>
      <c r="R202" s="67">
        <f t="shared" si="25"/>
        <v>25849.010469999997</v>
      </c>
    </row>
    <row r="203" spans="1:18" s="61" customFormat="1" ht="14.25" customHeight="1">
      <c r="A203" s="63">
        <f t="shared" si="26"/>
        <v>12</v>
      </c>
      <c r="B203" s="64" t="s">
        <v>294</v>
      </c>
      <c r="C203" s="65">
        <v>40998</v>
      </c>
      <c r="D203" s="64" t="s">
        <v>303</v>
      </c>
      <c r="E203" s="64" t="s">
        <v>237</v>
      </c>
      <c r="F203" s="64" t="s">
        <v>16</v>
      </c>
      <c r="G203" s="66" t="s">
        <v>62</v>
      </c>
      <c r="H203" s="67">
        <v>4406000</v>
      </c>
      <c r="I203" s="67">
        <v>0</v>
      </c>
      <c r="J203" s="67">
        <v>0</v>
      </c>
      <c r="K203" s="67">
        <v>0</v>
      </c>
      <c r="L203" s="19">
        <v>1536.4285499999999</v>
      </c>
      <c r="M203" s="19">
        <v>1146.6992299999999</v>
      </c>
      <c r="N203" s="67">
        <v>603.90566999999999</v>
      </c>
      <c r="O203" s="19">
        <v>5687.3927300000005</v>
      </c>
      <c r="P203" s="19">
        <v>5701.4580800000003</v>
      </c>
      <c r="Q203" s="19">
        <v>6517.1639400000004</v>
      </c>
      <c r="R203" s="67">
        <f t="shared" si="25"/>
        <v>21193.048200000001</v>
      </c>
    </row>
    <row r="204" spans="1:18" s="61" customFormat="1" ht="14.25" customHeight="1">
      <c r="A204" s="63">
        <f t="shared" si="26"/>
        <v>13</v>
      </c>
      <c r="B204" s="64" t="s">
        <v>295</v>
      </c>
      <c r="C204" s="65">
        <v>41194</v>
      </c>
      <c r="D204" s="64" t="s">
        <v>302</v>
      </c>
      <c r="E204" s="64" t="s">
        <v>299</v>
      </c>
      <c r="F204" s="64" t="s">
        <v>300</v>
      </c>
      <c r="G204" s="66" t="s">
        <v>62</v>
      </c>
      <c r="H204" s="67">
        <v>8770000</v>
      </c>
      <c r="I204" s="67">
        <v>0</v>
      </c>
      <c r="J204" s="67">
        <v>0</v>
      </c>
      <c r="K204" s="67">
        <v>0</v>
      </c>
      <c r="L204" s="19">
        <v>29697.952880000001</v>
      </c>
      <c r="M204" s="19">
        <v>18681.181049999999</v>
      </c>
      <c r="N204" s="67">
        <v>14486.22676</v>
      </c>
      <c r="O204" s="19">
        <v>4524.4985200000001</v>
      </c>
      <c r="P204" s="19">
        <v>0</v>
      </c>
      <c r="Q204" s="19">
        <v>16347.37926</v>
      </c>
      <c r="R204" s="67">
        <f t="shared" si="25"/>
        <v>83737.238469999997</v>
      </c>
    </row>
    <row r="205" spans="1:18" s="61" customFormat="1" ht="14.25" customHeight="1">
      <c r="A205" s="63">
        <f t="shared" si="26"/>
        <v>14</v>
      </c>
      <c r="B205" s="64" t="s">
        <v>296</v>
      </c>
      <c r="C205" s="65">
        <v>41194</v>
      </c>
      <c r="D205" s="64" t="s">
        <v>274</v>
      </c>
      <c r="E205" s="64" t="s">
        <v>285</v>
      </c>
      <c r="F205" s="64" t="s">
        <v>279</v>
      </c>
      <c r="G205" s="66" t="s">
        <v>62</v>
      </c>
      <c r="H205" s="67">
        <v>4396000</v>
      </c>
      <c r="I205" s="67">
        <v>0</v>
      </c>
      <c r="J205" s="67">
        <v>0</v>
      </c>
      <c r="K205" s="67">
        <v>0</v>
      </c>
      <c r="L205" s="19">
        <v>0</v>
      </c>
      <c r="M205" s="19">
        <v>2356.0086499999998</v>
      </c>
      <c r="N205" s="67">
        <v>775.33113999999989</v>
      </c>
      <c r="O205" s="19">
        <v>5026.2921100000003</v>
      </c>
      <c r="P205" s="19">
        <v>9018.3698299999996</v>
      </c>
      <c r="Q205" s="19">
        <v>10292.93953</v>
      </c>
      <c r="R205" s="67">
        <f t="shared" si="25"/>
        <v>27468.94126</v>
      </c>
    </row>
    <row r="206" spans="1:18" s="61" customFormat="1" ht="14.25" customHeight="1">
      <c r="A206" s="63">
        <f t="shared" si="26"/>
        <v>15</v>
      </c>
      <c r="B206" s="64" t="s">
        <v>297</v>
      </c>
      <c r="C206" s="65">
        <v>41283</v>
      </c>
      <c r="D206" s="64" t="s">
        <v>301</v>
      </c>
      <c r="E206" s="64" t="s">
        <v>41</v>
      </c>
      <c r="F206" s="64" t="s">
        <v>24</v>
      </c>
      <c r="G206" s="66" t="s">
        <v>62</v>
      </c>
      <c r="H206" s="67">
        <v>5078000</v>
      </c>
      <c r="I206" s="67">
        <v>0</v>
      </c>
      <c r="J206" s="67">
        <v>0</v>
      </c>
      <c r="K206" s="67">
        <v>0</v>
      </c>
      <c r="L206" s="19">
        <v>0</v>
      </c>
      <c r="M206" s="19">
        <v>1894.0752</v>
      </c>
      <c r="N206" s="67">
        <v>2934.31306</v>
      </c>
      <c r="O206" s="19">
        <v>2658.7352000000001</v>
      </c>
      <c r="P206" s="19">
        <v>9045.2658499999998</v>
      </c>
      <c r="Q206" s="19">
        <v>11689.978139999999</v>
      </c>
      <c r="R206" s="67">
        <f t="shared" si="25"/>
        <v>28222.367449999998</v>
      </c>
    </row>
    <row r="207" spans="1:18" s="61" customFormat="1" ht="14.25" customHeight="1">
      <c r="A207" s="63">
        <f t="shared" si="26"/>
        <v>16</v>
      </c>
      <c r="B207" s="64" t="s">
        <v>347</v>
      </c>
      <c r="C207" s="65">
        <v>41283</v>
      </c>
      <c r="D207" s="64" t="s">
        <v>349</v>
      </c>
      <c r="E207" s="64" t="s">
        <v>351</v>
      </c>
      <c r="F207" s="64" t="s">
        <v>353</v>
      </c>
      <c r="G207" s="66" t="s">
        <v>62</v>
      </c>
      <c r="H207" s="67">
        <v>2905000</v>
      </c>
      <c r="I207" s="67">
        <v>0</v>
      </c>
      <c r="J207" s="67">
        <v>0</v>
      </c>
      <c r="K207" s="67">
        <v>0</v>
      </c>
      <c r="L207" s="19">
        <v>0</v>
      </c>
      <c r="M207" s="19">
        <v>0</v>
      </c>
      <c r="N207" s="67">
        <v>270.73331999999999</v>
      </c>
      <c r="O207" s="19">
        <v>2304.6710199999998</v>
      </c>
      <c r="P207" s="19">
        <v>602.55161999999996</v>
      </c>
      <c r="Q207" s="19">
        <v>4306.13609</v>
      </c>
      <c r="R207" s="67">
        <f t="shared" si="25"/>
        <v>7484.0920499999993</v>
      </c>
    </row>
    <row r="208" spans="1:18" s="61" customFormat="1" ht="14.25" customHeight="1">
      <c r="A208" s="63">
        <f t="shared" si="26"/>
        <v>17</v>
      </c>
      <c r="B208" s="64" t="s">
        <v>348</v>
      </c>
      <c r="C208" s="65">
        <v>41950</v>
      </c>
      <c r="D208" s="64" t="s">
        <v>350</v>
      </c>
      <c r="E208" s="64" t="s">
        <v>352</v>
      </c>
      <c r="F208" s="67" t="s">
        <v>452</v>
      </c>
      <c r="G208" s="66" t="s">
        <v>62</v>
      </c>
      <c r="H208" s="67">
        <v>6944000</v>
      </c>
      <c r="I208" s="67">
        <v>0</v>
      </c>
      <c r="J208" s="67">
        <v>0</v>
      </c>
      <c r="K208" s="67">
        <v>0</v>
      </c>
      <c r="L208" s="19">
        <v>0</v>
      </c>
      <c r="M208" s="19">
        <v>0</v>
      </c>
      <c r="N208" s="67">
        <v>509.48543000000001</v>
      </c>
      <c r="O208" s="19">
        <v>595.36685999999997</v>
      </c>
      <c r="P208" s="19">
        <v>490.18660999999997</v>
      </c>
      <c r="Q208" s="19">
        <v>139.02051</v>
      </c>
      <c r="R208" s="67">
        <f t="shared" si="25"/>
        <v>1734.0594100000001</v>
      </c>
    </row>
    <row r="209" spans="1:18" s="53" customFormat="1" ht="14.25" customHeight="1">
      <c r="A209" s="48">
        <f t="shared" si="26"/>
        <v>18</v>
      </c>
      <c r="B209" s="20" t="s">
        <v>397</v>
      </c>
      <c r="C209" s="47">
        <v>41951</v>
      </c>
      <c r="D209" s="20" t="s">
        <v>398</v>
      </c>
      <c r="E209" s="20" t="s">
        <v>125</v>
      </c>
      <c r="F209" s="20" t="s">
        <v>16</v>
      </c>
      <c r="G209" s="49" t="s">
        <v>62</v>
      </c>
      <c r="H209" s="67">
        <v>2480000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9">
        <v>0</v>
      </c>
      <c r="Q209" s="19">
        <v>0</v>
      </c>
      <c r="R209" s="67">
        <f t="shared" si="25"/>
        <v>0</v>
      </c>
    </row>
    <row r="210" spans="1:18" s="62" customFormat="1">
      <c r="A210" s="82"/>
      <c r="B210" s="83"/>
      <c r="C210" s="84"/>
      <c r="D210" s="85"/>
      <c r="E210" s="83"/>
      <c r="F210" s="83"/>
      <c r="G210" s="86"/>
      <c r="H210" s="80"/>
      <c r="I210" s="80"/>
      <c r="J210" s="80"/>
      <c r="K210" s="80"/>
      <c r="L210" s="89"/>
      <c r="M210" s="89"/>
      <c r="N210" s="80"/>
      <c r="O210" s="89"/>
      <c r="P210" s="89"/>
      <c r="Q210" s="89"/>
      <c r="R210" s="80"/>
    </row>
    <row r="211" spans="1:18" s="62" customFormat="1" ht="16.5">
      <c r="A211" s="74" t="s">
        <v>99</v>
      </c>
      <c r="B211" s="75" t="s">
        <v>100</v>
      </c>
      <c r="C211" s="84"/>
      <c r="D211" s="85"/>
      <c r="E211" s="83"/>
      <c r="F211" s="83"/>
      <c r="G211" s="86"/>
      <c r="H211" s="80"/>
      <c r="I211" s="76">
        <f>SUM(I212:I218)</f>
        <v>1000000</v>
      </c>
      <c r="J211" s="76">
        <f>SUM(J212:J218)</f>
        <v>0</v>
      </c>
      <c r="K211" s="76">
        <f t="shared" ref="K211:O211" si="27">SUM(K212:K218)</f>
        <v>500000</v>
      </c>
      <c r="L211" s="10">
        <f>SUM(L212:L218)</f>
        <v>0</v>
      </c>
      <c r="M211" s="10">
        <f t="shared" si="27"/>
        <v>500000</v>
      </c>
      <c r="N211" s="76">
        <f t="shared" si="27"/>
        <v>3056302.0991799999</v>
      </c>
      <c r="O211" s="10">
        <f t="shared" si="27"/>
        <v>1150198.7507100001</v>
      </c>
      <c r="P211" s="10">
        <f t="shared" ref="P211" si="28">SUM(P212:P218)</f>
        <v>0</v>
      </c>
      <c r="Q211" s="10">
        <f>SUM(Q212:Q218)</f>
        <v>0</v>
      </c>
      <c r="R211" s="76">
        <f>SUM(R212:R218)</f>
        <v>6206500.8498900002</v>
      </c>
    </row>
    <row r="212" spans="1:18" s="62" customFormat="1" ht="14.25" customHeight="1">
      <c r="A212" s="63">
        <v>1</v>
      </c>
      <c r="B212" s="64" t="s">
        <v>101</v>
      </c>
      <c r="C212" s="65" t="s">
        <v>102</v>
      </c>
      <c r="D212" s="87" t="s">
        <v>103</v>
      </c>
      <c r="E212" s="64" t="s">
        <v>18</v>
      </c>
      <c r="F212" s="64" t="s">
        <v>300</v>
      </c>
      <c r="G212" s="66" t="s">
        <v>17</v>
      </c>
      <c r="H212" s="67">
        <v>1000000</v>
      </c>
      <c r="I212" s="19">
        <v>1000000</v>
      </c>
      <c r="J212" s="19">
        <v>0</v>
      </c>
      <c r="K212" s="19">
        <v>0</v>
      </c>
      <c r="L212" s="19">
        <v>0</v>
      </c>
      <c r="M212" s="19">
        <v>0</v>
      </c>
      <c r="N212" s="67">
        <v>0</v>
      </c>
      <c r="O212" s="19">
        <v>0</v>
      </c>
      <c r="P212" s="19">
        <v>0</v>
      </c>
      <c r="Q212" s="19">
        <v>0</v>
      </c>
      <c r="R212" s="67">
        <f>SUM(I212:Q212)</f>
        <v>1000000</v>
      </c>
    </row>
    <row r="213" spans="1:18" s="62" customFormat="1" ht="14.25" customHeight="1">
      <c r="A213" s="63">
        <f t="shared" ref="A213:A216" si="29">+A212+1</f>
        <v>2</v>
      </c>
      <c r="B213" s="64" t="s">
        <v>101</v>
      </c>
      <c r="C213" s="65" t="s">
        <v>102</v>
      </c>
      <c r="D213" s="87" t="s">
        <v>103</v>
      </c>
      <c r="E213" s="64" t="s">
        <v>18</v>
      </c>
      <c r="F213" s="64" t="s">
        <v>300</v>
      </c>
      <c r="G213" s="66" t="s">
        <v>17</v>
      </c>
      <c r="H213" s="67">
        <v>900000</v>
      </c>
      <c r="I213" s="19">
        <v>0</v>
      </c>
      <c r="J213" s="19">
        <v>0</v>
      </c>
      <c r="K213" s="19">
        <v>500000</v>
      </c>
      <c r="L213" s="19">
        <v>0</v>
      </c>
      <c r="M213" s="19">
        <v>0</v>
      </c>
      <c r="N213" s="67">
        <v>0</v>
      </c>
      <c r="O213" s="19">
        <v>0</v>
      </c>
      <c r="P213" s="19">
        <v>0</v>
      </c>
      <c r="Q213" s="19">
        <v>0</v>
      </c>
      <c r="R213" s="67">
        <f t="shared" ref="R213:R218" si="30">SUM(I213:Q213)</f>
        <v>500000</v>
      </c>
    </row>
    <row r="214" spans="1:18" s="62" customFormat="1" ht="14.25" customHeight="1">
      <c r="A214" s="63">
        <f t="shared" si="29"/>
        <v>3</v>
      </c>
      <c r="B214" s="64" t="s">
        <v>101</v>
      </c>
      <c r="C214" s="65" t="s">
        <v>102</v>
      </c>
      <c r="D214" s="87" t="s">
        <v>103</v>
      </c>
      <c r="E214" s="64" t="s">
        <v>18</v>
      </c>
      <c r="F214" s="64" t="s">
        <v>300</v>
      </c>
      <c r="G214" s="66" t="s">
        <v>17</v>
      </c>
      <c r="H214" s="67">
        <v>500000</v>
      </c>
      <c r="I214" s="19">
        <v>0</v>
      </c>
      <c r="J214" s="19">
        <v>0</v>
      </c>
      <c r="K214" s="19">
        <v>0</v>
      </c>
      <c r="L214" s="19">
        <v>0</v>
      </c>
      <c r="M214" s="19">
        <v>500000</v>
      </c>
      <c r="N214" s="19">
        <v>0</v>
      </c>
      <c r="O214" s="19">
        <v>0</v>
      </c>
      <c r="P214" s="19">
        <v>0</v>
      </c>
      <c r="Q214" s="19">
        <v>0</v>
      </c>
      <c r="R214" s="67">
        <f t="shared" si="30"/>
        <v>500000</v>
      </c>
    </row>
    <row r="215" spans="1:18" s="62" customFormat="1" ht="14.25" customHeight="1">
      <c r="A215" s="63">
        <f t="shared" si="29"/>
        <v>4</v>
      </c>
      <c r="B215" s="64" t="s">
        <v>101</v>
      </c>
      <c r="C215" s="65" t="s">
        <v>102</v>
      </c>
      <c r="D215" s="87" t="s">
        <v>103</v>
      </c>
      <c r="E215" s="64" t="s">
        <v>18</v>
      </c>
      <c r="F215" s="64" t="s">
        <v>300</v>
      </c>
      <c r="G215" s="66" t="s">
        <v>17</v>
      </c>
      <c r="H215" s="67">
        <v>545000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545000</v>
      </c>
      <c r="O215" s="19">
        <v>0</v>
      </c>
      <c r="P215" s="19">
        <v>0</v>
      </c>
      <c r="Q215" s="19">
        <v>0</v>
      </c>
      <c r="R215" s="67">
        <f t="shared" si="30"/>
        <v>545000</v>
      </c>
    </row>
    <row r="216" spans="1:18" s="62" customFormat="1" ht="14.25" customHeight="1">
      <c r="A216" s="63">
        <f t="shared" si="29"/>
        <v>5</v>
      </c>
      <c r="B216" s="64" t="s">
        <v>101</v>
      </c>
      <c r="C216" s="65" t="s">
        <v>102</v>
      </c>
      <c r="D216" s="87" t="s">
        <v>103</v>
      </c>
      <c r="E216" s="64" t="s">
        <v>18</v>
      </c>
      <c r="F216" s="64" t="s">
        <v>300</v>
      </c>
      <c r="G216" s="66" t="s">
        <v>17</v>
      </c>
      <c r="H216" s="67">
        <v>1250000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1250000</v>
      </c>
      <c r="O216" s="19">
        <v>0</v>
      </c>
      <c r="P216" s="19">
        <v>0</v>
      </c>
      <c r="Q216" s="19">
        <v>0</v>
      </c>
      <c r="R216" s="67">
        <f t="shared" si="30"/>
        <v>1250000</v>
      </c>
    </row>
    <row r="217" spans="1:18" s="62" customFormat="1" ht="14.25" customHeight="1">
      <c r="A217" s="63">
        <f>+A216+1</f>
        <v>6</v>
      </c>
      <c r="B217" s="64" t="s">
        <v>101</v>
      </c>
      <c r="C217" s="65" t="s">
        <v>102</v>
      </c>
      <c r="D217" s="87" t="s">
        <v>103</v>
      </c>
      <c r="E217" s="64" t="s">
        <v>18</v>
      </c>
      <c r="F217" s="64" t="s">
        <v>300</v>
      </c>
      <c r="G217" s="66" t="s">
        <v>59</v>
      </c>
      <c r="H217" s="67">
        <v>1100000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1261302.0991800001</v>
      </c>
      <c r="O217" s="19">
        <v>0</v>
      </c>
      <c r="P217" s="19">
        <v>0</v>
      </c>
      <c r="Q217" s="19">
        <v>0</v>
      </c>
      <c r="R217" s="67">
        <f t="shared" si="30"/>
        <v>1261302.0991800001</v>
      </c>
    </row>
    <row r="218" spans="1:18" s="62" customFormat="1" ht="14.25" customHeight="1">
      <c r="A218" s="63">
        <v>7</v>
      </c>
      <c r="B218" s="64" t="s">
        <v>101</v>
      </c>
      <c r="C218" s="65" t="s">
        <v>102</v>
      </c>
      <c r="D218" s="87" t="s">
        <v>103</v>
      </c>
      <c r="E218" s="64" t="s">
        <v>18</v>
      </c>
      <c r="F218" s="64" t="s">
        <v>300</v>
      </c>
      <c r="G218" s="66" t="s">
        <v>59</v>
      </c>
      <c r="H218" s="67">
        <v>1000000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1150198.7507100001</v>
      </c>
      <c r="P218" s="19">
        <v>0</v>
      </c>
      <c r="Q218" s="19">
        <v>0</v>
      </c>
      <c r="R218" s="67">
        <f t="shared" si="30"/>
        <v>1150198.7507100001</v>
      </c>
    </row>
    <row r="219" spans="1:18" s="62" customFormat="1">
      <c r="A219" s="82"/>
      <c r="B219" s="88"/>
      <c r="C219" s="84"/>
      <c r="D219" s="85"/>
      <c r="E219" s="83"/>
      <c r="F219" s="83"/>
      <c r="G219" s="86"/>
      <c r="H219" s="80"/>
      <c r="I219" s="89"/>
      <c r="J219" s="89"/>
      <c r="K219" s="89"/>
      <c r="L219" s="89"/>
      <c r="M219" s="89"/>
      <c r="N219" s="80"/>
      <c r="O219" s="80"/>
      <c r="P219" s="80"/>
      <c r="Q219" s="80"/>
      <c r="R219" s="80"/>
    </row>
    <row r="220" spans="1:18" ht="16.5">
      <c r="A220" s="6" t="s">
        <v>128</v>
      </c>
      <c r="B220" s="7" t="s">
        <v>129</v>
      </c>
      <c r="C220" s="22"/>
      <c r="D220" s="27"/>
      <c r="E220" s="23"/>
      <c r="F220" s="23"/>
      <c r="G220" s="24"/>
      <c r="H220" s="25"/>
      <c r="I220" s="10">
        <f t="shared" ref="I220:R220" si="31">SUM(I221:I222)</f>
        <v>1560803</v>
      </c>
      <c r="J220" s="10">
        <f t="shared" si="31"/>
        <v>0</v>
      </c>
      <c r="K220" s="10">
        <f t="shared" si="31"/>
        <v>0</v>
      </c>
      <c r="L220" s="10">
        <f t="shared" si="31"/>
        <v>0</v>
      </c>
      <c r="M220" s="10">
        <f t="shared" si="31"/>
        <v>0</v>
      </c>
      <c r="N220" s="10">
        <f t="shared" si="31"/>
        <v>0</v>
      </c>
      <c r="O220" s="10">
        <f t="shared" si="31"/>
        <v>0</v>
      </c>
      <c r="P220" s="10">
        <f t="shared" si="31"/>
        <v>0</v>
      </c>
      <c r="Q220" s="10">
        <f t="shared" si="31"/>
        <v>0</v>
      </c>
      <c r="R220" s="10">
        <f t="shared" si="31"/>
        <v>1560803</v>
      </c>
    </row>
    <row r="221" spans="1:18" ht="14.25" customHeight="1">
      <c r="A221" s="12">
        <v>1</v>
      </c>
      <c r="B221" s="20" t="s">
        <v>101</v>
      </c>
      <c r="C221" s="14" t="s">
        <v>102</v>
      </c>
      <c r="D221" s="18" t="s">
        <v>130</v>
      </c>
      <c r="E221" s="13" t="s">
        <v>18</v>
      </c>
      <c r="F221" s="64" t="s">
        <v>300</v>
      </c>
      <c r="G221" s="15" t="s">
        <v>17</v>
      </c>
      <c r="H221" s="67">
        <v>1260803</v>
      </c>
      <c r="I221" s="19">
        <v>1260803</v>
      </c>
      <c r="J221" s="19">
        <v>0</v>
      </c>
      <c r="K221" s="19">
        <v>0</v>
      </c>
      <c r="L221" s="99">
        <v>0</v>
      </c>
      <c r="M221" s="99">
        <v>0</v>
      </c>
      <c r="N221" s="99">
        <v>0</v>
      </c>
      <c r="O221" s="99">
        <v>0</v>
      </c>
      <c r="P221" s="19">
        <v>0</v>
      </c>
      <c r="Q221" s="19">
        <v>0</v>
      </c>
      <c r="R221" s="67">
        <f>SUM(I221:Q221)</f>
        <v>1260803</v>
      </c>
    </row>
    <row r="222" spans="1:18" s="54" customFormat="1" ht="14.25" customHeight="1">
      <c r="A222" s="48">
        <f>+A221+1</f>
        <v>2</v>
      </c>
      <c r="B222" s="20" t="s">
        <v>191</v>
      </c>
      <c r="C222" s="47">
        <v>40513</v>
      </c>
      <c r="D222" s="20" t="s">
        <v>190</v>
      </c>
      <c r="E222" s="52" t="s">
        <v>137</v>
      </c>
      <c r="F222" s="64" t="s">
        <v>300</v>
      </c>
      <c r="G222" s="49" t="s">
        <v>17</v>
      </c>
      <c r="H222" s="19">
        <v>300000</v>
      </c>
      <c r="I222" s="19">
        <v>300000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  <c r="Q222" s="19">
        <v>0</v>
      </c>
      <c r="R222" s="67">
        <f t="shared" ref="R222" si="32">SUM(I222:Q222)</f>
        <v>300000</v>
      </c>
    </row>
    <row r="223" spans="1:18" ht="18" customHeight="1" thickBot="1">
      <c r="A223" s="21"/>
      <c r="B223" s="23"/>
      <c r="C223" s="22"/>
      <c r="D223" s="27"/>
      <c r="E223" s="23"/>
      <c r="F223" s="23"/>
      <c r="G223" s="24"/>
      <c r="H223" s="26"/>
      <c r="I223" s="25"/>
      <c r="J223" s="25"/>
      <c r="K223" s="25"/>
      <c r="L223" s="25"/>
      <c r="M223" s="25"/>
      <c r="N223" s="25"/>
      <c r="O223" s="25"/>
      <c r="P223" s="25"/>
      <c r="Q223" s="25"/>
      <c r="R223" s="25"/>
    </row>
    <row r="224" spans="1:18" ht="15" customHeight="1">
      <c r="A224" s="28"/>
      <c r="B224" s="29"/>
      <c r="C224" s="30"/>
      <c r="D224" s="31"/>
      <c r="E224" s="29"/>
      <c r="F224" s="29"/>
      <c r="G224" s="32"/>
      <c r="H224" s="33"/>
      <c r="I224" s="34"/>
      <c r="J224" s="34"/>
      <c r="K224" s="34"/>
      <c r="L224" s="34"/>
      <c r="M224" s="34"/>
      <c r="N224" s="34"/>
      <c r="O224" s="34"/>
      <c r="P224" s="34"/>
      <c r="Q224" s="34"/>
      <c r="R224" s="34"/>
    </row>
    <row r="225" spans="1:18" ht="16.5">
      <c r="A225" s="35">
        <f>+A80+A129+A148+A155+A189+A209+A218+A222</f>
        <v>189</v>
      </c>
      <c r="B225" s="36" t="s">
        <v>104</v>
      </c>
      <c r="C225" s="37"/>
      <c r="D225" s="38"/>
      <c r="E225" s="38"/>
      <c r="F225" s="38"/>
      <c r="G225" s="115"/>
      <c r="H225" s="39"/>
      <c r="I225" s="40">
        <f>+I11+I157+I211+I220</f>
        <v>3858005.9640199998</v>
      </c>
      <c r="J225" s="40">
        <f t="shared" ref="J225:R225" si="33">+J11+J157+J211+J220</f>
        <v>989792.79884000006</v>
      </c>
      <c r="K225" s="40">
        <f t="shared" si="33"/>
        <v>949437.14194</v>
      </c>
      <c r="L225" s="40">
        <f t="shared" si="33"/>
        <v>377369.30423999997</v>
      </c>
      <c r="M225" s="40">
        <f t="shared" si="33"/>
        <v>958121.25965999998</v>
      </c>
      <c r="N225" s="40">
        <f t="shared" si="33"/>
        <v>4390043.6133300001</v>
      </c>
      <c r="O225" s="40">
        <f t="shared" si="33"/>
        <v>2021026.3523300001</v>
      </c>
      <c r="P225" s="40">
        <f t="shared" si="33"/>
        <v>435143.51118000003</v>
      </c>
      <c r="Q225" s="40">
        <f t="shared" si="33"/>
        <v>563316.35146999999</v>
      </c>
      <c r="R225" s="40">
        <f t="shared" si="33"/>
        <v>14542256.297010001</v>
      </c>
    </row>
    <row r="226" spans="1:18" ht="16.5" thickBot="1">
      <c r="A226" s="41"/>
      <c r="B226" s="41"/>
      <c r="C226" s="42"/>
      <c r="D226" s="41"/>
      <c r="E226" s="41"/>
      <c r="F226" s="41"/>
      <c r="G226" s="116"/>
      <c r="H226" s="43"/>
      <c r="I226" s="44"/>
      <c r="J226" s="44"/>
      <c r="K226" s="44"/>
      <c r="L226" s="44"/>
      <c r="M226" s="44"/>
      <c r="N226" s="44"/>
      <c r="O226" s="44"/>
      <c r="P226" s="44"/>
      <c r="Q226" s="44"/>
      <c r="R226" s="44"/>
    </row>
    <row r="227" spans="1:18">
      <c r="A227" s="55" t="s">
        <v>105</v>
      </c>
      <c r="B227" s="45"/>
      <c r="C227" s="46"/>
      <c r="D227" s="46"/>
      <c r="E227" s="50"/>
      <c r="F227" s="16"/>
      <c r="H227" s="17"/>
      <c r="L227" s="1"/>
    </row>
  </sheetData>
  <mergeCells count="5">
    <mergeCell ref="A4:R4"/>
    <mergeCell ref="A5:R5"/>
    <mergeCell ref="A6:R6"/>
    <mergeCell ref="A7:R7"/>
    <mergeCell ref="A8:R8"/>
  </mergeCells>
  <phoneticPr fontId="0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54" fitToWidth="0" orientation="landscape" r:id="rId1"/>
  <headerFooter alignWithMargins="0"/>
  <rowBreaks count="3" manualBreakCount="3">
    <brk id="81" max="14" man="1"/>
    <brk id="149" max="13" man="1"/>
    <brk id="210" max="14" man="1"/>
  </rowBreaks>
  <ignoredErrors>
    <ignoredError sqref="R130:R1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MEF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Eangeles</dc:creator>
  <cp:lastModifiedBy>Vega Baldeon, Hebert</cp:lastModifiedBy>
  <cp:lastPrinted>2017-03-06T17:03:54Z</cp:lastPrinted>
  <dcterms:created xsi:type="dcterms:W3CDTF">2004-11-08T17:26:29Z</dcterms:created>
  <dcterms:modified xsi:type="dcterms:W3CDTF">2019-09-17T22:07:29Z</dcterms:modified>
</cp:coreProperties>
</file>