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2120" windowHeight="9120" tabRatio="529" activeTab="0"/>
  </bookViews>
  <sheets>
    <sheet name="Detallado" sheetId="1" r:id="rId1"/>
  </sheets>
  <definedNames>
    <definedName name="_xlnm.Print_Area" localSheetId="0">'Detallado'!$A$12:$S$333</definedName>
    <definedName name="_xlnm.Print_Titles" localSheetId="0">'Detallado'!$1:$11</definedName>
  </definedNames>
  <calcPr fullCalcOnLoad="1"/>
</workbook>
</file>

<file path=xl/sharedStrings.xml><?xml version="1.0" encoding="utf-8"?>
<sst xmlns="http://schemas.openxmlformats.org/spreadsheetml/2006/main" count="1461" uniqueCount="633">
  <si>
    <t>BIRF 7308-PE</t>
  </si>
  <si>
    <t>BIRF 7345-PE</t>
  </si>
  <si>
    <t>M. AGRICULTURA</t>
  </si>
  <si>
    <t>CAF 3241</t>
  </si>
  <si>
    <t>Proy. Control y Erradicación de la Mosca de la Fruta</t>
  </si>
  <si>
    <t>CAF 2107</t>
  </si>
  <si>
    <t>Programa de Apoyo a la Competitividad, Gobernabilidad e Inversión Social</t>
  </si>
  <si>
    <t>Programa de Infraestructura Económica y Desarrollo Social -Libre Disponib.</t>
  </si>
  <si>
    <t>Programa de Infraestructura Económica y Desarrollo Social -Proyectos</t>
  </si>
  <si>
    <t>Proyecto Olmos Etapa I Obras de Trasvase</t>
  </si>
  <si>
    <t>Detallado por Créditos</t>
  </si>
  <si>
    <t>Programa de Fortalecimiento de la Institucionalidad Fiscal y Mejora del Clima de Negocios</t>
  </si>
  <si>
    <t>INRENA</t>
  </si>
  <si>
    <t>FONER</t>
  </si>
  <si>
    <t>BID 1663-OC-PE</t>
  </si>
  <si>
    <t>MINISTERIO DE ECONOMIA Y FINANZAS</t>
  </si>
  <si>
    <t>DEUDA  EXTERNA  DE  MEDIANO  Y  LARGO  PLAZO</t>
  </si>
  <si>
    <t>(En Miles US$)</t>
  </si>
  <si>
    <t>FECHA</t>
  </si>
  <si>
    <t>ENTIDAD</t>
  </si>
  <si>
    <t>SECTOR</t>
  </si>
  <si>
    <t>No.</t>
  </si>
  <si>
    <t>PRESTAMISTA</t>
  </si>
  <si>
    <t>CONTRATO</t>
  </si>
  <si>
    <t>FINALIDAD</t>
  </si>
  <si>
    <t>EJECUTORA</t>
  </si>
  <si>
    <t>ECONOMICO</t>
  </si>
  <si>
    <t>M.O.</t>
  </si>
  <si>
    <t>2000</t>
  </si>
  <si>
    <t>2001</t>
  </si>
  <si>
    <t>2002</t>
  </si>
  <si>
    <t>2003</t>
  </si>
  <si>
    <t>TOTAL</t>
  </si>
  <si>
    <t>I.</t>
  </si>
  <si>
    <t>ORGANISMOS  INTERNACIONALES</t>
  </si>
  <si>
    <t>A.</t>
  </si>
  <si>
    <t>BANCO  INTERAMERICANO  DE  DESARROLLO</t>
  </si>
  <si>
    <t>AGRICULTURA</t>
  </si>
  <si>
    <t>US$</t>
  </si>
  <si>
    <t>ENERGIA Y MINAS</t>
  </si>
  <si>
    <t>MEF</t>
  </si>
  <si>
    <t>ECONOMIA</t>
  </si>
  <si>
    <t>M.TRANSPORTES</t>
  </si>
  <si>
    <t>TRANSPORTES</t>
  </si>
  <si>
    <t>BID  741-OC-PE</t>
  </si>
  <si>
    <t>Prog.Fortalecimiento Salud</t>
  </si>
  <si>
    <t>M.SALUD</t>
  </si>
  <si>
    <t>SALUD</t>
  </si>
  <si>
    <t>FONCODES</t>
  </si>
  <si>
    <t>SOCIALES</t>
  </si>
  <si>
    <t>M.PRESIDENCIA</t>
  </si>
  <si>
    <t>SANEAMIENTO</t>
  </si>
  <si>
    <t>BID  790-OC-PE</t>
  </si>
  <si>
    <t>Reest.Sub-Sector Eléctrico</t>
  </si>
  <si>
    <t>ETECEN-SUR</t>
  </si>
  <si>
    <t>BID  836-OC-PE</t>
  </si>
  <si>
    <t>Rehabil.y mejoram.carreteras II ETAPA</t>
  </si>
  <si>
    <t>BID  847-OC-PE</t>
  </si>
  <si>
    <t>Apoyo Sector Saneamiento</t>
  </si>
  <si>
    <t>PRONAP</t>
  </si>
  <si>
    <t>COFIDE</t>
  </si>
  <si>
    <t>BID  902-OC-PE</t>
  </si>
  <si>
    <t>Prog.mejoramiento Inversión Pública</t>
  </si>
  <si>
    <t>BID  901-OC-PE</t>
  </si>
  <si>
    <t>Prog.Rehabil.mant.Caminos Rurales</t>
  </si>
  <si>
    <t>Prog.Global Crédito para Microempresa</t>
  </si>
  <si>
    <t>BID  906-OC-PE</t>
  </si>
  <si>
    <t>Proy.Titulación y Registro de Tierras</t>
  </si>
  <si>
    <t>M.AGRICULTURA</t>
  </si>
  <si>
    <t>BID  931-OC-PE</t>
  </si>
  <si>
    <t>Prog.Apoyo FONCODES-II ETAPA</t>
  </si>
  <si>
    <t>M.EDUCACION</t>
  </si>
  <si>
    <t>EDUCACION</t>
  </si>
  <si>
    <t>TRABAJO</t>
  </si>
  <si>
    <t>BID  956-OC-PE</t>
  </si>
  <si>
    <t>Mejoramiento Calidad de la Educación</t>
  </si>
  <si>
    <t>Prog.atención menor 3 años (Wawa Wasi)</t>
  </si>
  <si>
    <t>M.DE LA MUJER</t>
  </si>
  <si>
    <t>BID  1025-OC-PE</t>
  </si>
  <si>
    <t>Prog.desarrollo sanidad agropecuaria</t>
  </si>
  <si>
    <t>BID  1058-OC-PE</t>
  </si>
  <si>
    <t>Prog.apoyo emergencia fenómeno del niño</t>
  </si>
  <si>
    <t>MULTISECTORIAL</t>
  </si>
  <si>
    <t>BID  1061-OC-PE</t>
  </si>
  <si>
    <t>Prog.mejoramiento acceso a la justicia</t>
  </si>
  <si>
    <t>M.JUSTICIA</t>
  </si>
  <si>
    <t>JUSTICIA</t>
  </si>
  <si>
    <t>BID  1050-OC-PE</t>
  </si>
  <si>
    <t>Fortalecimiento SUNAT-ETAPA III</t>
  </si>
  <si>
    <t>SUNAT</t>
  </si>
  <si>
    <t>BID  1115-OC-PE</t>
  </si>
  <si>
    <t>Prog.apoyo implementación del SIAF</t>
  </si>
  <si>
    <t>BID  1128-OC-PE</t>
  </si>
  <si>
    <t>BID  1150-OC-PE</t>
  </si>
  <si>
    <t>Rehabil.y mantenimiento de carreteras</t>
  </si>
  <si>
    <t>BID  1137-OC-PE</t>
  </si>
  <si>
    <t>BID  1144-OC-PE</t>
  </si>
  <si>
    <t>Prog.de Reforma del Sector Financiero II</t>
  </si>
  <si>
    <t>BID  1196-OC-PE</t>
  </si>
  <si>
    <t>BID  1235-OC-PE</t>
  </si>
  <si>
    <t>Prog.Sectorial Reforma de las Finanzas Públicas</t>
  </si>
  <si>
    <t>BID  1236-OC-PE</t>
  </si>
  <si>
    <t>BID  1233-OC-PE</t>
  </si>
  <si>
    <t>Prog.Reconst.Obras Infrae.Fenomeno del niño</t>
  </si>
  <si>
    <t>BID  1237-OC-PE</t>
  </si>
  <si>
    <t>Prog.mejoramiento de la educacion secundaria</t>
  </si>
  <si>
    <t>BID  1208-OC-PE</t>
  </si>
  <si>
    <t>Prog.desarrollo sector salud-seg.materno infantil</t>
  </si>
  <si>
    <t>BID  1321-OC-PE</t>
  </si>
  <si>
    <t>Prog Sectorial Transparencia y Ref en Políticas Fiscal, Social y de Justicia</t>
  </si>
  <si>
    <t>UNID.COORD.PREST.SECTOR.</t>
  </si>
  <si>
    <t>BID  1329-OC-PE</t>
  </si>
  <si>
    <t>Programa de Atención a la Emergencia Ocasionada por el Terremoto del 23.06.2001</t>
  </si>
  <si>
    <t>MEF-OF.DE INVERSIONES</t>
  </si>
  <si>
    <t>BID  1328-OC-PE</t>
  </si>
  <si>
    <t>Ejec.proy. Rehab.manten.red vial en zonas  mayor pobreza</t>
  </si>
  <si>
    <t>BID  1340-OC-PE</t>
  </si>
  <si>
    <t>Ejec.del Prog.Titulación y Registro de Tierras. II Etapa</t>
  </si>
  <si>
    <t>BID  1421-OC-PE</t>
  </si>
  <si>
    <t>Foncodes III</t>
  </si>
  <si>
    <t>M. DE LA MUJER</t>
  </si>
  <si>
    <t>BID  1442-OC-PE</t>
  </si>
  <si>
    <t xml:space="preserve">Prog. Desarrollo Políticas  Comercio Exterior </t>
  </si>
  <si>
    <t>M. DE COMERCIO EXT. Y COM.</t>
  </si>
  <si>
    <t>MINCETUR</t>
  </si>
  <si>
    <t>BID  1412-OC-PE</t>
  </si>
  <si>
    <t>Prog. Sectorial Reforma Fiscal</t>
  </si>
  <si>
    <t>BID  1413-OC-PE</t>
  </si>
  <si>
    <t>PPF - Modernización y Descentralización</t>
  </si>
  <si>
    <t>BID 1441-OC-PE</t>
  </si>
  <si>
    <t>Fort. Inst. Apoyo Gestión Ambiental Camisea</t>
  </si>
  <si>
    <t>M. ENE Y MINAS</t>
  </si>
  <si>
    <t>BID 1449-OC-PE</t>
  </si>
  <si>
    <t>Prep. Proy. Consolidación Democrática</t>
  </si>
  <si>
    <t>M. DEL INTERIOR</t>
  </si>
  <si>
    <t>INTERIOR</t>
  </si>
  <si>
    <t>BID 1461-OC-PE</t>
  </si>
  <si>
    <t>Prog. Apoyo al Sector Habitacional</t>
  </si>
  <si>
    <t>M. VIVIENDA, CONST. Y SANEA</t>
  </si>
  <si>
    <t>VIVIENDA</t>
  </si>
  <si>
    <t>BID 1458-OC-PE</t>
  </si>
  <si>
    <t>Prog. Fort. Inst. del Cobgreso de la República</t>
  </si>
  <si>
    <t>PODER LEGISLATIVO</t>
  </si>
  <si>
    <t>CONGRESO</t>
  </si>
  <si>
    <t>BID 1482-OC-PE</t>
  </si>
  <si>
    <t>Integración y Modernización de la Adm. Trib.</t>
  </si>
  <si>
    <t>BID 1501-OC-PE</t>
  </si>
  <si>
    <t>Transporte Urbano de Lima</t>
  </si>
  <si>
    <t>MLM</t>
  </si>
  <si>
    <t>BID 1503-OC-PE</t>
  </si>
  <si>
    <t>Programa de Reforma de Competitividad</t>
  </si>
  <si>
    <t>BID 1437-OC-PE</t>
  </si>
  <si>
    <t xml:space="preserve">Moderniz. Del Estado  y Desecentralización </t>
  </si>
  <si>
    <t>PCM</t>
  </si>
  <si>
    <t>B.</t>
  </si>
  <si>
    <t>BANCO  INTERNACIONAL  DE  RECONSTRUCCIÓN  Y  FOMENTO</t>
  </si>
  <si>
    <t>M.ENE.Y MINAS</t>
  </si>
  <si>
    <t>BIRF 3684-PE</t>
  </si>
  <si>
    <t>Financ.Programa FONCODES</t>
  </si>
  <si>
    <t>BIRF 3717-PE</t>
  </si>
  <si>
    <t>Rehabilitación de Transportes</t>
  </si>
  <si>
    <t>M.TRANSPORTES-ENAFER-MLM</t>
  </si>
  <si>
    <t>BIRF 3701-PE</t>
  </si>
  <si>
    <t>Salud y Nutrición Básica</t>
  </si>
  <si>
    <t>BIRF 3811-PE</t>
  </si>
  <si>
    <t>Rehab.Agua Potable y Alcantar.Lima-Callao</t>
  </si>
  <si>
    <t>SEDAPAL</t>
  </si>
  <si>
    <t>BIRF 3962-PE</t>
  </si>
  <si>
    <t>Rehabilitación caminos rurales</t>
  </si>
  <si>
    <t>BIRF 3826-PE</t>
  </si>
  <si>
    <t>Mejoramiento Educación Primaria</t>
  </si>
  <si>
    <t>BIRF 4068-PE</t>
  </si>
  <si>
    <t>Apoyo FONCODES II ETAPA</t>
  </si>
  <si>
    <t>BIRF 4076-PE</t>
  </si>
  <si>
    <t>Proy.Subsectorial de Irrigación</t>
  </si>
  <si>
    <t>M.AGRICULTURA-COFIDE-INADE</t>
  </si>
  <si>
    <t>BIRF 4130-PE</t>
  </si>
  <si>
    <t>Proy.Manejo Recurs.Natural.alivio en Sierra</t>
  </si>
  <si>
    <t>PRONAMACHC</t>
  </si>
  <si>
    <t>BIRF 4250-PE</t>
  </si>
  <si>
    <t>BIRF 4384-PE</t>
  </si>
  <si>
    <t>Proyecto Derecho de propiedad urbana</t>
  </si>
  <si>
    <t>COFOPRI</t>
  </si>
  <si>
    <t>BIRF 4497-PE</t>
  </si>
  <si>
    <t>Programa de ajuste del Sector Financiero III</t>
  </si>
  <si>
    <t>BIRF 4519-PE</t>
  </si>
  <si>
    <t>Proyecto de Investigación y extensión agrícola</t>
  </si>
  <si>
    <t>BIRF 4536-PE</t>
  </si>
  <si>
    <t>Py.Desarrollo Pueblos Indigenas y Afro-peruanos</t>
  </si>
  <si>
    <t>BIRF 4527-PE</t>
  </si>
  <si>
    <t>Prog de Reforma de Salud (1era F: Seguro Materno Infantil y Descent. de Serv.sal</t>
  </si>
  <si>
    <t>BIRF 4615-PE</t>
  </si>
  <si>
    <t>Destinada "Préstamo Prográmatico de Reforma Social".</t>
  </si>
  <si>
    <t>BIRF 4614-PE</t>
  </si>
  <si>
    <t>Destinada a financiar el Proyecto Caminos Rurales II.</t>
  </si>
  <si>
    <t>BIRF 4678-PE</t>
  </si>
  <si>
    <t>BIRF 7142-PE</t>
  </si>
  <si>
    <t>Prog. Nacional Saneamiento Rural</t>
  </si>
  <si>
    <t>M. VIVIENDA</t>
  </si>
  <si>
    <t>BIRF 398-0-PE</t>
  </si>
  <si>
    <t>Prést. Programatico Reforma Social  III</t>
  </si>
  <si>
    <t>Educación en Areas Rurales</t>
  </si>
  <si>
    <t>M. EDUCACION</t>
  </si>
  <si>
    <t xml:space="preserve">Programático de Reforma Social III </t>
  </si>
  <si>
    <t>Prést. Ajuste Estruct. Program. Descentralización y Competitividad</t>
  </si>
  <si>
    <t>Prog. Apoyo Mejor. La Oferta Productiva</t>
  </si>
  <si>
    <t>C.</t>
  </si>
  <si>
    <t>D.</t>
  </si>
  <si>
    <t>CORPORACIÓN  ANDINA  DE  FOMENTO</t>
  </si>
  <si>
    <t>INADE</t>
  </si>
  <si>
    <t>PRÉSTAMO</t>
  </si>
  <si>
    <t>MONTO</t>
  </si>
  <si>
    <t>CAF</t>
  </si>
  <si>
    <t xml:space="preserve">Diversos Proyectos      </t>
  </si>
  <si>
    <t>COFIDE      1_/</t>
  </si>
  <si>
    <t>CAF 316-A</t>
  </si>
  <si>
    <t>Prog.Pre Inversión Sector Transportes</t>
  </si>
  <si>
    <t>CAF 319-A</t>
  </si>
  <si>
    <t>Rehab.Obras del Proy.Especial Chavimochic</t>
  </si>
  <si>
    <t>CAF ICLSCA-328</t>
  </si>
  <si>
    <t>Cental Hidroeléctrica San Gaban II</t>
  </si>
  <si>
    <t>E.G.E.SAN GABAN S.A.</t>
  </si>
  <si>
    <t>Rehabilitación carretera Rioja-Tarapoto</t>
  </si>
  <si>
    <t>Proyectos de Inversión</t>
  </si>
  <si>
    <t>CAF 1372</t>
  </si>
  <si>
    <t>Proy.expansión redes agua y alcantarrillado</t>
  </si>
  <si>
    <t>Prog.Multisectorial Inversión Pública 2000-2001</t>
  </si>
  <si>
    <t>Prog.Multisectorial de Inversión Pública 2001</t>
  </si>
  <si>
    <t>Programa de Apoyo de Emergencia a la Zona Sur afectada por el Sismo.</t>
  </si>
  <si>
    <t>Prog.Multisectorial de Inversión Pública 2001-2002</t>
  </si>
  <si>
    <t>Prog.Multisectorial de Inversión Pública 2002</t>
  </si>
  <si>
    <t>CAF 2635</t>
  </si>
  <si>
    <t>Fortalec. Inst. Relaciones Gob. Peruano con la CAN</t>
  </si>
  <si>
    <t>M.RR.EE.</t>
  </si>
  <si>
    <t>CAF 2761</t>
  </si>
  <si>
    <t>CAF 2749</t>
  </si>
  <si>
    <t>Prog. de Desarrollo del Sector Transporte</t>
  </si>
  <si>
    <t>E.</t>
  </si>
  <si>
    <t>FONDO  INTERNACIONAL  DE  DESARROLLO  AGRÍCOLA</t>
  </si>
  <si>
    <t>DEG</t>
  </si>
  <si>
    <t>FIDA 297-PE</t>
  </si>
  <si>
    <t>Proy.Tecnología Comunidades Campesinas</t>
  </si>
  <si>
    <t>FEAS</t>
  </si>
  <si>
    <t>FIDA 386-PE</t>
  </si>
  <si>
    <t>Proy.Manejo de Recursos Naturales</t>
  </si>
  <si>
    <t>FIDA 467-O PE</t>
  </si>
  <si>
    <t>Financ.Proy.Desarrollo del Corredor Puno-Cusco</t>
  </si>
  <si>
    <t>G.</t>
  </si>
  <si>
    <t>ORGANIZACIÓN  DE  PAÍSES  EXPORTADORES  DE  PETRÓLEO</t>
  </si>
  <si>
    <t>M.TRANSPORTE</t>
  </si>
  <si>
    <t>OPEC 696-PE</t>
  </si>
  <si>
    <t>OPEC 755-PE</t>
  </si>
  <si>
    <t>Programa global de crédito microempresas</t>
  </si>
  <si>
    <t>II.</t>
  </si>
  <si>
    <t>CLUB  DE  PARIS</t>
  </si>
  <si>
    <t>ALEMANIA</t>
  </si>
  <si>
    <t>KFW</t>
  </si>
  <si>
    <t>DM</t>
  </si>
  <si>
    <t>SEDAPAR</t>
  </si>
  <si>
    <t>Plan Maestro Agua Potable</t>
  </si>
  <si>
    <t>Saneamiento Básico TRUJILLO</t>
  </si>
  <si>
    <t>SEDALIB</t>
  </si>
  <si>
    <t>MERISS-INKA</t>
  </si>
  <si>
    <t>Mej.Carretera Corral Quemado-Río Nieva</t>
  </si>
  <si>
    <t>Proy.Agua potable y desagüe PISCO</t>
  </si>
  <si>
    <t>EMAPISCO</t>
  </si>
  <si>
    <t>Proy.Pampa Estrella-AREQUIPA III</t>
  </si>
  <si>
    <t>Prog.Riego Zona Andina-Sur III</t>
  </si>
  <si>
    <t>Plan Nacional capacitac.Docente-PLANCAD</t>
  </si>
  <si>
    <t>Desarrollo vial JAEN-SAN IGNACIO-BAGUA</t>
  </si>
  <si>
    <t>Rehab.Serv.Generales para Hospitales</t>
  </si>
  <si>
    <t>Py.Rehab.carreter.OLMOS-CORRAL QUEMADO</t>
  </si>
  <si>
    <t>Financ.Proy.Agua Potable y Alcatar.Cajamarca</t>
  </si>
  <si>
    <t>Desarrollo integral Alto Mayo</t>
  </si>
  <si>
    <t>Fomento de la pequeña y micrempresa</t>
  </si>
  <si>
    <t>Py.de Agua Potable y Alcantarillado de Puno</t>
  </si>
  <si>
    <t>Prog. Agroambiental Jaén-San-Ignacio-Bagua</t>
  </si>
  <si>
    <t>EUR</t>
  </si>
  <si>
    <t>Agua Potable y Alcant. Huancavelica</t>
  </si>
  <si>
    <t>ESPAÑA</t>
  </si>
  <si>
    <t>BANESTO</t>
  </si>
  <si>
    <t>DEFENSA</t>
  </si>
  <si>
    <t>M.DEFENSA - FAP</t>
  </si>
  <si>
    <t>Sistema de Gestión y Control Operacional y Funcional de Comando</t>
  </si>
  <si>
    <t>ESTADOS UNIDOS</t>
  </si>
  <si>
    <t>Importación de alimentos</t>
  </si>
  <si>
    <t>IMP.ALIMENTOS</t>
  </si>
  <si>
    <t>PL 480</t>
  </si>
  <si>
    <t>Financiar la adquisición de trigo</t>
  </si>
  <si>
    <t>FRANCIA</t>
  </si>
  <si>
    <t>FRF.</t>
  </si>
  <si>
    <t>TESORO FRANCES</t>
  </si>
  <si>
    <t>Ampliación Sistema Agua Potable Chiclayo</t>
  </si>
  <si>
    <t>EPSEL</t>
  </si>
  <si>
    <t>Proyecto Reequipamiento Inst.y Hospital</t>
  </si>
  <si>
    <t>JAPON</t>
  </si>
  <si>
    <t>YEN</t>
  </si>
  <si>
    <t>OECF  PE-P11</t>
  </si>
  <si>
    <t>Proy.Agua Potable y Alcant.Lima-Callao</t>
  </si>
  <si>
    <t>OECF  PE-P16</t>
  </si>
  <si>
    <t>Proy.Mejor.Alcantar.Zona Sur Lima Metrop.</t>
  </si>
  <si>
    <t>OECF  PE-P14</t>
  </si>
  <si>
    <t>MEM-EGECEN</t>
  </si>
  <si>
    <t>OECF  PE-P15</t>
  </si>
  <si>
    <t>Proy.Rehabilitación Carreteras Rurales</t>
  </si>
  <si>
    <t>OECF  PE-P20</t>
  </si>
  <si>
    <t>Prog.Ampliación Frontera Eléctrica I</t>
  </si>
  <si>
    <t>OECF  PE-P21</t>
  </si>
  <si>
    <t>Proy.de trasvase Pomacocha-Río Blanco</t>
  </si>
  <si>
    <t>OECF  PE-P19</t>
  </si>
  <si>
    <t>Proy.Desarrollo Sector Social en Amazonía</t>
  </si>
  <si>
    <t>OECF  PE-P17</t>
  </si>
  <si>
    <t>OECF  PE-P18</t>
  </si>
  <si>
    <t>Proy.Rehab.y Mejoram.Carreteras Rurales II</t>
  </si>
  <si>
    <t>Prog.Apoyo a la Emergencia Fenómeno El Niño</t>
  </si>
  <si>
    <t>Programa de Caminos Departamentales</t>
  </si>
  <si>
    <t>Facilidad Sectorial Institucional para la  Mejora de la Calidad de la Gestión y el Gasto Público</t>
  </si>
  <si>
    <t>Programa de Ciencia y Tecnología</t>
  </si>
  <si>
    <t>Proyecto IRSSA Norte</t>
  </si>
  <si>
    <t>Prog. Mejora de la Calidad de la Gestión y del Gasto Público II</t>
  </si>
  <si>
    <t>Proy.carreter.afectadas por Fenómeno del Niño</t>
  </si>
  <si>
    <t>Proy.Alivio de la Pobreza en la Sierra (II)</t>
  </si>
  <si>
    <t>Proy.Desarrollo del Sector Social-FONCODES</t>
  </si>
  <si>
    <t>Mejor.ampliac.Sistem.Agua y Alcantl.-PRONAP</t>
  </si>
  <si>
    <t>Proyecto de Ampliación de la Frontera Eléctrica</t>
  </si>
  <si>
    <t>Financ.85% valor exportab.maq.y equip.japon.</t>
  </si>
  <si>
    <t>Prog.multisectorial de crédito II</t>
  </si>
  <si>
    <t>Programa de equipamiento básico municipal</t>
  </si>
  <si>
    <t>Programa de ajuste del sector financiero II</t>
  </si>
  <si>
    <t>Proy.Manejo Recurs.Natural.alivio a la pobreza</t>
  </si>
  <si>
    <t>Proy.de Desarrollo Social en la Sierra (III)</t>
  </si>
  <si>
    <t>Proy.mejoramiento Agua Potable Iquitos y Cusco</t>
  </si>
  <si>
    <t>Proy.mejoramiento Agua Potable areas marg.Lima</t>
  </si>
  <si>
    <t>III.</t>
  </si>
  <si>
    <t>AMERICA LATINA</t>
  </si>
  <si>
    <t>Prog. Estudios de Preinversión Región Fronteriza con Ecuador</t>
  </si>
  <si>
    <t>Corredor Vial Interoceanico Perú-Brasil (IIRSA SUR)</t>
  </si>
  <si>
    <t>Fort. Activos, Mercados y Pol. para Desarrollo Rural de Sierra Norte</t>
  </si>
  <si>
    <t>Remotorización del BIC Humbolt</t>
  </si>
  <si>
    <t>IMARPE</t>
  </si>
  <si>
    <t>PRODUCE</t>
  </si>
  <si>
    <t>Cof. Programa de Reforma del Sector Saneamiento I</t>
  </si>
  <si>
    <t>Cof. Programa de Gestión Fiscal y Crecimiento Económico I y II</t>
  </si>
  <si>
    <t>Cof. Programa de Reforma Sector Saneamiento II</t>
  </si>
  <si>
    <t>Recup. Capacidad de Transmisión de la Televisión Estatal</t>
  </si>
  <si>
    <t>IRTP</t>
  </si>
  <si>
    <t>EUR.</t>
  </si>
  <si>
    <t>Mej. y Amp. Sistema Alcant. e Inst. Pta. Tratam. Aguas Residuales en Iquitos</t>
  </si>
  <si>
    <t>Prog. Invers. Sociales y de Infraest. Contra Pobreza</t>
  </si>
  <si>
    <t>II Progr. Invers. Sociales y de Infraest. contra Pobreza</t>
  </si>
  <si>
    <t>BIRF 7588-PE</t>
  </si>
  <si>
    <t>Programático de Gestión Fiscal y Competitividad II</t>
  </si>
  <si>
    <t>BRASIL</t>
  </si>
  <si>
    <t>REP.FEDERATIVA DEL BRASIL</t>
  </si>
  <si>
    <t>Financ.parc.ejecuc.obras proy.especial río Cachi</t>
  </si>
  <si>
    <t>IV.</t>
  </si>
  <si>
    <t>BANCA  INTERNACIONAL</t>
  </si>
  <si>
    <t>BLADEX</t>
  </si>
  <si>
    <t>M.RELACIONES EXTERIORES</t>
  </si>
  <si>
    <t>OTROS</t>
  </si>
  <si>
    <t>BANQUE NATIONALE DE PARIS</t>
  </si>
  <si>
    <t>FIRST UNION NATIONAL BANK</t>
  </si>
  <si>
    <t>Financiar adq.de bienes y servicios</t>
  </si>
  <si>
    <t>V.</t>
  </si>
  <si>
    <t>PROVEEDORES  SIN  GARANTIA</t>
  </si>
  <si>
    <t>M.DEFENSA - EJERCITO</t>
  </si>
  <si>
    <t>CORMED S.A.</t>
  </si>
  <si>
    <t>Adq.Equipos Médicos para Hospital Militar del Ejercito</t>
  </si>
  <si>
    <t>BITELLI S.A.</t>
  </si>
  <si>
    <t>Proy.adquisición 10 trenes de asfalto</t>
  </si>
  <si>
    <t>VI.</t>
  </si>
  <si>
    <t>EUROPA DEL ESTE</t>
  </si>
  <si>
    <t>REPUBLICA POPULAR CHINA</t>
  </si>
  <si>
    <t>BANK OF CHINA</t>
  </si>
  <si>
    <t>BID 1827-OC-PE</t>
  </si>
  <si>
    <t>BID 1899-OC-PE</t>
  </si>
  <si>
    <t>BID 1878-OC-PE</t>
  </si>
  <si>
    <t>BID 1836-OC-PE</t>
  </si>
  <si>
    <t>BID 1915-OC-PE</t>
  </si>
  <si>
    <t>BID 1920-OC-PE</t>
  </si>
  <si>
    <t>BID 1932-OC-PE</t>
  </si>
  <si>
    <t>BID 2045-OC-PE</t>
  </si>
  <si>
    <t>BID 2049-OC-PE</t>
  </si>
  <si>
    <t>BIRF 7423-PE</t>
  </si>
  <si>
    <t>BIRF 7419-PE</t>
  </si>
  <si>
    <t>BIRF 7443-PE</t>
  </si>
  <si>
    <t>BIRF 7455-PE</t>
  </si>
  <si>
    <t>CAF 3804</t>
  </si>
  <si>
    <t>CAF 5129</t>
  </si>
  <si>
    <t>FIDA 744-O PE</t>
  </si>
  <si>
    <t>BBVA</t>
  </si>
  <si>
    <t>JICA (PE-P32)</t>
  </si>
  <si>
    <t>Prog. Transporte Rural Descentralizado</t>
  </si>
  <si>
    <t>PROVIAS DESCENTRALIZADO</t>
  </si>
  <si>
    <t>Mejoramiento de la Transitabilidad de la Red Vial Nacional</t>
  </si>
  <si>
    <t>PROVIAS NACIONAL</t>
  </si>
  <si>
    <t>FAPEP Modernización del Sistema Administ. Justica para la Mejora de los Servicios Brindados</t>
  </si>
  <si>
    <t>MINJUS</t>
  </si>
  <si>
    <t>Prog. Reformas Recursos Hídricos I</t>
  </si>
  <si>
    <t>Pasos de Frontera Desaguadero (Perú-Bolivia) y Componentes Transversales en el Marco del Programa "Pasos de Frontera Perú - IIRSA"</t>
  </si>
  <si>
    <t>Programa Agua para Todos</t>
  </si>
  <si>
    <t>Programa de Reforma del Sector Saneamiento I</t>
  </si>
  <si>
    <t>Programa de Mejora de la Calidad de la Gestión y del Gasto Público III</t>
  </si>
  <si>
    <t>Prog. Desarrollo de la Sanidad Agropecuaria para la Competitividad Agraria</t>
  </si>
  <si>
    <t>Programa de Reforma Sector Saneamiento II</t>
  </si>
  <si>
    <t>GRC - PLAN COPESCO</t>
  </si>
  <si>
    <t>Prog. Transporte Rural Descentralizado (Caminos Rurales III)</t>
  </si>
  <si>
    <t>Programático de Gestión Fiscal y Crecimiento</t>
  </si>
  <si>
    <t>Prog. Apoyo a las Alianzas Rurales Productivas en la Sierra del Perú - ALIADOS</t>
  </si>
  <si>
    <t>MARENASS</t>
  </si>
  <si>
    <t>Programa de Reforma Social I</t>
  </si>
  <si>
    <t>Overhaul al Equipo Mecánico de Ingeniería del Ejercito</t>
  </si>
  <si>
    <t>Proyecto Olmos</t>
  </si>
  <si>
    <t>VII.</t>
  </si>
  <si>
    <t>BONOS</t>
  </si>
  <si>
    <t>VARIOS</t>
  </si>
  <si>
    <t>n.a.</t>
  </si>
  <si>
    <t>Bonos Soberanos</t>
  </si>
  <si>
    <t>T O T A L</t>
  </si>
  <si>
    <t xml:space="preserve"> *_/  TIPO DE CAMBIO UTILIZADO ES POR TRANSACCION.</t>
  </si>
  <si>
    <t>2004</t>
  </si>
  <si>
    <t>BID 1534-OC-PE</t>
  </si>
  <si>
    <t>CAF 2905</t>
  </si>
  <si>
    <t>CAF 3014-15-16</t>
  </si>
  <si>
    <t>CAF 3088</t>
  </si>
  <si>
    <t>CAF 1127</t>
  </si>
  <si>
    <t>EURO</t>
  </si>
  <si>
    <t>BID 1600-OC-PE</t>
  </si>
  <si>
    <t>Prest. Program. Reforma Social IV</t>
  </si>
  <si>
    <t>UCPS</t>
  </si>
  <si>
    <t xml:space="preserve">Prest. Ajuste Estruct. Programat. </t>
  </si>
  <si>
    <t>Rehab. Sistema Agua Pot. y Alcant Lima-Callao</t>
  </si>
  <si>
    <t>Mejoramiento de los Servicios de Justicia</t>
  </si>
  <si>
    <t>P.JUDICIAL</t>
  </si>
  <si>
    <t>Asist. Tec. Seguimiento y Evaluac. De los Sectores</t>
  </si>
  <si>
    <t>Proy. Fort. Capacidad Institucional en el Marco</t>
  </si>
  <si>
    <t>Reordenamiento y Rehab. Valle de Vilcanota</t>
  </si>
  <si>
    <t>Prog. Capacitación Laboral para Jovenes</t>
  </si>
  <si>
    <t>PROJOVEN</t>
  </si>
  <si>
    <t>Reforma Prog. Superación de la Pobreza</t>
  </si>
  <si>
    <t>CAF 1408</t>
  </si>
  <si>
    <t>CAF 1593</t>
  </si>
  <si>
    <t>2007</t>
  </si>
  <si>
    <t>2008</t>
  </si>
  <si>
    <t>CAF 1769</t>
  </si>
  <si>
    <t>CAF ICLSCA-325-1009</t>
  </si>
  <si>
    <t>BID 1586-OC-PE</t>
  </si>
  <si>
    <t>Prog. Servicio Apoyo para Acceder Mercados Rurales</t>
  </si>
  <si>
    <t>BID 1601-OC-PE</t>
  </si>
  <si>
    <t>Apoyo a Ref. de Prog. Superación de la Pobreza</t>
  </si>
  <si>
    <t>FIDA 602-O PE</t>
  </si>
  <si>
    <t>Fortal. Mercados Diversif. De los Ingresos</t>
  </si>
  <si>
    <t>BID 1539-OC-PE</t>
  </si>
  <si>
    <t>FAPEP Prog. Apoyo Desar. Sector Saneamiento</t>
  </si>
  <si>
    <t>DNS</t>
  </si>
  <si>
    <t>BID 1591-OC-PE</t>
  </si>
  <si>
    <t>Moderniz. De la Contraloria General de la República</t>
  </si>
  <si>
    <t>CONTRALORIA</t>
  </si>
  <si>
    <t>GRL</t>
  </si>
  <si>
    <t>EPS AYACUCHO</t>
  </si>
  <si>
    <t>SEDACAJ</t>
  </si>
  <si>
    <t>EMSAPUNO</t>
  </si>
  <si>
    <t>Proy. Agua Potab. Y Alcant. Tumbes</t>
  </si>
  <si>
    <t>EPS TUMBES</t>
  </si>
  <si>
    <t>Proy. PYME Desarrollo Rural Productivo II</t>
  </si>
  <si>
    <t>Proy. Invest. Y Extensión Agricola Fase II</t>
  </si>
  <si>
    <t>PSI</t>
  </si>
  <si>
    <t>2006</t>
  </si>
  <si>
    <t>EMAPA HUANCAVELICA</t>
  </si>
  <si>
    <t>BID 1699-OC-PE</t>
  </si>
  <si>
    <t>Prést. Desarrollo de Políticas de Desarrollo</t>
  </si>
  <si>
    <t>Proy. Subsectorial de Irrigacion Fase II</t>
  </si>
  <si>
    <t>Prog. Mejora de la Calidad de la Gestion y del Gasto</t>
  </si>
  <si>
    <t>Cof. Prest. Ajuste Estructural Prog. Descent.</t>
  </si>
  <si>
    <t>VIII.</t>
  </si>
  <si>
    <t>ADMINISTRACION DE DEUDA</t>
  </si>
  <si>
    <t xml:space="preserve">Bonos </t>
  </si>
  <si>
    <t>2005</t>
  </si>
  <si>
    <t>CAF 1902</t>
  </si>
  <si>
    <t>BID 1647-OC-PE</t>
  </si>
  <si>
    <t>SENASA</t>
  </si>
  <si>
    <t>BID 1696-OC-PE</t>
  </si>
  <si>
    <t>BID 1657-OC-PE</t>
  </si>
  <si>
    <t>BID 1717-OC-PE</t>
  </si>
  <si>
    <t>BID 1805-OC-PE</t>
  </si>
  <si>
    <t>BID 1810-OC-PE</t>
  </si>
  <si>
    <t>PROVIAS DESCENT</t>
  </si>
  <si>
    <t>MVCS</t>
  </si>
  <si>
    <t>DNEP</t>
  </si>
  <si>
    <t>BIRF 7322-PE</t>
  </si>
  <si>
    <t>BIRF 7366-PE</t>
  </si>
  <si>
    <t>BIRF 7368-PE</t>
  </si>
  <si>
    <t>CAF 3359</t>
  </si>
  <si>
    <t>CAF 3525</t>
  </si>
  <si>
    <t>CAF 3572</t>
  </si>
  <si>
    <t>G.R.L.</t>
  </si>
  <si>
    <t>FHH</t>
  </si>
  <si>
    <t>PLAN MERISS</t>
  </si>
  <si>
    <t>BIRF 7176-PE</t>
  </si>
  <si>
    <t>BIRF 7200-PE</t>
  </si>
  <si>
    <t>BIRF 7203.PE</t>
  </si>
  <si>
    <t>BIRF 7209-PE</t>
  </si>
  <si>
    <t>BIRF 7160-PE</t>
  </si>
  <si>
    <t>BIRF 7177-PE</t>
  </si>
  <si>
    <t>BIRF 7219-PE</t>
  </si>
  <si>
    <t>BIRF 7266-PE</t>
  </si>
  <si>
    <t>BIRF 7267-PE</t>
  </si>
  <si>
    <t>BIRF 7254-PE</t>
  </si>
  <si>
    <t>BIRF 7255-PE</t>
  </si>
  <si>
    <t>BIRF 7257-PE</t>
  </si>
  <si>
    <t>BIRF 7285-PE</t>
  </si>
  <si>
    <t>2009</t>
  </si>
  <si>
    <t>BID 2092-OC-PE</t>
  </si>
  <si>
    <t>BID 2157-OC-PE</t>
  </si>
  <si>
    <t>BID 2160-OC-PE</t>
  </si>
  <si>
    <t>BID 2118-OC-PE</t>
  </si>
  <si>
    <t>BID 2218-OC-PE</t>
  </si>
  <si>
    <t>BID 2234-OC-PE</t>
  </si>
  <si>
    <t xml:space="preserve"> Segunda Fase del Prog. Apoyo a Reforma del Sector Salud - PARSALUD II </t>
  </si>
  <si>
    <t>Prog. De Reformas de Recursos Hídricos II</t>
  </si>
  <si>
    <t>Préstamo Matríz Energética Sostenible - NUMES I</t>
  </si>
  <si>
    <t>PBP Prog. Reformas Sector Saneamiento III</t>
  </si>
  <si>
    <t>Prog. Reformas de los Sectores Sociales I</t>
  </si>
  <si>
    <t>PARSALUD</t>
  </si>
  <si>
    <t>BIRF 7643-PE</t>
  </si>
  <si>
    <t>BIRF 7649-PE</t>
  </si>
  <si>
    <t>BIRF 7674-PE</t>
  </si>
  <si>
    <t>BIRF 7668-PE</t>
  </si>
  <si>
    <t>BIRF 7701-PE</t>
  </si>
  <si>
    <t>BIRF 7799-PE</t>
  </si>
  <si>
    <t>BIRF 7810-PE</t>
  </si>
  <si>
    <t xml:space="preserve">Segunda Fase del Prog. Apoyo a Reforma del Sector Salud - PARSALUD II </t>
  </si>
  <si>
    <t>Financ. Sup. Programático de Gestión Fiscal y Crecimiento II</t>
  </si>
  <si>
    <t>Programático de Política Ambiental</t>
  </si>
  <si>
    <t>Programático de Reformas en Sectoriales Sociales II</t>
  </si>
  <si>
    <t>Manejo de Recursos Hídricos</t>
  </si>
  <si>
    <t>Programático de Gestión Fiscal y Crecimiento III</t>
  </si>
  <si>
    <t>Programático de Política Ambiental II</t>
  </si>
  <si>
    <t>ANA-MINAG</t>
  </si>
  <si>
    <t>JICA (PE-P33)</t>
  </si>
  <si>
    <t>JICA (PE-P34)</t>
  </si>
  <si>
    <t>JICA (PE-P35)</t>
  </si>
  <si>
    <t>Proy. Sub-Sectorial de Irrigación</t>
  </si>
  <si>
    <t>Proy. Ampliación de Frontera Eléctrica III</t>
  </si>
  <si>
    <t>Mej. Agua y Alcant. Ciudades de Cajamarca - I Etapa</t>
  </si>
  <si>
    <t>GRLORETO</t>
  </si>
  <si>
    <t>GRCAJAMARCA</t>
  </si>
  <si>
    <t>JICA (PE-P36)</t>
  </si>
  <si>
    <t>Mej. de las Redes Callao - Lima (Lima Norte I)</t>
  </si>
  <si>
    <t>Apoyo a la Implementación del Programa de Reformas del Sector Saneamiento</t>
  </si>
  <si>
    <t>BID 2269-OC-PE</t>
  </si>
  <si>
    <t>BID 2303-OC-PE</t>
  </si>
  <si>
    <t>Facil. Sectorial Apoyo al Prog. para Mejora de Product. y Competitividad</t>
  </si>
  <si>
    <t>BID 2325-OC-PE</t>
  </si>
  <si>
    <t>Prog. Mejora de la Productividad y la Competitividad I</t>
  </si>
  <si>
    <t>BID 2413-OC-PE</t>
  </si>
  <si>
    <t>Prog. Reducción de Vulnerabilidad del Estado ante Desastres I</t>
  </si>
  <si>
    <t>BID 2417 -OC-PE</t>
  </si>
  <si>
    <t>BID 2455 -OC-PE</t>
  </si>
  <si>
    <t>BID 2446 -OC-PE</t>
  </si>
  <si>
    <t>BID 2456 -OC-PE</t>
  </si>
  <si>
    <t>Prog. Desarr. Matríz Energética Sostenible II (NUMES II)</t>
  </si>
  <si>
    <t>Prog. Reformas de Recursos Hídricos III</t>
  </si>
  <si>
    <t>Prog. Reforma de los Sectores Sociales II</t>
  </si>
  <si>
    <t>Prog. de Apoyo a la Agenda de Cambio Climático</t>
  </si>
  <si>
    <t>Proy. Tren Urbano de Lima</t>
  </si>
  <si>
    <t>CAF 6141</t>
  </si>
  <si>
    <t>Prog. Gestión Ambiental y Social - Corredor Viál Interoceánico Sur</t>
  </si>
  <si>
    <t>AUTORIDAD AUTÓNOMA DEL TREN ELÉCTRICO</t>
  </si>
  <si>
    <t>CAF 6616</t>
  </si>
  <si>
    <t>Mej. Sistema de Agua Potable y Alcantarillado - Lima -Callao</t>
  </si>
  <si>
    <t>Proy. Rehab. Integral Ferroc. Huancayo - Huancavelica, Comp. I</t>
  </si>
  <si>
    <t>Programa de Electrificación Rural mediante la Aplic. de Fondos Concursables</t>
  </si>
  <si>
    <t>Consolidación de los Derechos de Propiedad Inmueble</t>
  </si>
  <si>
    <t>BIRF 7950-PE</t>
  </si>
  <si>
    <t>BIRF 7954-PE</t>
  </si>
  <si>
    <t>BIRF 7977-PE</t>
  </si>
  <si>
    <t>Préstamo Programático de Política Ambiental III</t>
  </si>
  <si>
    <t>Prog. Gestión Fiscal y Crecimiento Económico IV</t>
  </si>
  <si>
    <t>Préstamo Programático de Reforma Social III (REAC III)</t>
  </si>
  <si>
    <t>JICA (PE-P22)</t>
  </si>
  <si>
    <t>JICA (PE-P23)</t>
  </si>
  <si>
    <t>JICA (PE-P24)</t>
  </si>
  <si>
    <t>JICA (PE-P25)</t>
  </si>
  <si>
    <t>JICA (PE-P26)</t>
  </si>
  <si>
    <t>JICA</t>
  </si>
  <si>
    <t>JICA (PE-P27)</t>
  </si>
  <si>
    <t>JICA(PE-P28)</t>
  </si>
  <si>
    <t>JICA (PE-P29)</t>
  </si>
  <si>
    <t>JICA (PE-P30)</t>
  </si>
  <si>
    <t>JICA (PE-P31)</t>
  </si>
  <si>
    <t>EXIMBANK</t>
  </si>
  <si>
    <t>Programa Municipal de Atención a los Servicios Básicos</t>
  </si>
  <si>
    <t>Programa de Riego Zona Andina Sur IV</t>
  </si>
  <si>
    <t>Programa de Medidas de Rápido Impacto I</t>
  </si>
  <si>
    <t>Préstamo para el Desarrollo de Políticas de Descentralización y Competitividad III</t>
  </si>
  <si>
    <t>SERIE  HISTORICA  DE  DESEMBOLSOS  POR FUENTE DE FINANCIAMIENTO</t>
  </si>
  <si>
    <t>BID 2166-OC-PE</t>
  </si>
  <si>
    <t>ANA - MINAG</t>
  </si>
  <si>
    <t>BID 2445 -OC-PE</t>
  </si>
  <si>
    <t>SIAF II</t>
  </si>
  <si>
    <t>BID 2374 -OC-PE</t>
  </si>
  <si>
    <t>Coop. Técnica - Reforma de los Sectores Sociales II</t>
  </si>
  <si>
    <t>BID 2449 -OC-PE</t>
  </si>
  <si>
    <t>Prog. 2da Generación Reforma Sector Saneamiento I</t>
  </si>
  <si>
    <t>BID 2531 -OC-PE</t>
  </si>
  <si>
    <t xml:space="preserve">Programa de Competitividad Agraria I </t>
  </si>
  <si>
    <t xml:space="preserve">Programa de Competitividad Agraria II </t>
  </si>
  <si>
    <t>BID 2554 -OC-PE</t>
  </si>
  <si>
    <t>Prog. Reducción de Vulnerabilidad del Estado ante Desastres</t>
  </si>
  <si>
    <t>BID 2544 -OC-PE</t>
  </si>
  <si>
    <t>Prog. Desarr. Matríz Energética Sostenible III (NUMES III)</t>
  </si>
  <si>
    <t>BID 2604 -OC-PE</t>
  </si>
  <si>
    <t>BID 2625 -OC-PE</t>
  </si>
  <si>
    <t>Prog. de Apoyo a la Agenda de Cambio Climático II</t>
  </si>
  <si>
    <t>Prog. 2da Generación Reforma Sector Saneamiento II</t>
  </si>
  <si>
    <t>BIRF 7969-PE</t>
  </si>
  <si>
    <t>Mejoramiento de los Servicios de Justicia, 2da Etapa</t>
  </si>
  <si>
    <t>BIRF 7878-PE</t>
  </si>
  <si>
    <t>Programa Sub-Sectorial de Irrigación - Sierra</t>
  </si>
  <si>
    <t>CAF 6923</t>
  </si>
  <si>
    <t>CAF 7454</t>
  </si>
  <si>
    <t>Carretera IIRSA SUR</t>
  </si>
  <si>
    <t>II Etapa - Tren Eléctrico</t>
  </si>
  <si>
    <t>FIDA 799-O PE</t>
  </si>
  <si>
    <t>Fortalec. Mercados, Diversif. Ingresos y Mej. Cond. Vida Sierra Sur II.</t>
  </si>
  <si>
    <t>AGRORURAL</t>
  </si>
  <si>
    <t>DIRECCION GENERAL DE ENDEUDAMIENTO Y TESORO PÚBLICO</t>
  </si>
  <si>
    <t>DIRECCION DE FINANCIAMIENTO</t>
  </si>
  <si>
    <t>PERIODO :  2000 - 2009</t>
  </si>
  <si>
    <t>Proy. Agua Potab. Y Saneamiento de Cajamarca</t>
  </si>
  <si>
    <t>Financ.Parc.Py.Agua Potable y Alcant. Ayacucho</t>
  </si>
  <si>
    <t>Proy.Construc.C.H.Yuncan (Paucartambo II)</t>
  </si>
</sst>
</file>

<file path=xl/styles.xml><?xml version="1.0" encoding="utf-8"?>
<styleSheet xmlns="http://schemas.openxmlformats.org/spreadsheetml/2006/main">
  <numFmts count="13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0.00_)"/>
    <numFmt numFmtId="165" formatCode="#,##0.0_);\(#,##0.0\)"/>
    <numFmt numFmtId="166" formatCode="dd\-mmm\-yyyy"/>
    <numFmt numFmtId="167" formatCode="0_)"/>
    <numFmt numFmtId="168" formatCode="_-* #,##0.00\ [$€-1]_-;\-* #,##0.00\ [$€-1]_-;_-* &quot;-&quot;??\ [$€-1]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14"/>
      <name val="CG Omega (W1)"/>
      <family val="2"/>
    </font>
    <font>
      <b/>
      <sz val="12"/>
      <name val="CG Omega (W1)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3"/>
      <color indexed="18"/>
      <name val="CG Omega (W1)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3"/>
      <color indexed="18"/>
      <name val="CG Omega"/>
      <family val="2"/>
    </font>
    <font>
      <b/>
      <sz val="13"/>
      <color indexed="18"/>
      <name val="CG Omega"/>
      <family val="2"/>
    </font>
    <font>
      <b/>
      <i/>
      <sz val="13"/>
      <color indexed="18"/>
      <name val="CG Omega"/>
      <family val="2"/>
    </font>
    <font>
      <b/>
      <sz val="13"/>
      <name val="CG Omega"/>
      <family val="2"/>
    </font>
    <font>
      <sz val="13"/>
      <color indexed="18"/>
      <name val="Helv"/>
      <family val="0"/>
    </font>
    <font>
      <b/>
      <sz val="11"/>
      <name val="Arial"/>
      <family val="2"/>
    </font>
    <font>
      <sz val="11"/>
      <name val="Helv"/>
      <family val="0"/>
    </font>
    <font>
      <b/>
      <sz val="13"/>
      <name val="CG Omega (W1)"/>
      <family val="2"/>
    </font>
    <font>
      <sz val="10"/>
      <name val="CG Omega (W1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55"/>
      </top>
      <bottom/>
    </border>
    <border>
      <left/>
      <right/>
      <top/>
      <bottom style="medium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  <border>
      <left/>
      <right/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9" fillId="4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0" fontId="35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2" fillId="7" borderId="1" applyNumberFormat="0" applyAlignment="0" applyProtection="0"/>
    <xf numFmtId="168" fontId="0" fillId="0" borderId="0" applyFon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164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3">
    <xf numFmtId="0" fontId="0" fillId="0" borderId="0" xfId="0" applyAlignment="1">
      <alignment/>
    </xf>
    <xf numFmtId="164" fontId="2" fillId="0" borderId="0" xfId="52">
      <alignment/>
      <protection/>
    </xf>
    <xf numFmtId="0" fontId="3" fillId="0" borderId="0" xfId="0" applyFont="1" applyAlignment="1" applyProtection="1">
      <alignment horizontal="left"/>
      <protection/>
    </xf>
    <xf numFmtId="164" fontId="2" fillId="0" borderId="0" xfId="52" applyAlignment="1">
      <alignment horizontal="left"/>
      <protection/>
    </xf>
    <xf numFmtId="0" fontId="4" fillId="0" borderId="0" xfId="0" applyFont="1" applyAlignment="1" applyProtection="1">
      <alignment horizontal="left"/>
      <protection/>
    </xf>
    <xf numFmtId="164" fontId="5" fillId="0" borderId="0" xfId="52" applyFont="1" applyAlignment="1" applyProtection="1">
      <alignment horizontal="centerContinuous"/>
      <protection/>
    </xf>
    <xf numFmtId="164" fontId="6" fillId="0" borderId="0" xfId="52" applyFont="1" applyAlignment="1" applyProtection="1">
      <alignment horizontal="centerContinuous"/>
      <protection/>
    </xf>
    <xf numFmtId="164" fontId="5" fillId="0" borderId="0" xfId="52" applyFont="1" applyAlignment="1" applyProtection="1">
      <alignment horizontal="centerContinuous" vertical="center"/>
      <protection/>
    </xf>
    <xf numFmtId="164" fontId="6" fillId="0" borderId="0" xfId="52" applyFont="1" applyAlignment="1" applyProtection="1" quotePrefix="1">
      <alignment horizontal="centerContinuous"/>
      <protection/>
    </xf>
    <xf numFmtId="164" fontId="7" fillId="0" borderId="0" xfId="52" applyFont="1" applyBorder="1" applyAlignment="1" applyProtection="1">
      <alignment horizontal="centerContinuous"/>
      <protection/>
    </xf>
    <xf numFmtId="164" fontId="8" fillId="0" borderId="0" xfId="52" applyFont="1" applyBorder="1" applyAlignment="1" applyProtection="1">
      <alignment horizontal="centerContinuous"/>
      <protection/>
    </xf>
    <xf numFmtId="164" fontId="9" fillId="4" borderId="10" xfId="52" applyFont="1" applyFill="1" applyBorder="1">
      <alignment/>
      <protection/>
    </xf>
    <xf numFmtId="164" fontId="9" fillId="4" borderId="10" xfId="52" applyFont="1" applyFill="1" applyBorder="1" applyAlignment="1">
      <alignment horizontal="center"/>
      <protection/>
    </xf>
    <xf numFmtId="164" fontId="9" fillId="4" borderId="10" xfId="52" applyNumberFormat="1" applyFont="1" applyFill="1" applyBorder="1" applyAlignment="1" applyProtection="1">
      <alignment horizontal="center"/>
      <protection/>
    </xf>
    <xf numFmtId="164" fontId="9" fillId="4" borderId="10" xfId="52" applyNumberFormat="1" applyFont="1" applyFill="1" applyBorder="1" applyAlignment="1" applyProtection="1">
      <alignment horizontal="centerContinuous"/>
      <protection/>
    </xf>
    <xf numFmtId="164" fontId="9" fillId="4" borderId="11" xfId="52" applyNumberFormat="1" applyFont="1" applyFill="1" applyBorder="1" applyAlignment="1" applyProtection="1">
      <alignment horizontal="center"/>
      <protection/>
    </xf>
    <xf numFmtId="164" fontId="9" fillId="4" borderId="11" xfId="52" applyFont="1" applyFill="1" applyBorder="1" applyAlignment="1" applyProtection="1">
      <alignment horizontal="center"/>
      <protection/>
    </xf>
    <xf numFmtId="49" fontId="9" fillId="4" borderId="11" xfId="52" applyNumberFormat="1" applyFont="1" applyFill="1" applyBorder="1" applyAlignment="1" applyProtection="1">
      <alignment horizontal="center"/>
      <protection/>
    </xf>
    <xf numFmtId="164" fontId="2" fillId="0" borderId="10" xfId="52" applyBorder="1">
      <alignment/>
      <protection/>
    </xf>
    <xf numFmtId="164" fontId="10" fillId="0" borderId="0" xfId="52" applyNumberFormat="1" applyFont="1" applyFill="1" applyBorder="1" applyAlignment="1" applyProtection="1">
      <alignment horizontal="center" vertical="center"/>
      <protection/>
    </xf>
    <xf numFmtId="164" fontId="10" fillId="0" borderId="0" xfId="52" applyNumberFormat="1" applyFont="1" applyFill="1" applyBorder="1" applyAlignment="1" applyProtection="1">
      <alignment horizontal="left" vertical="center"/>
      <protection/>
    </xf>
    <xf numFmtId="164" fontId="11" fillId="0" borderId="0" xfId="52" applyFont="1" applyBorder="1" applyAlignment="1">
      <alignment vertical="center"/>
      <protection/>
    </xf>
    <xf numFmtId="164" fontId="12" fillId="0" borderId="0" xfId="52" applyNumberFormat="1" applyFont="1" applyFill="1" applyBorder="1" applyAlignment="1" applyProtection="1">
      <alignment horizontal="left" vertical="center"/>
      <protection/>
    </xf>
    <xf numFmtId="3" fontId="13" fillId="0" borderId="0" xfId="52" applyNumberFormat="1" applyFont="1" applyFill="1" applyBorder="1" applyAlignment="1" applyProtection="1">
      <alignment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164" fontId="12" fillId="0" borderId="0" xfId="52" applyNumberFormat="1" applyFont="1" applyBorder="1" applyAlignment="1" applyProtection="1">
      <alignment horizontal="center" vertical="center"/>
      <protection/>
    </xf>
    <xf numFmtId="164" fontId="12" fillId="0" borderId="0" xfId="52" applyNumberFormat="1" applyFont="1" applyBorder="1" applyAlignment="1" applyProtection="1">
      <alignment horizontal="left" vertical="center"/>
      <protection/>
    </xf>
    <xf numFmtId="165" fontId="11" fillId="0" borderId="0" xfId="52" applyNumberFormat="1" applyFont="1" applyBorder="1" applyAlignment="1" applyProtection="1">
      <alignment vertical="center"/>
      <protection/>
    </xf>
    <xf numFmtId="3" fontId="12" fillId="0" borderId="0" xfId="52" applyNumberFormat="1" applyFont="1" applyFill="1" applyBorder="1" applyAlignment="1" applyProtection="1">
      <alignment vertical="center"/>
      <protection/>
    </xf>
    <xf numFmtId="1" fontId="14" fillId="0" borderId="12" xfId="52" applyNumberFormat="1" applyFont="1" applyBorder="1" applyAlignment="1">
      <alignment vertical="center"/>
      <protection/>
    </xf>
    <xf numFmtId="164" fontId="14" fillId="0" borderId="12" xfId="52" applyNumberFormat="1" applyFont="1" applyBorder="1" applyAlignment="1" applyProtection="1">
      <alignment horizontal="left" vertical="center"/>
      <protection/>
    </xf>
    <xf numFmtId="15" fontId="14" fillId="0" borderId="12" xfId="52" applyNumberFormat="1" applyFont="1" applyBorder="1" applyAlignment="1" applyProtection="1">
      <alignment horizontal="center" vertical="center"/>
      <protection/>
    </xf>
    <xf numFmtId="164" fontId="14" fillId="0" borderId="12" xfId="52" applyNumberFormat="1" applyFont="1" applyBorder="1" applyAlignment="1" applyProtection="1">
      <alignment horizontal="center" vertical="center"/>
      <protection/>
    </xf>
    <xf numFmtId="3" fontId="14" fillId="0" borderId="12" xfId="52" applyNumberFormat="1" applyFont="1" applyBorder="1" applyAlignment="1" applyProtection="1">
      <alignment vertical="center"/>
      <protection/>
    </xf>
    <xf numFmtId="164" fontId="2" fillId="0" borderId="0" xfId="52" applyFont="1">
      <alignment/>
      <protection/>
    </xf>
    <xf numFmtId="39" fontId="2" fillId="0" borderId="0" xfId="52" applyNumberFormat="1" applyProtection="1">
      <alignment/>
      <protection/>
    </xf>
    <xf numFmtId="164" fontId="14" fillId="0" borderId="12" xfId="52" applyFont="1" applyBorder="1" applyAlignment="1" applyProtection="1">
      <alignment horizontal="left" vertical="center"/>
      <protection/>
    </xf>
    <xf numFmtId="3" fontId="14" fillId="0" borderId="12" xfId="52" applyNumberFormat="1" applyFont="1" applyFill="1" applyBorder="1" applyAlignment="1" applyProtection="1">
      <alignment vertical="center"/>
      <protection/>
    </xf>
    <xf numFmtId="164" fontId="14" fillId="0" borderId="12" xfId="52" applyNumberFormat="1" applyFont="1" applyFill="1" applyBorder="1" applyAlignment="1" applyProtection="1">
      <alignment horizontal="left" vertical="center"/>
      <protection/>
    </xf>
    <xf numFmtId="1" fontId="14" fillId="0" borderId="0" xfId="52" applyNumberFormat="1" applyFont="1" applyBorder="1" applyAlignment="1">
      <alignment vertical="center"/>
      <protection/>
    </xf>
    <xf numFmtId="15" fontId="14" fillId="0" borderId="0" xfId="52" applyNumberFormat="1" applyFont="1" applyBorder="1" applyAlignment="1" applyProtection="1">
      <alignment horizontal="center" vertical="center"/>
      <protection/>
    </xf>
    <xf numFmtId="164" fontId="14" fillId="0" borderId="0" xfId="52" applyNumberFormat="1" applyFont="1" applyBorder="1" applyAlignment="1" applyProtection="1">
      <alignment horizontal="left" vertical="center"/>
      <protection/>
    </xf>
    <xf numFmtId="164" fontId="14" fillId="0" borderId="0" xfId="52" applyNumberFormat="1" applyFont="1" applyBorder="1" applyAlignment="1" applyProtection="1">
      <alignment horizontal="center" vertical="center"/>
      <protection/>
    </xf>
    <xf numFmtId="3" fontId="14" fillId="0" borderId="0" xfId="52" applyNumberFormat="1" applyFont="1" applyBorder="1" applyAlignment="1" applyProtection="1">
      <alignment vertical="center"/>
      <protection/>
    </xf>
    <xf numFmtId="15" fontId="11" fillId="0" borderId="0" xfId="52" applyNumberFormat="1" applyFont="1" applyBorder="1" applyAlignment="1">
      <alignment vertical="center"/>
      <protection/>
    </xf>
    <xf numFmtId="39" fontId="11" fillId="0" borderId="0" xfId="52" applyNumberFormat="1" applyFont="1" applyBorder="1" applyAlignment="1" applyProtection="1">
      <alignment vertical="center"/>
      <protection/>
    </xf>
    <xf numFmtId="37" fontId="11" fillId="0" borderId="0" xfId="52" applyNumberFormat="1" applyFont="1" applyBorder="1" applyAlignment="1" applyProtection="1">
      <alignment vertical="center"/>
      <protection/>
    </xf>
    <xf numFmtId="164" fontId="11" fillId="0" borderId="0" xfId="52" applyFont="1" applyBorder="1">
      <alignment/>
      <protection/>
    </xf>
    <xf numFmtId="15" fontId="14" fillId="0" borderId="0" xfId="52" applyNumberFormat="1" applyFont="1" applyBorder="1" applyAlignment="1">
      <alignment vertical="center"/>
      <protection/>
    </xf>
    <xf numFmtId="164" fontId="14" fillId="0" borderId="0" xfId="52" applyFont="1" applyBorder="1" applyAlignment="1">
      <alignment vertical="center"/>
      <protection/>
    </xf>
    <xf numFmtId="164" fontId="14" fillId="0" borderId="12" xfId="52" applyFont="1" applyBorder="1" applyAlignment="1">
      <alignment vertical="center"/>
      <protection/>
    </xf>
    <xf numFmtId="3" fontId="11" fillId="0" borderId="0" xfId="52" applyNumberFormat="1" applyFont="1" applyBorder="1" applyAlignment="1">
      <alignment vertical="center"/>
      <protection/>
    </xf>
    <xf numFmtId="164" fontId="15" fillId="0" borderId="0" xfId="52" applyFont="1" applyBorder="1" applyAlignment="1">
      <alignment vertical="center"/>
      <protection/>
    </xf>
    <xf numFmtId="3" fontId="14" fillId="0" borderId="0" xfId="52" applyNumberFormat="1" applyFont="1" applyBorder="1" applyAlignment="1">
      <alignment vertical="center"/>
      <protection/>
    </xf>
    <xf numFmtId="37" fontId="14" fillId="0" borderId="0" xfId="52" applyNumberFormat="1" applyFont="1" applyBorder="1" applyAlignment="1" applyProtection="1">
      <alignment vertical="center"/>
      <protection/>
    </xf>
    <xf numFmtId="3" fontId="14" fillId="0" borderId="12" xfId="52" applyNumberFormat="1" applyFont="1" applyBorder="1" applyProtection="1">
      <alignment/>
      <protection/>
    </xf>
    <xf numFmtId="164" fontId="14" fillId="0" borderId="0" xfId="52" applyFont="1" applyBorder="1" applyAlignment="1" applyProtection="1">
      <alignment horizontal="left" vertical="center"/>
      <protection/>
    </xf>
    <xf numFmtId="3" fontId="11" fillId="0" borderId="0" xfId="52" applyNumberFormat="1" applyFont="1" applyBorder="1" applyAlignment="1" applyProtection="1">
      <alignment vertical="center"/>
      <protection/>
    </xf>
    <xf numFmtId="164" fontId="11" fillId="0" borderId="0" xfId="52" applyNumberFormat="1" applyFont="1" applyBorder="1" applyAlignment="1" applyProtection="1">
      <alignment vertical="center"/>
      <protection/>
    </xf>
    <xf numFmtId="166" fontId="14" fillId="0" borderId="12" xfId="52" applyNumberFormat="1" applyFont="1" applyBorder="1" applyAlignment="1" applyProtection="1" quotePrefix="1">
      <alignment horizontal="center" vertical="center"/>
      <protection/>
    </xf>
    <xf numFmtId="1" fontId="16" fillId="4" borderId="13" xfId="52" applyNumberFormat="1" applyFont="1" applyFill="1" applyBorder="1" applyAlignment="1">
      <alignment vertical="center"/>
      <protection/>
    </xf>
    <xf numFmtId="164" fontId="16" fillId="4" borderId="13" xfId="52" applyNumberFormat="1" applyFont="1" applyFill="1" applyBorder="1" applyAlignment="1" applyProtection="1">
      <alignment horizontal="left" vertical="center"/>
      <protection/>
    </xf>
    <xf numFmtId="15" fontId="16" fillId="4" borderId="13" xfId="52" applyNumberFormat="1" applyFont="1" applyFill="1" applyBorder="1" applyAlignment="1" applyProtection="1">
      <alignment horizontal="center" vertical="center"/>
      <protection/>
    </xf>
    <xf numFmtId="164" fontId="16" fillId="4" borderId="13" xfId="52" applyFont="1" applyFill="1" applyBorder="1" applyAlignment="1" applyProtection="1">
      <alignment horizontal="left" vertical="center"/>
      <protection/>
    </xf>
    <xf numFmtId="164" fontId="16" fillId="4" borderId="13" xfId="52" applyNumberFormat="1" applyFont="1" applyFill="1" applyBorder="1" applyAlignment="1" applyProtection="1">
      <alignment horizontal="center" vertical="center"/>
      <protection/>
    </xf>
    <xf numFmtId="37" fontId="16" fillId="4" borderId="13" xfId="52" applyNumberFormat="1" applyFont="1" applyFill="1" applyBorder="1" applyAlignment="1" applyProtection="1">
      <alignment vertical="center"/>
      <protection/>
    </xf>
    <xf numFmtId="3" fontId="16" fillId="4" borderId="13" xfId="52" applyNumberFormat="1" applyFont="1" applyFill="1" applyBorder="1" applyAlignment="1" applyProtection="1">
      <alignment vertical="center"/>
      <protection/>
    </xf>
    <xf numFmtId="1" fontId="17" fillId="4" borderId="0" xfId="52" applyNumberFormat="1" applyFont="1" applyFill="1" applyBorder="1" applyAlignment="1">
      <alignment vertical="center"/>
      <protection/>
    </xf>
    <xf numFmtId="164" fontId="18" fillId="4" borderId="0" xfId="52" applyFont="1" applyFill="1" applyBorder="1" applyAlignment="1">
      <alignment horizontal="center" vertical="center"/>
      <protection/>
    </xf>
    <xf numFmtId="15" fontId="17" fillId="4" borderId="0" xfId="52" applyNumberFormat="1" applyFont="1" applyFill="1" applyBorder="1" applyAlignment="1">
      <alignment vertical="center"/>
      <protection/>
    </xf>
    <xf numFmtId="164" fontId="17" fillId="4" borderId="0" xfId="52" applyFont="1" applyFill="1" applyBorder="1" applyAlignment="1">
      <alignment vertical="center"/>
      <protection/>
    </xf>
    <xf numFmtId="164" fontId="17" fillId="4" borderId="0" xfId="52" applyNumberFormat="1" applyFont="1" applyFill="1" applyBorder="1" applyAlignment="1" applyProtection="1">
      <alignment vertical="center"/>
      <protection/>
    </xf>
    <xf numFmtId="39" fontId="17" fillId="4" borderId="0" xfId="52" applyNumberFormat="1" applyFont="1" applyFill="1" applyBorder="1" applyAlignment="1" applyProtection="1">
      <alignment vertical="center"/>
      <protection/>
    </xf>
    <xf numFmtId="3" fontId="19" fillId="4" borderId="0" xfId="52" applyNumberFormat="1" applyFont="1" applyFill="1" applyBorder="1" applyAlignment="1" applyProtection="1">
      <alignment vertical="center"/>
      <protection/>
    </xf>
    <xf numFmtId="164" fontId="20" fillId="4" borderId="14" xfId="52" applyFont="1" applyFill="1" applyBorder="1">
      <alignment/>
      <protection/>
    </xf>
    <xf numFmtId="15" fontId="20" fillId="4" borderId="14" xfId="52" applyNumberFormat="1" applyFont="1" applyFill="1" applyBorder="1">
      <alignment/>
      <protection/>
    </xf>
    <xf numFmtId="39" fontId="20" fillId="4" borderId="14" xfId="52" applyNumberFormat="1" applyFont="1" applyFill="1" applyBorder="1" applyProtection="1">
      <alignment/>
      <protection/>
    </xf>
    <xf numFmtId="3" fontId="20" fillId="4" borderId="14" xfId="52" applyNumberFormat="1" applyFont="1" applyFill="1" applyBorder="1">
      <alignment/>
      <protection/>
    </xf>
    <xf numFmtId="164" fontId="2" fillId="0" borderId="0" xfId="52" applyBorder="1">
      <alignment/>
      <protection/>
    </xf>
    <xf numFmtId="15" fontId="2" fillId="0" borderId="0" xfId="52" applyNumberFormat="1">
      <alignment/>
      <protection/>
    </xf>
    <xf numFmtId="167" fontId="2" fillId="0" borderId="0" xfId="52" applyNumberFormat="1">
      <alignment/>
      <protection/>
    </xf>
    <xf numFmtId="164" fontId="2" fillId="24" borderId="0" xfId="52" applyFill="1">
      <alignment/>
      <protection/>
    </xf>
    <xf numFmtId="3" fontId="11" fillId="0" borderId="0" xfId="52" applyNumberFormat="1" applyFont="1">
      <alignment/>
      <protection/>
    </xf>
    <xf numFmtId="167" fontId="11" fillId="0" borderId="0" xfId="52" applyNumberFormat="1" applyFont="1">
      <alignment/>
      <protection/>
    </xf>
    <xf numFmtId="15" fontId="14" fillId="0" borderId="12" xfId="52" applyNumberFormat="1" applyFont="1" applyFill="1" applyBorder="1" applyAlignment="1" applyProtection="1">
      <alignment horizontal="center" vertical="center"/>
      <protection/>
    </xf>
    <xf numFmtId="1" fontId="14" fillId="0" borderId="12" xfId="52" applyNumberFormat="1" applyFont="1" applyFill="1" applyBorder="1" applyAlignment="1">
      <alignment vertical="center"/>
      <protection/>
    </xf>
    <xf numFmtId="164" fontId="14" fillId="0" borderId="12" xfId="52" applyNumberFormat="1" applyFont="1" applyFill="1" applyBorder="1" applyAlignment="1" applyProtection="1">
      <alignment horizontal="center" vertical="center"/>
      <protection/>
    </xf>
    <xf numFmtId="164" fontId="2" fillId="0" borderId="0" xfId="52" applyFill="1">
      <alignment/>
      <protection/>
    </xf>
    <xf numFmtId="164" fontId="14" fillId="0" borderId="15" xfId="52" applyNumberFormat="1" applyFont="1" applyFill="1" applyBorder="1" applyAlignment="1" applyProtection="1">
      <alignment horizontal="left" vertical="center"/>
      <protection/>
    </xf>
    <xf numFmtId="0" fontId="2" fillId="0" borderId="0" xfId="52" applyNumberFormat="1" applyFill="1">
      <alignment/>
      <protection/>
    </xf>
    <xf numFmtId="164" fontId="14" fillId="0" borderId="12" xfId="52" applyFont="1" applyFill="1" applyBorder="1" applyAlignment="1" applyProtection="1">
      <alignment horizontal="left" vertical="center"/>
      <protection/>
    </xf>
    <xf numFmtId="164" fontId="14" fillId="0" borderId="12" xfId="52" applyFont="1" applyFill="1" applyBorder="1" applyAlignment="1">
      <alignment vertical="center"/>
      <protection/>
    </xf>
    <xf numFmtId="164" fontId="22" fillId="0" borderId="0" xfId="52" applyFont="1" applyFill="1">
      <alignment/>
      <protection/>
    </xf>
    <xf numFmtId="0" fontId="22" fillId="0" borderId="0" xfId="52" applyNumberFormat="1" applyFont="1" applyFill="1">
      <alignment/>
      <protection/>
    </xf>
    <xf numFmtId="164" fontId="22" fillId="0" borderId="0" xfId="52" applyFont="1">
      <alignment/>
      <protection/>
    </xf>
    <xf numFmtId="164" fontId="22" fillId="24" borderId="0" xfId="52" applyFont="1" applyFill="1">
      <alignment/>
      <protection/>
    </xf>
    <xf numFmtId="3" fontId="21" fillId="0" borderId="12" xfId="52" applyNumberFormat="1" applyFont="1" applyFill="1" applyBorder="1" applyAlignment="1" applyProtection="1">
      <alignment vertical="center"/>
      <protection/>
    </xf>
    <xf numFmtId="164" fontId="22" fillId="0" borderId="12" xfId="52" applyFont="1" applyFill="1" applyBorder="1">
      <alignment/>
      <protection/>
    </xf>
    <xf numFmtId="167" fontId="14" fillId="0" borderId="12" xfId="52" applyNumberFormat="1" applyFont="1" applyFill="1" applyBorder="1">
      <alignment/>
      <protection/>
    </xf>
    <xf numFmtId="167" fontId="2" fillId="0" borderId="0" xfId="52" applyNumberFormat="1" applyAlignment="1">
      <alignment horizontal="left"/>
      <protection/>
    </xf>
    <xf numFmtId="167" fontId="5" fillId="0" borderId="0" xfId="52" applyNumberFormat="1" applyFont="1" applyAlignment="1" applyProtection="1">
      <alignment horizontal="centerContinuous"/>
      <protection/>
    </xf>
    <xf numFmtId="167" fontId="6" fillId="0" borderId="0" xfId="52" applyNumberFormat="1" applyFont="1" applyAlignment="1" applyProtection="1">
      <alignment horizontal="centerContinuous"/>
      <protection/>
    </xf>
    <xf numFmtId="167" fontId="6" fillId="0" borderId="0" xfId="52" applyNumberFormat="1" applyFont="1" applyAlignment="1" applyProtection="1" quotePrefix="1">
      <alignment horizontal="centerContinuous"/>
      <protection/>
    </xf>
    <xf numFmtId="167" fontId="8" fillId="0" borderId="0" xfId="52" applyNumberFormat="1" applyFont="1" applyBorder="1" applyAlignment="1" applyProtection="1">
      <alignment horizontal="centerContinuous"/>
      <protection/>
    </xf>
    <xf numFmtId="167" fontId="9" fillId="4" borderId="10" xfId="52" applyNumberFormat="1" applyFont="1" applyFill="1" applyBorder="1" applyAlignment="1" applyProtection="1">
      <alignment horizontal="centerContinuous"/>
      <protection/>
    </xf>
    <xf numFmtId="167" fontId="9" fillId="4" borderId="11" xfId="52" applyNumberFormat="1" applyFont="1" applyFill="1" applyBorder="1" applyAlignment="1" applyProtection="1">
      <alignment horizontal="center"/>
      <protection/>
    </xf>
    <xf numFmtId="167" fontId="2" fillId="0" borderId="10" xfId="52" applyNumberFormat="1" applyBorder="1">
      <alignment/>
      <protection/>
    </xf>
    <xf numFmtId="167" fontId="14" fillId="0" borderId="12" xfId="52" applyNumberFormat="1" applyFont="1" applyFill="1" applyBorder="1" applyAlignment="1" applyProtection="1">
      <alignment vertical="center"/>
      <protection/>
    </xf>
    <xf numFmtId="167" fontId="14" fillId="0" borderId="12" xfId="52" applyNumberFormat="1" applyFont="1" applyBorder="1" applyAlignment="1" applyProtection="1">
      <alignment vertical="center"/>
      <protection/>
    </xf>
    <xf numFmtId="15" fontId="14" fillId="0" borderId="12" xfId="52" applyNumberFormat="1" applyFont="1" applyFill="1" applyBorder="1" applyAlignment="1" applyProtection="1" quotePrefix="1">
      <alignment horizontal="center" vertical="center"/>
      <protection/>
    </xf>
    <xf numFmtId="164" fontId="23" fillId="0" borderId="0" xfId="52" applyFont="1" applyAlignment="1" applyProtection="1">
      <alignment horizontal="centerContinuous" vertical="center"/>
      <protection/>
    </xf>
    <xf numFmtId="164" fontId="6" fillId="0" borderId="0" xfId="52" applyFont="1" applyAlignment="1" applyProtection="1">
      <alignment horizontal="centerContinuous" vertical="center"/>
      <protection/>
    </xf>
    <xf numFmtId="164" fontId="24" fillId="0" borderId="0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SEM_199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N338"/>
  <sheetViews>
    <sheetView showGridLines="0" tabSelected="1" zoomScale="75" zoomScaleNormal="75" zoomScaleSheetLayoutView="85" zoomScalePageLayoutView="0" workbookViewId="0" topLeftCell="A1">
      <selection activeCell="A331" sqref="A331"/>
    </sheetView>
  </sheetViews>
  <sheetFormatPr defaultColWidth="12.57421875" defaultRowHeight="12.75"/>
  <cols>
    <col min="1" max="1" width="8.140625" style="1" customWidth="1"/>
    <col min="2" max="2" width="19.28125" style="1" customWidth="1"/>
    <col min="3" max="3" width="14.7109375" style="1" customWidth="1"/>
    <col min="4" max="4" width="53.140625" style="1" customWidth="1"/>
    <col min="5" max="5" width="16.140625" style="1" customWidth="1"/>
    <col min="6" max="6" width="23.57421875" style="1" customWidth="1"/>
    <col min="7" max="7" width="6.57421875" style="1" customWidth="1"/>
    <col min="8" max="8" width="14.8515625" style="1" customWidth="1"/>
    <col min="9" max="12" width="12.28125" style="1" customWidth="1"/>
    <col min="13" max="13" width="12.28125" style="80" customWidth="1"/>
    <col min="14" max="16" width="12.28125" style="1" customWidth="1"/>
    <col min="17" max="17" width="12.57421875" style="1" bestFit="1" customWidth="1"/>
    <col min="18" max="18" width="13.28125" style="1" customWidth="1"/>
    <col min="19" max="19" width="13.7109375" style="1" customWidth="1"/>
    <col min="20" max="16384" width="12.57421875" style="1" customWidth="1"/>
  </cols>
  <sheetData>
    <row r="1" spans="1:19" s="89" customFormat="1" ht="15.7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9"/>
      <c r="N1" s="3"/>
      <c r="O1" s="3"/>
      <c r="P1" s="3"/>
      <c r="Q1" s="3"/>
      <c r="R1" s="3"/>
      <c r="S1" s="3"/>
    </row>
    <row r="2" spans="1:196" ht="15.75">
      <c r="A2" s="4" t="s">
        <v>627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9"/>
      <c r="N2" s="3"/>
      <c r="O2" s="3"/>
      <c r="P2" s="3"/>
      <c r="Q2" s="3"/>
      <c r="R2" s="3"/>
      <c r="S2" s="3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</row>
    <row r="3" spans="1:19" ht="13.5" customHeight="1">
      <c r="A3" s="4" t="s">
        <v>628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9"/>
      <c r="N3" s="3"/>
      <c r="O3" s="3"/>
      <c r="P3" s="3"/>
      <c r="Q3" s="3"/>
      <c r="R3" s="3"/>
      <c r="S3" s="3"/>
    </row>
    <row r="4" spans="1:19" ht="18" customHeight="1">
      <c r="A4" s="7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00"/>
      <c r="N4" s="5"/>
      <c r="O4" s="5"/>
      <c r="P4" s="5"/>
      <c r="Q4" s="5"/>
      <c r="R4" s="5"/>
      <c r="S4" s="5"/>
    </row>
    <row r="5" spans="1:196" ht="15.75" customHeight="1">
      <c r="A5" s="110" t="s">
        <v>596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1"/>
      <c r="N5" s="6"/>
      <c r="O5" s="6"/>
      <c r="P5" s="6"/>
      <c r="Q5" s="6"/>
      <c r="R5" s="6"/>
      <c r="S5" s="6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</row>
    <row r="6" spans="1:196" ht="15.75" customHeight="1">
      <c r="A6" s="110" t="s">
        <v>629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1"/>
      <c r="N6" s="6"/>
      <c r="O6" s="6"/>
      <c r="P6" s="6"/>
      <c r="Q6" s="6"/>
      <c r="R6" s="6"/>
      <c r="S6" s="6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</row>
    <row r="7" spans="1:196" ht="15.75" customHeight="1">
      <c r="A7" s="111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2"/>
      <c r="N7" s="8"/>
      <c r="O7" s="8"/>
      <c r="P7" s="8"/>
      <c r="Q7" s="8"/>
      <c r="R7" s="8"/>
      <c r="S7" s="8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</row>
    <row r="8" spans="1:19" ht="16.5" customHeight="1" thickBot="1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3"/>
      <c r="N8" s="10"/>
      <c r="O8" s="10"/>
      <c r="P8" s="10"/>
      <c r="Q8" s="10"/>
      <c r="R8" s="10"/>
      <c r="S8" s="10"/>
    </row>
    <row r="9" spans="1:196" ht="16.5">
      <c r="A9" s="11"/>
      <c r="B9" s="11"/>
      <c r="C9" s="12" t="s">
        <v>18</v>
      </c>
      <c r="D9" s="11"/>
      <c r="E9" s="13" t="s">
        <v>19</v>
      </c>
      <c r="F9" s="13" t="s">
        <v>20</v>
      </c>
      <c r="G9" s="11"/>
      <c r="H9" s="13" t="s">
        <v>211</v>
      </c>
      <c r="I9" s="14"/>
      <c r="J9" s="14"/>
      <c r="K9" s="14"/>
      <c r="L9" s="14"/>
      <c r="M9" s="104"/>
      <c r="N9" s="13"/>
      <c r="O9" s="13"/>
      <c r="P9" s="13"/>
      <c r="Q9" s="13"/>
      <c r="R9" s="13"/>
      <c r="S9" s="13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</row>
    <row r="10" spans="1:196" ht="17.25" thickBot="1">
      <c r="A10" s="15" t="s">
        <v>21</v>
      </c>
      <c r="B10" s="15" t="s">
        <v>22</v>
      </c>
      <c r="C10" s="15" t="s">
        <v>23</v>
      </c>
      <c r="D10" s="15" t="s">
        <v>24</v>
      </c>
      <c r="E10" s="16" t="s">
        <v>25</v>
      </c>
      <c r="F10" s="16" t="s">
        <v>26</v>
      </c>
      <c r="G10" s="15" t="s">
        <v>27</v>
      </c>
      <c r="H10" s="15" t="s">
        <v>210</v>
      </c>
      <c r="I10" s="17" t="s">
        <v>28</v>
      </c>
      <c r="J10" s="17" t="s">
        <v>29</v>
      </c>
      <c r="K10" s="17" t="s">
        <v>30</v>
      </c>
      <c r="L10" s="17" t="s">
        <v>31</v>
      </c>
      <c r="M10" s="105" t="s">
        <v>420</v>
      </c>
      <c r="N10" s="17" t="s">
        <v>477</v>
      </c>
      <c r="O10" s="17" t="s">
        <v>467</v>
      </c>
      <c r="P10" s="17" t="s">
        <v>442</v>
      </c>
      <c r="Q10" s="17" t="s">
        <v>443</v>
      </c>
      <c r="R10" s="17" t="s">
        <v>511</v>
      </c>
      <c r="S10" s="17" t="s">
        <v>32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</row>
    <row r="11" spans="1:19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06"/>
      <c r="N11" s="18"/>
      <c r="O11" s="18"/>
      <c r="P11" s="18"/>
      <c r="Q11" s="18"/>
      <c r="R11" s="18"/>
      <c r="S11" s="18"/>
    </row>
    <row r="12" spans="1:19" ht="16.5">
      <c r="A12" s="19" t="s">
        <v>33</v>
      </c>
      <c r="B12" s="20" t="s">
        <v>34</v>
      </c>
      <c r="C12" s="21"/>
      <c r="D12" s="21"/>
      <c r="E12" s="22"/>
      <c r="F12" s="22"/>
      <c r="G12" s="21"/>
      <c r="H12" s="21"/>
      <c r="I12" s="23">
        <f aca="true" t="shared" si="0" ref="I12:S12">+I14+I102+I160+I196+I204</f>
        <v>794440.9362996715</v>
      </c>
      <c r="J12" s="23">
        <f t="shared" si="0"/>
        <v>1104265.2603304002</v>
      </c>
      <c r="K12" s="23">
        <f t="shared" si="0"/>
        <v>807120.00327</v>
      </c>
      <c r="L12" s="23">
        <f t="shared" si="0"/>
        <v>699272.48332</v>
      </c>
      <c r="M12" s="23">
        <f t="shared" si="0"/>
        <v>1048788.20504</v>
      </c>
      <c r="N12" s="23">
        <f t="shared" si="0"/>
        <v>788106.44994</v>
      </c>
      <c r="O12" s="23">
        <f t="shared" si="0"/>
        <v>484412.5103399999</v>
      </c>
      <c r="P12" s="23">
        <f t="shared" si="0"/>
        <v>700662.7571699999</v>
      </c>
      <c r="Q12" s="23">
        <f t="shared" si="0"/>
        <v>696398.56029</v>
      </c>
      <c r="R12" s="23">
        <f t="shared" si="0"/>
        <v>1040784.9448</v>
      </c>
      <c r="S12" s="23">
        <f t="shared" si="0"/>
        <v>8164252.110800072</v>
      </c>
    </row>
    <row r="13" spans="1:19" ht="12" customHeight="1">
      <c r="A13" s="21"/>
      <c r="B13" s="21"/>
      <c r="C13" s="21"/>
      <c r="D13" s="21"/>
      <c r="E13" s="21"/>
      <c r="F13" s="21"/>
      <c r="G13" s="21"/>
      <c r="H13" s="2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5.75">
      <c r="A14" s="25" t="s">
        <v>35</v>
      </c>
      <c r="B14" s="26" t="s">
        <v>36</v>
      </c>
      <c r="C14" s="21"/>
      <c r="D14" s="21"/>
      <c r="E14" s="21"/>
      <c r="F14" s="21"/>
      <c r="G14" s="21"/>
      <c r="H14" s="27"/>
      <c r="I14" s="28">
        <f aca="true" t="shared" si="1" ref="I14:S14">SUM(I15:I101)</f>
        <v>350736.47277</v>
      </c>
      <c r="J14" s="28">
        <f t="shared" si="1"/>
        <v>378005.18010000006</v>
      </c>
      <c r="K14" s="28">
        <f t="shared" si="1"/>
        <v>292630.58139</v>
      </c>
      <c r="L14" s="28">
        <f t="shared" si="1"/>
        <v>113311.86917</v>
      </c>
      <c r="M14" s="28">
        <f t="shared" si="1"/>
        <v>433880.47557</v>
      </c>
      <c r="N14" s="28">
        <f t="shared" si="1"/>
        <v>454028.6723</v>
      </c>
      <c r="O14" s="28">
        <f t="shared" si="1"/>
        <v>417453.78611</v>
      </c>
      <c r="P14" s="28">
        <f t="shared" si="1"/>
        <v>411570.04393</v>
      </c>
      <c r="Q14" s="28">
        <f t="shared" si="1"/>
        <v>362945.12976000004</v>
      </c>
      <c r="R14" s="28">
        <f t="shared" si="1"/>
        <v>375750.99653</v>
      </c>
      <c r="S14" s="28">
        <f t="shared" si="1"/>
        <v>3590313.20763</v>
      </c>
    </row>
    <row r="15" spans="1:19" s="92" customFormat="1" ht="14.25" customHeight="1">
      <c r="A15" s="85">
        <v>1</v>
      </c>
      <c r="B15" s="38" t="s">
        <v>44</v>
      </c>
      <c r="C15" s="84">
        <v>34059</v>
      </c>
      <c r="D15" s="38" t="s">
        <v>45</v>
      </c>
      <c r="E15" s="38" t="s">
        <v>46</v>
      </c>
      <c r="F15" s="38" t="s">
        <v>47</v>
      </c>
      <c r="G15" s="86" t="s">
        <v>38</v>
      </c>
      <c r="H15" s="37">
        <v>68000</v>
      </c>
      <c r="I15" s="37">
        <v>341.153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f>+I15+J15+K15+L15+M15+N15+O15+P15+Q15+R15</f>
        <v>341.153</v>
      </c>
    </row>
    <row r="16" spans="1:19" s="92" customFormat="1" ht="14.25" customHeight="1">
      <c r="A16" s="85">
        <f>+A15+1</f>
        <v>2</v>
      </c>
      <c r="B16" s="38" t="s">
        <v>52</v>
      </c>
      <c r="C16" s="84">
        <v>34434</v>
      </c>
      <c r="D16" s="38" t="s">
        <v>53</v>
      </c>
      <c r="E16" s="38" t="s">
        <v>54</v>
      </c>
      <c r="F16" s="38" t="s">
        <v>39</v>
      </c>
      <c r="G16" s="86" t="s">
        <v>38</v>
      </c>
      <c r="H16" s="37">
        <v>45000</v>
      </c>
      <c r="I16" s="37">
        <v>1987.475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f aca="true" t="shared" si="2" ref="S16:S79">+I16+J16+K16+L16+M16+N16+O16+P16+Q16+R16</f>
        <v>1987.475</v>
      </c>
    </row>
    <row r="17" spans="1:19" s="92" customFormat="1" ht="14.25" customHeight="1">
      <c r="A17" s="85">
        <f aca="true" t="shared" si="3" ref="A17:A80">+A16+1</f>
        <v>3</v>
      </c>
      <c r="B17" s="38" t="s">
        <v>55</v>
      </c>
      <c r="C17" s="84">
        <v>34677</v>
      </c>
      <c r="D17" s="38" t="s">
        <v>56</v>
      </c>
      <c r="E17" s="38" t="s">
        <v>42</v>
      </c>
      <c r="F17" s="38" t="s">
        <v>43</v>
      </c>
      <c r="G17" s="86" t="s">
        <v>38</v>
      </c>
      <c r="H17" s="37">
        <v>252000</v>
      </c>
      <c r="I17" s="37">
        <v>5230</v>
      </c>
      <c r="J17" s="37">
        <v>3905</v>
      </c>
      <c r="K17" s="37">
        <v>1534.73906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f t="shared" si="2"/>
        <v>10669.73906</v>
      </c>
    </row>
    <row r="18" spans="1:19" s="92" customFormat="1" ht="14.25" customHeight="1">
      <c r="A18" s="85">
        <f t="shared" si="3"/>
        <v>4</v>
      </c>
      <c r="B18" s="38" t="s">
        <v>57</v>
      </c>
      <c r="C18" s="84">
        <v>34677</v>
      </c>
      <c r="D18" s="38" t="s">
        <v>58</v>
      </c>
      <c r="E18" s="38" t="s">
        <v>59</v>
      </c>
      <c r="F18" s="38" t="s">
        <v>51</v>
      </c>
      <c r="G18" s="86" t="s">
        <v>38</v>
      </c>
      <c r="H18" s="37">
        <v>140000</v>
      </c>
      <c r="I18" s="37">
        <v>3055.04</v>
      </c>
      <c r="J18" s="37">
        <v>5369.3589999999995</v>
      </c>
      <c r="K18" s="37">
        <v>-433.54469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f t="shared" si="2"/>
        <v>7990.85431</v>
      </c>
    </row>
    <row r="19" spans="1:19" s="92" customFormat="1" ht="14.25" customHeight="1">
      <c r="A19" s="85">
        <f t="shared" si="3"/>
        <v>5</v>
      </c>
      <c r="B19" s="38" t="s">
        <v>61</v>
      </c>
      <c r="C19" s="84">
        <v>35038</v>
      </c>
      <c r="D19" s="38" t="s">
        <v>62</v>
      </c>
      <c r="E19" s="90" t="s">
        <v>40</v>
      </c>
      <c r="F19" s="90" t="s">
        <v>41</v>
      </c>
      <c r="G19" s="86" t="s">
        <v>38</v>
      </c>
      <c r="H19" s="37">
        <v>4000</v>
      </c>
      <c r="I19" s="37">
        <v>1455.568</v>
      </c>
      <c r="J19" s="37">
        <v>78.351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f t="shared" si="2"/>
        <v>1533.9189999999999</v>
      </c>
    </row>
    <row r="20" spans="1:19" s="92" customFormat="1" ht="14.25" customHeight="1">
      <c r="A20" s="85">
        <f t="shared" si="3"/>
        <v>6</v>
      </c>
      <c r="B20" s="38" t="s">
        <v>63</v>
      </c>
      <c r="C20" s="84">
        <v>35038</v>
      </c>
      <c r="D20" s="38" t="s">
        <v>64</v>
      </c>
      <c r="E20" s="38" t="s">
        <v>42</v>
      </c>
      <c r="F20" s="38" t="s">
        <v>43</v>
      </c>
      <c r="G20" s="86" t="s">
        <v>38</v>
      </c>
      <c r="H20" s="37">
        <v>90000</v>
      </c>
      <c r="I20" s="37">
        <v>7809.952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f t="shared" si="2"/>
        <v>7809.952</v>
      </c>
    </row>
    <row r="21" spans="1:19" s="92" customFormat="1" ht="14.25" customHeight="1">
      <c r="A21" s="85">
        <f t="shared" si="3"/>
        <v>7</v>
      </c>
      <c r="B21" s="38" t="s">
        <v>66</v>
      </c>
      <c r="C21" s="84">
        <v>35193</v>
      </c>
      <c r="D21" s="38" t="s">
        <v>67</v>
      </c>
      <c r="E21" s="38" t="s">
        <v>68</v>
      </c>
      <c r="F21" s="38" t="s">
        <v>37</v>
      </c>
      <c r="G21" s="86" t="s">
        <v>38</v>
      </c>
      <c r="H21" s="37">
        <v>21000</v>
      </c>
      <c r="I21" s="37">
        <v>2271.6890000000003</v>
      </c>
      <c r="J21" s="37">
        <v>-0.53478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f t="shared" si="2"/>
        <v>2271.1542200000004</v>
      </c>
    </row>
    <row r="22" spans="1:19" s="92" customFormat="1" ht="14.25" customHeight="1">
      <c r="A22" s="85">
        <f t="shared" si="3"/>
        <v>8</v>
      </c>
      <c r="B22" s="38" t="s">
        <v>69</v>
      </c>
      <c r="C22" s="84">
        <v>35257</v>
      </c>
      <c r="D22" s="38" t="s">
        <v>70</v>
      </c>
      <c r="E22" s="38" t="s">
        <v>48</v>
      </c>
      <c r="F22" s="38" t="s">
        <v>49</v>
      </c>
      <c r="G22" s="86" t="s">
        <v>38</v>
      </c>
      <c r="H22" s="37">
        <v>150000</v>
      </c>
      <c r="I22" s="37">
        <v>23398.984</v>
      </c>
      <c r="J22" s="37">
        <v>14818.276</v>
      </c>
      <c r="K22" s="37">
        <v>-31.8581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f t="shared" si="2"/>
        <v>38185.401900000004</v>
      </c>
    </row>
    <row r="23" spans="1:19" s="92" customFormat="1" ht="14.25" customHeight="1">
      <c r="A23" s="85">
        <f t="shared" si="3"/>
        <v>9</v>
      </c>
      <c r="B23" s="38" t="s">
        <v>74</v>
      </c>
      <c r="C23" s="84">
        <v>35408</v>
      </c>
      <c r="D23" s="38" t="s">
        <v>75</v>
      </c>
      <c r="E23" s="38" t="s">
        <v>71</v>
      </c>
      <c r="F23" s="38" t="s">
        <v>72</v>
      </c>
      <c r="G23" s="86" t="s">
        <v>38</v>
      </c>
      <c r="H23" s="37">
        <v>100000</v>
      </c>
      <c r="I23" s="37">
        <v>16288.605</v>
      </c>
      <c r="J23" s="37">
        <v>11234.688</v>
      </c>
      <c r="K23" s="37">
        <v>13770.0604</v>
      </c>
      <c r="L23" s="37">
        <v>14059.37</v>
      </c>
      <c r="M23" s="37">
        <v>-337.97808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f t="shared" si="2"/>
        <v>55014.74532</v>
      </c>
    </row>
    <row r="24" spans="1:19" s="92" customFormat="1" ht="14.25" customHeight="1">
      <c r="A24" s="85">
        <f t="shared" si="3"/>
        <v>10</v>
      </c>
      <c r="B24" s="38" t="s">
        <v>78</v>
      </c>
      <c r="C24" s="84">
        <v>35779</v>
      </c>
      <c r="D24" s="38" t="s">
        <v>79</v>
      </c>
      <c r="E24" s="38" t="s">
        <v>68</v>
      </c>
      <c r="F24" s="38" t="s">
        <v>37</v>
      </c>
      <c r="G24" s="86" t="s">
        <v>38</v>
      </c>
      <c r="H24" s="37">
        <v>45600</v>
      </c>
      <c r="I24" s="37">
        <v>4396</v>
      </c>
      <c r="J24" s="37">
        <v>8388.22</v>
      </c>
      <c r="K24" s="37">
        <v>6768.25819</v>
      </c>
      <c r="L24" s="37">
        <v>7120</v>
      </c>
      <c r="M24" s="37">
        <v>7080.03263</v>
      </c>
      <c r="N24" s="37">
        <v>4122.3861</v>
      </c>
      <c r="O24" s="37">
        <v>0</v>
      </c>
      <c r="P24" s="37">
        <v>0</v>
      </c>
      <c r="Q24" s="37">
        <v>0</v>
      </c>
      <c r="R24" s="37">
        <v>0</v>
      </c>
      <c r="S24" s="37">
        <f t="shared" si="2"/>
        <v>37874.89692</v>
      </c>
    </row>
    <row r="25" spans="1:19" s="92" customFormat="1" ht="14.25" customHeight="1">
      <c r="A25" s="85">
        <f t="shared" si="3"/>
        <v>11</v>
      </c>
      <c r="B25" s="38" t="s">
        <v>80</v>
      </c>
      <c r="C25" s="84">
        <v>35780</v>
      </c>
      <c r="D25" s="38" t="s">
        <v>81</v>
      </c>
      <c r="E25" s="38" t="s">
        <v>40</v>
      </c>
      <c r="F25" s="38" t="s">
        <v>82</v>
      </c>
      <c r="G25" s="86" t="s">
        <v>38</v>
      </c>
      <c r="H25" s="37">
        <v>150000</v>
      </c>
      <c r="I25" s="37">
        <v>15025</v>
      </c>
      <c r="J25" s="37">
        <v>21455.94253</v>
      </c>
      <c r="K25" s="37">
        <v>9449.00955</v>
      </c>
      <c r="L25" s="37">
        <v>-1714.17102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f t="shared" si="2"/>
        <v>44215.78106</v>
      </c>
    </row>
    <row r="26" spans="1:19" s="92" customFormat="1" ht="14.25" customHeight="1">
      <c r="A26" s="85">
        <f t="shared" si="3"/>
        <v>12</v>
      </c>
      <c r="B26" s="38" t="s">
        <v>83</v>
      </c>
      <c r="C26" s="84">
        <v>35776</v>
      </c>
      <c r="D26" s="38" t="s">
        <v>84</v>
      </c>
      <c r="E26" s="38" t="s">
        <v>85</v>
      </c>
      <c r="F26" s="38" t="s">
        <v>86</v>
      </c>
      <c r="G26" s="86" t="s">
        <v>38</v>
      </c>
      <c r="H26" s="37">
        <v>20000</v>
      </c>
      <c r="I26" s="37">
        <v>2702.829</v>
      </c>
      <c r="J26" s="37">
        <v>4136.73267</v>
      </c>
      <c r="K26" s="37">
        <v>-340.48765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f t="shared" si="2"/>
        <v>6499.074020000001</v>
      </c>
    </row>
    <row r="27" spans="1:19" s="92" customFormat="1" ht="14.25" customHeight="1">
      <c r="A27" s="85">
        <f t="shared" si="3"/>
        <v>13</v>
      </c>
      <c r="B27" s="38" t="s">
        <v>87</v>
      </c>
      <c r="C27" s="84">
        <v>35794</v>
      </c>
      <c r="D27" s="38" t="s">
        <v>88</v>
      </c>
      <c r="E27" s="38" t="s">
        <v>89</v>
      </c>
      <c r="F27" s="38" t="s">
        <v>41</v>
      </c>
      <c r="G27" s="86" t="s">
        <v>38</v>
      </c>
      <c r="H27" s="37">
        <v>2700</v>
      </c>
      <c r="I27" s="37">
        <v>513.0759999999999</v>
      </c>
      <c r="J27" s="37">
        <v>497.49800000000005</v>
      </c>
      <c r="K27" s="37">
        <v>105.259</v>
      </c>
      <c r="L27" s="37">
        <v>0</v>
      </c>
      <c r="M27" s="37">
        <v>23.58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f t="shared" si="2"/>
        <v>1139.4129999999998</v>
      </c>
    </row>
    <row r="28" spans="1:19" s="92" customFormat="1" ht="14.25" customHeight="1">
      <c r="A28" s="85">
        <f t="shared" si="3"/>
        <v>14</v>
      </c>
      <c r="B28" s="38" t="s">
        <v>90</v>
      </c>
      <c r="C28" s="84">
        <v>36059</v>
      </c>
      <c r="D28" s="38" t="s">
        <v>91</v>
      </c>
      <c r="E28" s="38" t="s">
        <v>40</v>
      </c>
      <c r="F28" s="38" t="s">
        <v>41</v>
      </c>
      <c r="G28" s="86" t="s">
        <v>38</v>
      </c>
      <c r="H28" s="37">
        <v>1500</v>
      </c>
      <c r="I28" s="37">
        <v>113.313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f t="shared" si="2"/>
        <v>113.313</v>
      </c>
    </row>
    <row r="29" spans="1:19" s="92" customFormat="1" ht="14.25" customHeight="1">
      <c r="A29" s="85">
        <f t="shared" si="3"/>
        <v>15</v>
      </c>
      <c r="B29" s="38" t="s">
        <v>92</v>
      </c>
      <c r="C29" s="84">
        <v>36071</v>
      </c>
      <c r="D29" s="38" t="s">
        <v>65</v>
      </c>
      <c r="E29" s="38" t="s">
        <v>60</v>
      </c>
      <c r="F29" s="38" t="s">
        <v>41</v>
      </c>
      <c r="G29" s="86" t="s">
        <v>38</v>
      </c>
      <c r="H29" s="37">
        <v>30000</v>
      </c>
      <c r="I29" s="37">
        <v>12100</v>
      </c>
      <c r="J29" s="37">
        <v>2564.541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f t="shared" si="2"/>
        <v>14664.541000000001</v>
      </c>
    </row>
    <row r="30" spans="1:19" s="92" customFormat="1" ht="14.25" customHeight="1">
      <c r="A30" s="85">
        <f t="shared" si="3"/>
        <v>16</v>
      </c>
      <c r="B30" s="38" t="s">
        <v>93</v>
      </c>
      <c r="C30" s="84">
        <v>36187</v>
      </c>
      <c r="D30" s="38" t="s">
        <v>94</v>
      </c>
      <c r="E30" s="38" t="s">
        <v>42</v>
      </c>
      <c r="F30" s="38" t="s">
        <v>43</v>
      </c>
      <c r="G30" s="86" t="s">
        <v>38</v>
      </c>
      <c r="H30" s="37">
        <v>300000</v>
      </c>
      <c r="I30" s="37">
        <v>7867</v>
      </c>
      <c r="J30" s="37">
        <v>30720</v>
      </c>
      <c r="K30" s="37">
        <v>7200</v>
      </c>
      <c r="L30" s="37">
        <v>33863</v>
      </c>
      <c r="M30" s="37">
        <v>20811.86355</v>
      </c>
      <c r="N30" s="37">
        <v>15786.56333</v>
      </c>
      <c r="O30" s="37">
        <v>24542.973</v>
      </c>
      <c r="P30" s="37">
        <v>2877.31</v>
      </c>
      <c r="Q30" s="37">
        <v>0</v>
      </c>
      <c r="R30" s="37">
        <v>0</v>
      </c>
      <c r="S30" s="37">
        <f t="shared" si="2"/>
        <v>143668.70988</v>
      </c>
    </row>
    <row r="31" spans="1:19" s="92" customFormat="1" ht="14.25" customHeight="1">
      <c r="A31" s="85">
        <f t="shared" si="3"/>
        <v>17</v>
      </c>
      <c r="B31" s="38" t="s">
        <v>95</v>
      </c>
      <c r="C31" s="84">
        <v>36187</v>
      </c>
      <c r="D31" s="38" t="s">
        <v>65</v>
      </c>
      <c r="E31" s="38" t="s">
        <v>60</v>
      </c>
      <c r="F31" s="38" t="s">
        <v>41</v>
      </c>
      <c r="G31" s="86" t="s">
        <v>38</v>
      </c>
      <c r="H31" s="37">
        <v>200000</v>
      </c>
      <c r="I31" s="37">
        <v>40668</v>
      </c>
      <c r="J31" s="37">
        <v>8575.305</v>
      </c>
      <c r="K31" s="37">
        <v>20193.49715</v>
      </c>
      <c r="L31" s="37">
        <v>16218</v>
      </c>
      <c r="M31" s="37">
        <v>48337.61813</v>
      </c>
      <c r="N31" s="37">
        <v>-9361.96131</v>
      </c>
      <c r="O31" s="37">
        <v>0</v>
      </c>
      <c r="P31" s="37">
        <v>0</v>
      </c>
      <c r="Q31" s="37">
        <v>0</v>
      </c>
      <c r="R31" s="37">
        <v>0</v>
      </c>
      <c r="S31" s="37">
        <f t="shared" si="2"/>
        <v>124630.45897000002</v>
      </c>
    </row>
    <row r="32" spans="1:19" s="92" customFormat="1" ht="14.25" customHeight="1">
      <c r="A32" s="85">
        <f t="shared" si="3"/>
        <v>18</v>
      </c>
      <c r="B32" s="38" t="s">
        <v>96</v>
      </c>
      <c r="C32" s="84">
        <v>36187</v>
      </c>
      <c r="D32" s="38" t="s">
        <v>76</v>
      </c>
      <c r="E32" s="38" t="s">
        <v>77</v>
      </c>
      <c r="F32" s="38" t="s">
        <v>49</v>
      </c>
      <c r="G32" s="86" t="s">
        <v>38</v>
      </c>
      <c r="H32" s="37">
        <v>46600</v>
      </c>
      <c r="I32" s="37">
        <v>4424.29611</v>
      </c>
      <c r="J32" s="37">
        <v>5864.024890000001</v>
      </c>
      <c r="K32" s="37">
        <v>5646.29695</v>
      </c>
      <c r="L32" s="37">
        <v>7341.99965</v>
      </c>
      <c r="M32" s="37">
        <v>2780.76798</v>
      </c>
      <c r="N32" s="37">
        <v>-292.53169</v>
      </c>
      <c r="O32" s="37">
        <v>0</v>
      </c>
      <c r="P32" s="37">
        <v>0</v>
      </c>
      <c r="Q32" s="37">
        <v>0</v>
      </c>
      <c r="R32" s="37">
        <v>0</v>
      </c>
      <c r="S32" s="37">
        <f t="shared" si="2"/>
        <v>25764.85389</v>
      </c>
    </row>
    <row r="33" spans="1:19" s="92" customFormat="1" ht="14.25" customHeight="1">
      <c r="A33" s="85">
        <f t="shared" si="3"/>
        <v>19</v>
      </c>
      <c r="B33" s="38" t="s">
        <v>98</v>
      </c>
      <c r="C33" s="84">
        <v>36476</v>
      </c>
      <c r="D33" s="38" t="s">
        <v>97</v>
      </c>
      <c r="E33" s="38" t="s">
        <v>40</v>
      </c>
      <c r="F33" s="38" t="s">
        <v>41</v>
      </c>
      <c r="G33" s="86" t="s">
        <v>38</v>
      </c>
      <c r="H33" s="37">
        <v>10908</v>
      </c>
      <c r="I33" s="37">
        <v>965.9816599999999</v>
      </c>
      <c r="J33" s="37">
        <v>1046.981</v>
      </c>
      <c r="K33" s="37">
        <v>1719.50714</v>
      </c>
      <c r="L33" s="37">
        <v>1367.42001</v>
      </c>
      <c r="M33" s="37">
        <v>989.64932</v>
      </c>
      <c r="N33" s="37">
        <v>1268.61429</v>
      </c>
      <c r="O33" s="37">
        <v>0</v>
      </c>
      <c r="P33" s="37">
        <v>0</v>
      </c>
      <c r="Q33" s="37">
        <v>0</v>
      </c>
      <c r="R33" s="37">
        <v>0</v>
      </c>
      <c r="S33" s="37">
        <f t="shared" si="2"/>
        <v>7358.153419999999</v>
      </c>
    </row>
    <row r="34" spans="1:19" s="92" customFormat="1" ht="14.25" customHeight="1">
      <c r="A34" s="85">
        <f t="shared" si="3"/>
        <v>20</v>
      </c>
      <c r="B34" s="38" t="s">
        <v>99</v>
      </c>
      <c r="C34" s="84">
        <v>36602</v>
      </c>
      <c r="D34" s="38" t="s">
        <v>100</v>
      </c>
      <c r="E34" s="38" t="s">
        <v>40</v>
      </c>
      <c r="F34" s="38" t="s">
        <v>41</v>
      </c>
      <c r="G34" s="86" t="s">
        <v>38</v>
      </c>
      <c r="H34" s="37">
        <v>200000</v>
      </c>
      <c r="I34" s="37">
        <v>199000</v>
      </c>
      <c r="J34" s="37">
        <v>1000</v>
      </c>
      <c r="K34" s="37">
        <v>0</v>
      </c>
      <c r="L34" s="37"/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f t="shared" si="2"/>
        <v>200000</v>
      </c>
    </row>
    <row r="35" spans="1:196" s="92" customFormat="1" ht="14.25" customHeight="1">
      <c r="A35" s="85">
        <f t="shared" si="3"/>
        <v>21</v>
      </c>
      <c r="B35" s="38" t="s">
        <v>101</v>
      </c>
      <c r="C35" s="84">
        <v>36602</v>
      </c>
      <c r="D35" s="38" t="s">
        <v>100</v>
      </c>
      <c r="E35" s="38" t="s">
        <v>40</v>
      </c>
      <c r="F35" s="38" t="s">
        <v>41</v>
      </c>
      <c r="G35" s="86" t="s">
        <v>38</v>
      </c>
      <c r="H35" s="37">
        <v>6500</v>
      </c>
      <c r="I35" s="37">
        <v>1122.511</v>
      </c>
      <c r="J35" s="37">
        <v>1967.19979</v>
      </c>
      <c r="K35" s="37">
        <v>1553.51125</v>
      </c>
      <c r="L35" s="37">
        <v>1534.75689</v>
      </c>
      <c r="M35" s="37">
        <v>198.28378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f t="shared" si="2"/>
        <v>6376.262710000001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</row>
    <row r="36" spans="1:19" s="92" customFormat="1" ht="14.25" customHeight="1">
      <c r="A36" s="85">
        <f t="shared" si="3"/>
        <v>22</v>
      </c>
      <c r="B36" s="38" t="s">
        <v>102</v>
      </c>
      <c r="C36" s="84">
        <v>36874</v>
      </c>
      <c r="D36" s="38" t="s">
        <v>103</v>
      </c>
      <c r="E36" s="38" t="s">
        <v>40</v>
      </c>
      <c r="F36" s="38" t="s">
        <v>82</v>
      </c>
      <c r="G36" s="86" t="s">
        <v>38</v>
      </c>
      <c r="H36" s="37">
        <v>120000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f t="shared" si="2"/>
        <v>0</v>
      </c>
    </row>
    <row r="37" spans="1:19" s="92" customFormat="1" ht="14.25" customHeight="1">
      <c r="A37" s="85">
        <f t="shared" si="3"/>
        <v>23</v>
      </c>
      <c r="B37" s="38" t="s">
        <v>104</v>
      </c>
      <c r="C37" s="84">
        <v>36874</v>
      </c>
      <c r="D37" s="38" t="s">
        <v>105</v>
      </c>
      <c r="E37" s="38" t="s">
        <v>71</v>
      </c>
      <c r="F37" s="38" t="s">
        <v>72</v>
      </c>
      <c r="G37" s="86" t="s">
        <v>38</v>
      </c>
      <c r="H37" s="37">
        <v>120000</v>
      </c>
      <c r="I37" s="37">
        <v>0</v>
      </c>
      <c r="J37" s="37">
        <v>1306.2</v>
      </c>
      <c r="K37" s="37">
        <v>2410.4364</v>
      </c>
      <c r="L37" s="37">
        <v>8397</v>
      </c>
      <c r="M37" s="37">
        <v>18490.19622</v>
      </c>
      <c r="N37" s="37">
        <v>26879.41475</v>
      </c>
      <c r="O37" s="37">
        <v>28739.87992</v>
      </c>
      <c r="P37" s="37">
        <v>-1334.62853</v>
      </c>
      <c r="Q37" s="37">
        <v>0</v>
      </c>
      <c r="R37" s="37">
        <v>0</v>
      </c>
      <c r="S37" s="37">
        <f t="shared" si="2"/>
        <v>84888.49876</v>
      </c>
    </row>
    <row r="38" spans="1:19" s="92" customFormat="1" ht="14.25" customHeight="1">
      <c r="A38" s="85">
        <f t="shared" si="3"/>
        <v>24</v>
      </c>
      <c r="B38" s="38" t="s">
        <v>106</v>
      </c>
      <c r="C38" s="84">
        <v>36874</v>
      </c>
      <c r="D38" s="38" t="s">
        <v>107</v>
      </c>
      <c r="E38" s="38" t="s">
        <v>46</v>
      </c>
      <c r="F38" s="38" t="s">
        <v>47</v>
      </c>
      <c r="G38" s="86" t="s">
        <v>38</v>
      </c>
      <c r="H38" s="37">
        <v>87000</v>
      </c>
      <c r="I38" s="37">
        <v>0</v>
      </c>
      <c r="J38" s="37">
        <v>0</v>
      </c>
      <c r="K38" s="37">
        <v>1400</v>
      </c>
      <c r="L38" s="37">
        <v>3838.01867</v>
      </c>
      <c r="M38" s="37">
        <v>7702.78131</v>
      </c>
      <c r="N38" s="37">
        <v>10522.23442</v>
      </c>
      <c r="O38" s="37">
        <v>4536.9656</v>
      </c>
      <c r="P38" s="37">
        <v>-11.59233</v>
      </c>
      <c r="Q38" s="37">
        <v>0</v>
      </c>
      <c r="R38" s="37">
        <v>0</v>
      </c>
      <c r="S38" s="37">
        <f t="shared" si="2"/>
        <v>27988.40767</v>
      </c>
    </row>
    <row r="39" spans="1:19" s="92" customFormat="1" ht="14.25" customHeight="1">
      <c r="A39" s="85">
        <f t="shared" si="3"/>
        <v>25</v>
      </c>
      <c r="B39" s="38" t="s">
        <v>108</v>
      </c>
      <c r="C39" s="84">
        <v>37042</v>
      </c>
      <c r="D39" s="38" t="s">
        <v>109</v>
      </c>
      <c r="E39" s="38" t="s">
        <v>110</v>
      </c>
      <c r="F39" s="38" t="s">
        <v>41</v>
      </c>
      <c r="G39" s="86" t="s">
        <v>38</v>
      </c>
      <c r="H39" s="37">
        <v>250000</v>
      </c>
      <c r="I39" s="37">
        <v>0</v>
      </c>
      <c r="J39" s="37">
        <v>250000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f t="shared" si="2"/>
        <v>250000</v>
      </c>
    </row>
    <row r="40" spans="1:19" s="92" customFormat="1" ht="14.25" customHeight="1">
      <c r="A40" s="85">
        <f t="shared" si="3"/>
        <v>26</v>
      </c>
      <c r="B40" s="38" t="s">
        <v>111</v>
      </c>
      <c r="C40" s="84">
        <v>37095</v>
      </c>
      <c r="D40" s="38" t="s">
        <v>112</v>
      </c>
      <c r="E40" s="38" t="s">
        <v>113</v>
      </c>
      <c r="F40" s="38" t="s">
        <v>82</v>
      </c>
      <c r="G40" s="86" t="s">
        <v>38</v>
      </c>
      <c r="H40" s="37">
        <v>20000</v>
      </c>
      <c r="I40" s="37">
        <v>0</v>
      </c>
      <c r="J40" s="37">
        <v>5077.396</v>
      </c>
      <c r="K40" s="37">
        <v>13825.8238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f t="shared" si="2"/>
        <v>18903.2198</v>
      </c>
    </row>
    <row r="41" spans="1:19" s="92" customFormat="1" ht="14.25" customHeight="1">
      <c r="A41" s="85">
        <f t="shared" si="3"/>
        <v>27</v>
      </c>
      <c r="B41" s="38" t="s">
        <v>114</v>
      </c>
      <c r="C41" s="84">
        <v>37095</v>
      </c>
      <c r="D41" s="38" t="s">
        <v>115</v>
      </c>
      <c r="E41" s="38" t="s">
        <v>42</v>
      </c>
      <c r="F41" s="38" t="s">
        <v>43</v>
      </c>
      <c r="G41" s="86" t="s">
        <v>38</v>
      </c>
      <c r="H41" s="37">
        <v>50000</v>
      </c>
      <c r="I41" s="37">
        <v>0</v>
      </c>
      <c r="J41" s="37">
        <v>0</v>
      </c>
      <c r="K41" s="37">
        <v>6386.10043</v>
      </c>
      <c r="L41" s="37">
        <v>11937.95919</v>
      </c>
      <c r="M41" s="37">
        <v>9310.02626</v>
      </c>
      <c r="N41" s="37">
        <v>9490.22972</v>
      </c>
      <c r="O41" s="37">
        <v>8449.27637</v>
      </c>
      <c r="P41" s="37">
        <v>3598.41855</v>
      </c>
      <c r="Q41" s="37">
        <v>0</v>
      </c>
      <c r="R41" s="37">
        <v>0</v>
      </c>
      <c r="S41" s="37">
        <f t="shared" si="2"/>
        <v>49172.01052</v>
      </c>
    </row>
    <row r="42" spans="1:19" s="92" customFormat="1" ht="14.25" customHeight="1">
      <c r="A42" s="85">
        <f t="shared" si="3"/>
        <v>28</v>
      </c>
      <c r="B42" s="38" t="s">
        <v>116</v>
      </c>
      <c r="C42" s="84">
        <v>37182</v>
      </c>
      <c r="D42" s="38" t="s">
        <v>117</v>
      </c>
      <c r="E42" s="38" t="s">
        <v>68</v>
      </c>
      <c r="F42" s="38" t="s">
        <v>37</v>
      </c>
      <c r="G42" s="86" t="s">
        <v>38</v>
      </c>
      <c r="H42" s="37">
        <v>23300</v>
      </c>
      <c r="I42" s="37">
        <v>0</v>
      </c>
      <c r="J42" s="37">
        <v>0</v>
      </c>
      <c r="K42" s="37">
        <v>1473.97251</v>
      </c>
      <c r="L42" s="37">
        <v>4585.16537</v>
      </c>
      <c r="M42" s="37">
        <v>5719.75298</v>
      </c>
      <c r="N42" s="37">
        <v>4973.26701</v>
      </c>
      <c r="O42" s="37">
        <v>6232.45379</v>
      </c>
      <c r="P42" s="37">
        <v>0</v>
      </c>
      <c r="Q42" s="37">
        <v>-106.51213</v>
      </c>
      <c r="R42" s="37">
        <v>0</v>
      </c>
      <c r="S42" s="37">
        <f t="shared" si="2"/>
        <v>22878.09953</v>
      </c>
    </row>
    <row r="43" spans="1:19" s="92" customFormat="1" ht="14.25" customHeight="1">
      <c r="A43" s="85">
        <f t="shared" si="3"/>
        <v>29</v>
      </c>
      <c r="B43" s="38" t="s">
        <v>118</v>
      </c>
      <c r="C43" s="84">
        <v>37510</v>
      </c>
      <c r="D43" s="38" t="s">
        <v>119</v>
      </c>
      <c r="E43" s="38" t="s">
        <v>120</v>
      </c>
      <c r="F43" s="38" t="s">
        <v>49</v>
      </c>
      <c r="G43" s="86" t="s">
        <v>38</v>
      </c>
      <c r="H43" s="37">
        <v>150000</v>
      </c>
      <c r="I43" s="37">
        <v>0</v>
      </c>
      <c r="J43" s="37">
        <v>0</v>
      </c>
      <c r="K43" s="37">
        <v>0</v>
      </c>
      <c r="L43" s="37">
        <v>3738</v>
      </c>
      <c r="M43" s="37">
        <v>8574.00919</v>
      </c>
      <c r="N43" s="37">
        <v>23752.36704</v>
      </c>
      <c r="O43" s="37">
        <v>22695.77709</v>
      </c>
      <c r="P43" s="37">
        <v>18476.99645</v>
      </c>
      <c r="Q43" s="37">
        <v>1746.13093</v>
      </c>
      <c r="R43" s="37">
        <v>-39.28162</v>
      </c>
      <c r="S43" s="37">
        <f t="shared" si="2"/>
        <v>78943.99908</v>
      </c>
    </row>
    <row r="44" spans="1:19" s="92" customFormat="1" ht="14.25" customHeight="1">
      <c r="A44" s="85">
        <f t="shared" si="3"/>
        <v>30</v>
      </c>
      <c r="B44" s="38" t="s">
        <v>121</v>
      </c>
      <c r="C44" s="84">
        <v>37641</v>
      </c>
      <c r="D44" s="38" t="s">
        <v>122</v>
      </c>
      <c r="E44" s="38" t="s">
        <v>123</v>
      </c>
      <c r="F44" s="38" t="s">
        <v>124</v>
      </c>
      <c r="G44" s="86" t="s">
        <v>38</v>
      </c>
      <c r="H44" s="37">
        <v>5000</v>
      </c>
      <c r="I44" s="37">
        <v>0</v>
      </c>
      <c r="J44" s="37">
        <v>0</v>
      </c>
      <c r="K44" s="37">
        <v>0</v>
      </c>
      <c r="L44" s="37">
        <v>351.35041</v>
      </c>
      <c r="M44" s="37">
        <v>700.292</v>
      </c>
      <c r="N44" s="37">
        <v>1625.91864</v>
      </c>
      <c r="O44" s="37">
        <v>2124.98172</v>
      </c>
      <c r="P44" s="37">
        <v>54.92557</v>
      </c>
      <c r="Q44" s="37">
        <v>0</v>
      </c>
      <c r="R44" s="37">
        <v>0</v>
      </c>
      <c r="S44" s="37">
        <f t="shared" si="2"/>
        <v>4857.46834</v>
      </c>
    </row>
    <row r="45" spans="1:19" s="92" customFormat="1" ht="14.25" customHeight="1">
      <c r="A45" s="85">
        <f t="shared" si="3"/>
        <v>31</v>
      </c>
      <c r="B45" s="38" t="s">
        <v>125</v>
      </c>
      <c r="C45" s="84">
        <v>37434</v>
      </c>
      <c r="D45" s="38" t="s">
        <v>126</v>
      </c>
      <c r="E45" s="38" t="s">
        <v>40</v>
      </c>
      <c r="F45" s="38" t="s">
        <v>41</v>
      </c>
      <c r="G45" s="86" t="s">
        <v>38</v>
      </c>
      <c r="H45" s="37">
        <v>300000</v>
      </c>
      <c r="I45" s="37">
        <v>0</v>
      </c>
      <c r="J45" s="37">
        <v>0</v>
      </c>
      <c r="K45" s="37">
        <v>200000</v>
      </c>
      <c r="L45" s="37">
        <v>273</v>
      </c>
      <c r="M45" s="37">
        <v>99727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f t="shared" si="2"/>
        <v>300000</v>
      </c>
    </row>
    <row r="46" spans="1:19" s="92" customFormat="1" ht="14.25" customHeight="1">
      <c r="A46" s="85">
        <f t="shared" si="3"/>
        <v>32</v>
      </c>
      <c r="B46" s="38" t="s">
        <v>127</v>
      </c>
      <c r="C46" s="84">
        <v>37750</v>
      </c>
      <c r="D46" s="38" t="s">
        <v>128</v>
      </c>
      <c r="E46" s="38" t="s">
        <v>40</v>
      </c>
      <c r="F46" s="38" t="s">
        <v>41</v>
      </c>
      <c r="G46" s="86" t="s">
        <v>38</v>
      </c>
      <c r="H46" s="37">
        <v>750000</v>
      </c>
      <c r="I46" s="37">
        <v>0</v>
      </c>
      <c r="J46" s="37">
        <v>0</v>
      </c>
      <c r="K46" s="37">
        <v>0</v>
      </c>
      <c r="L46" s="37">
        <v>150</v>
      </c>
      <c r="M46" s="37">
        <v>-43.10448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f t="shared" si="2"/>
        <v>106.89552</v>
      </c>
    </row>
    <row r="47" spans="1:19" s="92" customFormat="1" ht="14.25" customHeight="1">
      <c r="A47" s="85">
        <f t="shared" si="3"/>
        <v>33</v>
      </c>
      <c r="B47" s="38" t="s">
        <v>129</v>
      </c>
      <c r="C47" s="84">
        <v>37679</v>
      </c>
      <c r="D47" s="38" t="s">
        <v>130</v>
      </c>
      <c r="E47" s="38" t="s">
        <v>131</v>
      </c>
      <c r="F47" s="38" t="s">
        <v>39</v>
      </c>
      <c r="G47" s="86" t="s">
        <v>38</v>
      </c>
      <c r="H47" s="37">
        <v>5000</v>
      </c>
      <c r="I47" s="37">
        <v>0</v>
      </c>
      <c r="J47" s="37">
        <v>0</v>
      </c>
      <c r="K47" s="37">
        <v>0</v>
      </c>
      <c r="L47" s="37">
        <v>251</v>
      </c>
      <c r="M47" s="37">
        <v>1318.3976</v>
      </c>
      <c r="N47" s="37">
        <v>1077.08497</v>
      </c>
      <c r="O47" s="37">
        <v>942.11749</v>
      </c>
      <c r="P47" s="37">
        <v>1410.73532</v>
      </c>
      <c r="Q47" s="37">
        <v>-291.20753</v>
      </c>
      <c r="R47" s="37">
        <v>0</v>
      </c>
      <c r="S47" s="37">
        <f t="shared" si="2"/>
        <v>4708.127850000001</v>
      </c>
    </row>
    <row r="48" spans="1:19" s="92" customFormat="1" ht="14.25" customHeight="1">
      <c r="A48" s="85">
        <f t="shared" si="3"/>
        <v>34</v>
      </c>
      <c r="B48" s="38" t="s">
        <v>132</v>
      </c>
      <c r="C48" s="84">
        <v>37880</v>
      </c>
      <c r="D48" s="38" t="s">
        <v>133</v>
      </c>
      <c r="E48" s="38" t="s">
        <v>134</v>
      </c>
      <c r="F48" s="38" t="s">
        <v>135</v>
      </c>
      <c r="G48" s="86" t="s">
        <v>38</v>
      </c>
      <c r="H48" s="37">
        <v>750</v>
      </c>
      <c r="I48" s="37">
        <v>0</v>
      </c>
      <c r="J48" s="37">
        <v>0</v>
      </c>
      <c r="K48" s="37">
        <v>0</v>
      </c>
      <c r="L48" s="37">
        <v>0</v>
      </c>
      <c r="M48" s="37">
        <v>146</v>
      </c>
      <c r="N48" s="37">
        <v>131.45258</v>
      </c>
      <c r="O48" s="37">
        <v>472.54742</v>
      </c>
      <c r="P48" s="37">
        <v>0</v>
      </c>
      <c r="Q48" s="37">
        <v>0</v>
      </c>
      <c r="R48" s="37">
        <v>0</v>
      </c>
      <c r="S48" s="37">
        <f t="shared" si="2"/>
        <v>750</v>
      </c>
    </row>
    <row r="49" spans="1:19" s="92" customFormat="1" ht="14.25" customHeight="1">
      <c r="A49" s="85">
        <f t="shared" si="3"/>
        <v>35</v>
      </c>
      <c r="B49" s="38" t="s">
        <v>136</v>
      </c>
      <c r="C49" s="84">
        <v>37823</v>
      </c>
      <c r="D49" s="38" t="s">
        <v>137</v>
      </c>
      <c r="E49" s="38" t="s">
        <v>138</v>
      </c>
      <c r="F49" s="38" t="s">
        <v>139</v>
      </c>
      <c r="G49" s="86" t="s">
        <v>38</v>
      </c>
      <c r="H49" s="37">
        <v>60000</v>
      </c>
      <c r="I49" s="37">
        <v>0</v>
      </c>
      <c r="J49" s="37">
        <v>0</v>
      </c>
      <c r="K49" s="37">
        <v>0</v>
      </c>
      <c r="L49" s="37">
        <v>0</v>
      </c>
      <c r="M49" s="37">
        <v>663.41593</v>
      </c>
      <c r="N49" s="37">
        <v>9360.53054</v>
      </c>
      <c r="O49" s="37">
        <v>8612.4429</v>
      </c>
      <c r="P49" s="37">
        <v>7473.10923</v>
      </c>
      <c r="Q49" s="37">
        <v>13182.54152</v>
      </c>
      <c r="R49" s="37">
        <v>7529.01632</v>
      </c>
      <c r="S49" s="37">
        <f t="shared" si="2"/>
        <v>46821.05644</v>
      </c>
    </row>
    <row r="50" spans="1:19" s="92" customFormat="1" ht="14.25" customHeight="1">
      <c r="A50" s="85">
        <f t="shared" si="3"/>
        <v>36</v>
      </c>
      <c r="B50" s="38" t="s">
        <v>140</v>
      </c>
      <c r="C50" s="84">
        <v>37763</v>
      </c>
      <c r="D50" s="38" t="s">
        <v>141</v>
      </c>
      <c r="E50" s="38" t="s">
        <v>142</v>
      </c>
      <c r="F50" s="38" t="s">
        <v>143</v>
      </c>
      <c r="G50" s="86" t="s">
        <v>38</v>
      </c>
      <c r="H50" s="37">
        <v>7000</v>
      </c>
      <c r="I50" s="37">
        <v>0</v>
      </c>
      <c r="J50" s="37">
        <v>0</v>
      </c>
      <c r="K50" s="37">
        <v>0</v>
      </c>
      <c r="L50" s="37">
        <v>0</v>
      </c>
      <c r="M50" s="37">
        <v>50.9123</v>
      </c>
      <c r="N50" s="37">
        <v>215.5</v>
      </c>
      <c r="O50" s="37">
        <v>522.79648</v>
      </c>
      <c r="P50" s="37">
        <v>839.52003</v>
      </c>
      <c r="Q50" s="37">
        <v>1025.59394</v>
      </c>
      <c r="R50" s="37">
        <v>-35.86949</v>
      </c>
      <c r="S50" s="37">
        <f t="shared" si="2"/>
        <v>2618.4532600000002</v>
      </c>
    </row>
    <row r="51" spans="1:19" s="92" customFormat="1" ht="14.25" customHeight="1">
      <c r="A51" s="85">
        <f t="shared" si="3"/>
        <v>37</v>
      </c>
      <c r="B51" s="38" t="s">
        <v>144</v>
      </c>
      <c r="C51" s="84">
        <v>38069</v>
      </c>
      <c r="D51" s="38" t="s">
        <v>145</v>
      </c>
      <c r="E51" s="38" t="s">
        <v>89</v>
      </c>
      <c r="F51" s="38" t="s">
        <v>41</v>
      </c>
      <c r="G51" s="86" t="s">
        <v>38</v>
      </c>
      <c r="H51" s="37">
        <v>8860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442</v>
      </c>
      <c r="O51" s="37">
        <v>254.07784</v>
      </c>
      <c r="P51" s="37">
        <v>0</v>
      </c>
      <c r="Q51" s="37">
        <v>181.7023</v>
      </c>
      <c r="R51" s="37">
        <v>334.5203</v>
      </c>
      <c r="S51" s="37">
        <f t="shared" si="2"/>
        <v>1212.30044</v>
      </c>
    </row>
    <row r="52" spans="1:19" s="92" customFormat="1" ht="14.25" customHeight="1">
      <c r="A52" s="85">
        <f t="shared" si="3"/>
        <v>38</v>
      </c>
      <c r="B52" s="38" t="s">
        <v>146</v>
      </c>
      <c r="C52" s="84">
        <v>38042</v>
      </c>
      <c r="D52" s="38" t="s">
        <v>147</v>
      </c>
      <c r="E52" s="38" t="s">
        <v>148</v>
      </c>
      <c r="F52" s="38" t="s">
        <v>43</v>
      </c>
      <c r="G52" s="86" t="s">
        <v>38</v>
      </c>
      <c r="H52" s="37">
        <v>45000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1259.71291</v>
      </c>
      <c r="O52" s="37">
        <v>1126.38887</v>
      </c>
      <c r="P52" s="37">
        <v>6358.32298</v>
      </c>
      <c r="Q52" s="37">
        <v>15151.74657</v>
      </c>
      <c r="R52" s="37">
        <v>13785.8117</v>
      </c>
      <c r="S52" s="37">
        <f t="shared" si="2"/>
        <v>37681.983029999996</v>
      </c>
    </row>
    <row r="53" spans="1:19" s="92" customFormat="1" ht="14.25" customHeight="1">
      <c r="A53" s="85">
        <f t="shared" si="3"/>
        <v>39</v>
      </c>
      <c r="B53" s="38" t="s">
        <v>149</v>
      </c>
      <c r="C53" s="84">
        <v>37959</v>
      </c>
      <c r="D53" s="38" t="s">
        <v>150</v>
      </c>
      <c r="E53" s="38" t="s">
        <v>40</v>
      </c>
      <c r="F53" s="38" t="s">
        <v>41</v>
      </c>
      <c r="G53" s="86" t="s">
        <v>38</v>
      </c>
      <c r="H53" s="37">
        <v>300000</v>
      </c>
      <c r="I53" s="37">
        <v>0</v>
      </c>
      <c r="J53" s="37">
        <v>0</v>
      </c>
      <c r="K53" s="37">
        <v>0</v>
      </c>
      <c r="L53" s="37">
        <v>0</v>
      </c>
      <c r="M53" s="37">
        <v>200000</v>
      </c>
      <c r="N53" s="37">
        <v>0</v>
      </c>
      <c r="O53" s="37">
        <v>100000</v>
      </c>
      <c r="P53" s="37">
        <v>0</v>
      </c>
      <c r="Q53" s="37">
        <v>0</v>
      </c>
      <c r="R53" s="37">
        <v>0</v>
      </c>
      <c r="S53" s="37">
        <f t="shared" si="2"/>
        <v>300000</v>
      </c>
    </row>
    <row r="54" spans="1:19" s="92" customFormat="1" ht="14.25" customHeight="1">
      <c r="A54" s="85">
        <f t="shared" si="3"/>
        <v>40</v>
      </c>
      <c r="B54" s="38" t="s">
        <v>151</v>
      </c>
      <c r="C54" s="84">
        <v>37876</v>
      </c>
      <c r="D54" s="38" t="s">
        <v>152</v>
      </c>
      <c r="E54" s="38" t="s">
        <v>153</v>
      </c>
      <c r="F54" s="38" t="s">
        <v>153</v>
      </c>
      <c r="G54" s="86" t="s">
        <v>38</v>
      </c>
      <c r="H54" s="37">
        <v>28000</v>
      </c>
      <c r="I54" s="37">
        <v>0</v>
      </c>
      <c r="J54" s="37">
        <v>0</v>
      </c>
      <c r="K54" s="37">
        <v>0</v>
      </c>
      <c r="L54" s="37">
        <v>0</v>
      </c>
      <c r="M54" s="37">
        <v>1491.97895</v>
      </c>
      <c r="N54" s="37">
        <v>0</v>
      </c>
      <c r="O54" s="37">
        <v>1067.51288</v>
      </c>
      <c r="P54" s="37">
        <v>2709.92842</v>
      </c>
      <c r="Q54" s="37">
        <v>3561.61329</v>
      </c>
      <c r="R54" s="37">
        <v>4538.16523</v>
      </c>
      <c r="S54" s="37">
        <f t="shared" si="2"/>
        <v>13369.198769999999</v>
      </c>
    </row>
    <row r="55" spans="1:19" s="92" customFormat="1" ht="14.25" customHeight="1">
      <c r="A55" s="85">
        <f t="shared" si="3"/>
        <v>41</v>
      </c>
      <c r="B55" s="38" t="s">
        <v>421</v>
      </c>
      <c r="C55" s="84">
        <v>38071</v>
      </c>
      <c r="D55" s="38" t="s">
        <v>437</v>
      </c>
      <c r="E55" s="38" t="s">
        <v>438</v>
      </c>
      <c r="F55" s="38" t="s">
        <v>73</v>
      </c>
      <c r="G55" s="86" t="s">
        <v>38</v>
      </c>
      <c r="H55" s="37">
        <v>18000</v>
      </c>
      <c r="I55" s="37">
        <v>0</v>
      </c>
      <c r="J55" s="37">
        <v>0</v>
      </c>
      <c r="K55" s="37">
        <v>0</v>
      </c>
      <c r="L55" s="37">
        <v>0</v>
      </c>
      <c r="M55" s="37">
        <v>145</v>
      </c>
      <c r="N55" s="37">
        <v>1680</v>
      </c>
      <c r="O55" s="37">
        <v>330</v>
      </c>
      <c r="P55" s="37">
        <v>3789.75403</v>
      </c>
      <c r="Q55" s="37">
        <v>4043.82151</v>
      </c>
      <c r="R55" s="37">
        <v>5059.01022</v>
      </c>
      <c r="S55" s="37">
        <f t="shared" si="2"/>
        <v>15047.58576</v>
      </c>
    </row>
    <row r="56" spans="1:19" s="92" customFormat="1" ht="14.25" customHeight="1">
      <c r="A56" s="85">
        <f t="shared" si="3"/>
        <v>42</v>
      </c>
      <c r="B56" s="38" t="s">
        <v>452</v>
      </c>
      <c r="C56" s="84">
        <v>38320</v>
      </c>
      <c r="D56" s="38" t="s">
        <v>453</v>
      </c>
      <c r="E56" s="38" t="s">
        <v>454</v>
      </c>
      <c r="F56" s="38" t="s">
        <v>139</v>
      </c>
      <c r="G56" s="86" t="s">
        <v>38</v>
      </c>
      <c r="H56" s="37">
        <v>750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110.27</v>
      </c>
      <c r="R56" s="37">
        <v>202.14134</v>
      </c>
      <c r="S56" s="37">
        <f t="shared" si="2"/>
        <v>312.41134</v>
      </c>
    </row>
    <row r="57" spans="1:19" s="92" customFormat="1" ht="14.25" customHeight="1">
      <c r="A57" s="85">
        <f t="shared" si="3"/>
        <v>43</v>
      </c>
      <c r="B57" s="38" t="s">
        <v>446</v>
      </c>
      <c r="C57" s="84">
        <v>38426</v>
      </c>
      <c r="D57" s="38" t="s">
        <v>447</v>
      </c>
      <c r="E57" s="38" t="s">
        <v>68</v>
      </c>
      <c r="F57" s="38" t="s">
        <v>37</v>
      </c>
      <c r="G57" s="86" t="s">
        <v>38</v>
      </c>
      <c r="H57" s="37">
        <v>15000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745</v>
      </c>
      <c r="O57" s="37">
        <v>0</v>
      </c>
      <c r="P57" s="37">
        <v>2375.18998</v>
      </c>
      <c r="Q57" s="37">
        <v>1830.01939</v>
      </c>
      <c r="R57" s="37">
        <v>3882.2336</v>
      </c>
      <c r="S57" s="37">
        <f t="shared" si="2"/>
        <v>8832.44297</v>
      </c>
    </row>
    <row r="58" spans="1:19" s="92" customFormat="1" ht="14.25" customHeight="1">
      <c r="A58" s="85">
        <f t="shared" si="3"/>
        <v>44</v>
      </c>
      <c r="B58" s="38" t="s">
        <v>455</v>
      </c>
      <c r="C58" s="84">
        <v>38411</v>
      </c>
      <c r="D58" s="38" t="s">
        <v>456</v>
      </c>
      <c r="E58" s="38" t="s">
        <v>457</v>
      </c>
      <c r="F58" s="38" t="s">
        <v>457</v>
      </c>
      <c r="G58" s="86" t="s">
        <v>38</v>
      </c>
      <c r="H58" s="37">
        <v>12000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100</v>
      </c>
      <c r="O58" s="37">
        <v>1456.92486</v>
      </c>
      <c r="P58" s="37">
        <v>2182.66953</v>
      </c>
      <c r="Q58" s="37">
        <v>1324.94174</v>
      </c>
      <c r="R58" s="37">
        <v>1175.91406</v>
      </c>
      <c r="S58" s="37">
        <f t="shared" si="2"/>
        <v>6240.4501900000005</v>
      </c>
    </row>
    <row r="59" spans="1:19" s="92" customFormat="1" ht="14.25" customHeight="1">
      <c r="A59" s="85">
        <f t="shared" si="3"/>
        <v>45</v>
      </c>
      <c r="B59" s="38" t="s">
        <v>427</v>
      </c>
      <c r="C59" s="84">
        <v>38336</v>
      </c>
      <c r="D59" s="38" t="s">
        <v>439</v>
      </c>
      <c r="E59" s="38" t="s">
        <v>429</v>
      </c>
      <c r="F59" s="38" t="s">
        <v>41</v>
      </c>
      <c r="G59" s="86" t="s">
        <v>38</v>
      </c>
      <c r="H59" s="37">
        <v>300000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150000</v>
      </c>
      <c r="O59" s="37">
        <v>0</v>
      </c>
      <c r="P59" s="37">
        <v>150000</v>
      </c>
      <c r="Q59" s="37">
        <v>0</v>
      </c>
      <c r="R59" s="37">
        <v>0</v>
      </c>
      <c r="S59" s="37">
        <f t="shared" si="2"/>
        <v>300000</v>
      </c>
    </row>
    <row r="60" spans="1:19" s="92" customFormat="1" ht="14.25" customHeight="1">
      <c r="A60" s="85">
        <f t="shared" si="3"/>
        <v>46</v>
      </c>
      <c r="B60" s="38" t="s">
        <v>448</v>
      </c>
      <c r="C60" s="84">
        <v>38372</v>
      </c>
      <c r="D60" s="38" t="s">
        <v>449</v>
      </c>
      <c r="E60" s="38" t="s">
        <v>40</v>
      </c>
      <c r="F60" s="38" t="s">
        <v>41</v>
      </c>
      <c r="G60" s="86" t="s">
        <v>38</v>
      </c>
      <c r="H60" s="37">
        <v>5300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250.889</v>
      </c>
      <c r="O60" s="37">
        <v>102.49288</v>
      </c>
      <c r="P60" s="37">
        <v>1898.06278</v>
      </c>
      <c r="Q60" s="37">
        <v>1410.76568</v>
      </c>
      <c r="R60" s="37">
        <v>1054.27865</v>
      </c>
      <c r="S60" s="37">
        <f t="shared" si="2"/>
        <v>4716.48899</v>
      </c>
    </row>
    <row r="61" spans="1:19" s="92" customFormat="1" ht="14.25" customHeight="1">
      <c r="A61" s="85">
        <f t="shared" si="3"/>
        <v>47</v>
      </c>
      <c r="B61" s="38" t="s">
        <v>479</v>
      </c>
      <c r="C61" s="84">
        <v>38707</v>
      </c>
      <c r="D61" s="38" t="s">
        <v>4</v>
      </c>
      <c r="E61" s="38" t="s">
        <v>480</v>
      </c>
      <c r="F61" s="38" t="s">
        <v>37</v>
      </c>
      <c r="G61" s="86" t="s">
        <v>38</v>
      </c>
      <c r="H61" s="37">
        <v>15000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5000</v>
      </c>
      <c r="P61" s="37">
        <v>5866.32192</v>
      </c>
      <c r="Q61" s="37">
        <v>3052</v>
      </c>
      <c r="R61" s="37">
        <v>1081.67808</v>
      </c>
      <c r="S61" s="37">
        <f t="shared" si="2"/>
        <v>15000</v>
      </c>
    </row>
    <row r="62" spans="1:19" s="92" customFormat="1" ht="14.25" customHeight="1">
      <c r="A62" s="85">
        <f t="shared" si="3"/>
        <v>48</v>
      </c>
      <c r="B62" s="38" t="s">
        <v>469</v>
      </c>
      <c r="C62" s="84">
        <v>38694</v>
      </c>
      <c r="D62" s="38" t="s">
        <v>472</v>
      </c>
      <c r="E62" s="38" t="s">
        <v>40</v>
      </c>
      <c r="F62" s="38" t="s">
        <v>41</v>
      </c>
      <c r="G62" s="86" t="s">
        <v>38</v>
      </c>
      <c r="H62" s="37">
        <v>200000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200000</v>
      </c>
      <c r="O62" s="37">
        <v>0</v>
      </c>
      <c r="P62" s="37">
        <v>0</v>
      </c>
      <c r="Q62" s="37">
        <v>0</v>
      </c>
      <c r="R62" s="37">
        <v>0</v>
      </c>
      <c r="S62" s="37">
        <f t="shared" si="2"/>
        <v>200000</v>
      </c>
    </row>
    <row r="63" spans="1:19" s="92" customFormat="1" ht="14.25" customHeight="1">
      <c r="A63" s="85">
        <f t="shared" si="3"/>
        <v>49</v>
      </c>
      <c r="B63" s="38" t="s">
        <v>481</v>
      </c>
      <c r="C63" s="84">
        <v>38694</v>
      </c>
      <c r="D63" s="38" t="s">
        <v>316</v>
      </c>
      <c r="E63" s="38" t="s">
        <v>429</v>
      </c>
      <c r="F63" s="38" t="s">
        <v>41</v>
      </c>
      <c r="G63" s="86" t="s">
        <v>38</v>
      </c>
      <c r="H63" s="37">
        <v>5000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244.177</v>
      </c>
      <c r="P63" s="37">
        <v>323</v>
      </c>
      <c r="Q63" s="37">
        <v>365.83269</v>
      </c>
      <c r="R63" s="37">
        <v>762.8524</v>
      </c>
      <c r="S63" s="37">
        <f t="shared" si="2"/>
        <v>1695.86209</v>
      </c>
    </row>
    <row r="64" spans="1:19" s="92" customFormat="1" ht="14.25" customHeight="1">
      <c r="A64" s="85">
        <f t="shared" si="3"/>
        <v>50</v>
      </c>
      <c r="B64" s="38" t="s">
        <v>482</v>
      </c>
      <c r="C64" s="84">
        <v>38809</v>
      </c>
      <c r="D64" s="38" t="s">
        <v>315</v>
      </c>
      <c r="E64" s="38" t="s">
        <v>486</v>
      </c>
      <c r="F64" s="38" t="s">
        <v>43</v>
      </c>
      <c r="G64" s="86" t="s">
        <v>38</v>
      </c>
      <c r="H64" s="37">
        <v>50000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532</v>
      </c>
      <c r="Q64" s="37">
        <v>4358.11812</v>
      </c>
      <c r="R64" s="37">
        <v>2620.40932</v>
      </c>
      <c r="S64" s="37">
        <f t="shared" si="2"/>
        <v>7510.52744</v>
      </c>
    </row>
    <row r="65" spans="1:19" s="92" customFormat="1" ht="14.25" customHeight="1">
      <c r="A65" s="85">
        <f t="shared" si="3"/>
        <v>51</v>
      </c>
      <c r="B65" s="38" t="s">
        <v>14</v>
      </c>
      <c r="C65" s="84">
        <v>38917</v>
      </c>
      <c r="D65" s="38" t="s">
        <v>317</v>
      </c>
      <c r="E65" s="38" t="s">
        <v>153</v>
      </c>
      <c r="F65" s="38" t="s">
        <v>153</v>
      </c>
      <c r="G65" s="86" t="s">
        <v>38</v>
      </c>
      <c r="H65" s="37">
        <v>25000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650</v>
      </c>
      <c r="Q65" s="37">
        <v>2326.42609</v>
      </c>
      <c r="R65" s="37">
        <v>7606.80239</v>
      </c>
      <c r="S65" s="37">
        <f t="shared" si="2"/>
        <v>10583.22848</v>
      </c>
    </row>
    <row r="66" spans="1:19" s="92" customFormat="1" ht="14.25" customHeight="1">
      <c r="A66" s="85">
        <f t="shared" si="3"/>
        <v>52</v>
      </c>
      <c r="B66" s="38" t="s">
        <v>483</v>
      </c>
      <c r="C66" s="84">
        <v>38917</v>
      </c>
      <c r="D66" s="38" t="s">
        <v>318</v>
      </c>
      <c r="E66" s="38" t="s">
        <v>40</v>
      </c>
      <c r="F66" s="38" t="s">
        <v>41</v>
      </c>
      <c r="G66" s="86" t="s">
        <v>38</v>
      </c>
      <c r="H66" s="37">
        <v>60000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f t="shared" si="2"/>
        <v>0</v>
      </c>
    </row>
    <row r="67" spans="1:19" s="92" customFormat="1" ht="14.25" customHeight="1">
      <c r="A67" s="85">
        <f t="shared" si="3"/>
        <v>53</v>
      </c>
      <c r="B67" s="38" t="s">
        <v>484</v>
      </c>
      <c r="C67" s="84">
        <v>39065</v>
      </c>
      <c r="D67" s="38" t="s">
        <v>319</v>
      </c>
      <c r="E67" s="38" t="s">
        <v>488</v>
      </c>
      <c r="F67" s="38" t="s">
        <v>41</v>
      </c>
      <c r="G67" s="86" t="s">
        <v>38</v>
      </c>
      <c r="H67" s="37">
        <v>200000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200000</v>
      </c>
      <c r="P67" s="37">
        <v>0</v>
      </c>
      <c r="Q67" s="37">
        <v>0</v>
      </c>
      <c r="R67" s="37">
        <v>0</v>
      </c>
      <c r="S67" s="37">
        <f t="shared" si="2"/>
        <v>200000</v>
      </c>
    </row>
    <row r="68" spans="1:19" s="92" customFormat="1" ht="14.25" customHeight="1">
      <c r="A68" s="85">
        <f t="shared" si="3"/>
        <v>54</v>
      </c>
      <c r="B68" s="38" t="s">
        <v>485</v>
      </c>
      <c r="C68" s="84">
        <v>39188</v>
      </c>
      <c r="D68" s="38" t="s">
        <v>392</v>
      </c>
      <c r="E68" s="38" t="s">
        <v>393</v>
      </c>
      <c r="F68" s="38" t="s">
        <v>43</v>
      </c>
      <c r="G68" s="86" t="s">
        <v>38</v>
      </c>
      <c r="H68" s="37">
        <v>50000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1500</v>
      </c>
      <c r="Q68" s="37">
        <v>3768.02494</v>
      </c>
      <c r="R68" s="37">
        <v>24402.53339</v>
      </c>
      <c r="S68" s="37">
        <f t="shared" si="2"/>
        <v>29670.55833</v>
      </c>
    </row>
    <row r="69" spans="1:19" s="92" customFormat="1" ht="14.25" customHeight="1">
      <c r="A69" s="85">
        <f t="shared" si="3"/>
        <v>55</v>
      </c>
      <c r="B69" s="38" t="s">
        <v>374</v>
      </c>
      <c r="C69" s="84">
        <v>39315</v>
      </c>
      <c r="D69" s="38" t="s">
        <v>394</v>
      </c>
      <c r="E69" s="38" t="s">
        <v>395</v>
      </c>
      <c r="F69" s="38" t="s">
        <v>43</v>
      </c>
      <c r="G69" s="86" t="s">
        <v>38</v>
      </c>
      <c r="H69" s="37">
        <v>100000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600</v>
      </c>
      <c r="R69" s="37">
        <v>14000</v>
      </c>
      <c r="S69" s="37">
        <f t="shared" si="2"/>
        <v>14600</v>
      </c>
    </row>
    <row r="70" spans="1:19" s="92" customFormat="1" ht="14.25" customHeight="1">
      <c r="A70" s="85">
        <f t="shared" si="3"/>
        <v>56</v>
      </c>
      <c r="B70" s="38" t="s">
        <v>375</v>
      </c>
      <c r="C70" s="84">
        <v>39367</v>
      </c>
      <c r="D70" s="38" t="s">
        <v>396</v>
      </c>
      <c r="E70" s="38" t="s">
        <v>397</v>
      </c>
      <c r="F70" s="38" t="s">
        <v>86</v>
      </c>
      <c r="G70" s="86" t="s">
        <v>38</v>
      </c>
      <c r="H70" s="37">
        <v>1179.25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303.30071</v>
      </c>
      <c r="R70" s="37">
        <v>99.42379</v>
      </c>
      <c r="S70" s="37">
        <f t="shared" si="2"/>
        <v>402.7245</v>
      </c>
    </row>
    <row r="71" spans="1:19" s="92" customFormat="1" ht="14.25" customHeight="1">
      <c r="A71" s="85">
        <f t="shared" si="3"/>
        <v>57</v>
      </c>
      <c r="B71" s="38" t="s">
        <v>376</v>
      </c>
      <c r="C71" s="84">
        <v>39413</v>
      </c>
      <c r="D71" s="38" t="s">
        <v>398</v>
      </c>
      <c r="E71" s="38" t="s">
        <v>40</v>
      </c>
      <c r="F71" s="38" t="s">
        <v>41</v>
      </c>
      <c r="G71" s="86" t="s">
        <v>38</v>
      </c>
      <c r="H71" s="37">
        <v>200000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200000</v>
      </c>
      <c r="Q71" s="37">
        <v>0</v>
      </c>
      <c r="R71" s="37">
        <v>0</v>
      </c>
      <c r="S71" s="37">
        <f t="shared" si="2"/>
        <v>200000</v>
      </c>
    </row>
    <row r="72" spans="1:19" s="92" customFormat="1" ht="14.25" customHeight="1">
      <c r="A72" s="85">
        <f t="shared" si="3"/>
        <v>58</v>
      </c>
      <c r="B72" s="38" t="s">
        <v>377</v>
      </c>
      <c r="C72" s="84">
        <v>39480</v>
      </c>
      <c r="D72" s="38" t="s">
        <v>399</v>
      </c>
      <c r="E72" s="38" t="s">
        <v>358</v>
      </c>
      <c r="F72" s="38" t="s">
        <v>43</v>
      </c>
      <c r="G72" s="86" t="s">
        <v>38</v>
      </c>
      <c r="H72" s="37">
        <v>3993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757.79201</v>
      </c>
      <c r="S72" s="37">
        <f t="shared" si="2"/>
        <v>757.79201</v>
      </c>
    </row>
    <row r="73" spans="1:19" s="92" customFormat="1" ht="14.25" customHeight="1">
      <c r="A73" s="85">
        <f t="shared" si="3"/>
        <v>59</v>
      </c>
      <c r="B73" s="38" t="s">
        <v>379</v>
      </c>
      <c r="C73" s="84">
        <v>39598</v>
      </c>
      <c r="D73" s="38" t="s">
        <v>401</v>
      </c>
      <c r="E73" s="38" t="s">
        <v>40</v>
      </c>
      <c r="F73" s="38" t="s">
        <v>41</v>
      </c>
      <c r="G73" s="86" t="s">
        <v>38</v>
      </c>
      <c r="H73" s="37">
        <v>100000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100000</v>
      </c>
      <c r="R73" s="37">
        <v>0</v>
      </c>
      <c r="S73" s="37">
        <f t="shared" si="2"/>
        <v>100000</v>
      </c>
    </row>
    <row r="74" spans="1:19" s="92" customFormat="1" ht="14.25" customHeight="1">
      <c r="A74" s="85">
        <f t="shared" si="3"/>
        <v>60</v>
      </c>
      <c r="B74" s="38" t="s">
        <v>380</v>
      </c>
      <c r="C74" s="84">
        <v>39756</v>
      </c>
      <c r="D74" s="38" t="s">
        <v>402</v>
      </c>
      <c r="E74" s="38" t="s">
        <v>40</v>
      </c>
      <c r="F74" s="38" t="s">
        <v>41</v>
      </c>
      <c r="G74" s="86" t="s">
        <v>38</v>
      </c>
      <c r="H74" s="37">
        <v>75000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75000</v>
      </c>
      <c r="R74" s="37">
        <v>0</v>
      </c>
      <c r="S74" s="37">
        <f t="shared" si="2"/>
        <v>75000</v>
      </c>
    </row>
    <row r="75" spans="1:19" s="92" customFormat="1" ht="14.25" customHeight="1">
      <c r="A75" s="85">
        <f t="shared" si="3"/>
        <v>61</v>
      </c>
      <c r="B75" s="38" t="s">
        <v>378</v>
      </c>
      <c r="C75" s="84">
        <v>39787</v>
      </c>
      <c r="D75" s="38" t="s">
        <v>400</v>
      </c>
      <c r="E75" s="38" t="s">
        <v>166</v>
      </c>
      <c r="F75" s="38" t="s">
        <v>51</v>
      </c>
      <c r="G75" s="86" t="s">
        <v>38</v>
      </c>
      <c r="H75" s="37">
        <v>50000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36183.56484</v>
      </c>
      <c r="S75" s="37">
        <f t="shared" si="2"/>
        <v>36183.56484</v>
      </c>
    </row>
    <row r="76" spans="1:19" s="92" customFormat="1" ht="14.25" customHeight="1">
      <c r="A76" s="85">
        <f t="shared" si="3"/>
        <v>62</v>
      </c>
      <c r="B76" s="38" t="s">
        <v>382</v>
      </c>
      <c r="C76" s="84">
        <v>39797</v>
      </c>
      <c r="D76" s="38" t="s">
        <v>404</v>
      </c>
      <c r="E76" s="38" t="s">
        <v>40</v>
      </c>
      <c r="F76" s="38" t="s">
        <v>41</v>
      </c>
      <c r="G76" s="86" t="s">
        <v>38</v>
      </c>
      <c r="H76" s="37">
        <v>130000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130000</v>
      </c>
      <c r="R76" s="37">
        <v>0</v>
      </c>
      <c r="S76" s="37">
        <f t="shared" si="2"/>
        <v>130000</v>
      </c>
    </row>
    <row r="77" spans="1:19" s="92" customFormat="1" ht="14.25" customHeight="1">
      <c r="A77" s="85">
        <f t="shared" si="3"/>
        <v>63</v>
      </c>
      <c r="B77" s="38" t="s">
        <v>381</v>
      </c>
      <c r="C77" s="84">
        <v>39850</v>
      </c>
      <c r="D77" s="38" t="s">
        <v>403</v>
      </c>
      <c r="E77" s="38" t="s">
        <v>480</v>
      </c>
      <c r="F77" s="38" t="s">
        <v>37</v>
      </c>
      <c r="G77" s="86" t="s">
        <v>38</v>
      </c>
      <c r="H77" s="37">
        <v>25000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f t="shared" si="2"/>
        <v>0</v>
      </c>
    </row>
    <row r="78" spans="1:19" s="92" customFormat="1" ht="14.25" customHeight="1">
      <c r="A78" s="85">
        <f t="shared" si="3"/>
        <v>64</v>
      </c>
      <c r="B78" s="38" t="s">
        <v>512</v>
      </c>
      <c r="C78" s="84">
        <v>40133</v>
      </c>
      <c r="D78" s="38" t="s">
        <v>518</v>
      </c>
      <c r="E78" s="38" t="s">
        <v>523</v>
      </c>
      <c r="F78" s="38" t="s">
        <v>47</v>
      </c>
      <c r="G78" s="86" t="s">
        <v>38</v>
      </c>
      <c r="H78" s="37">
        <v>15000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750</v>
      </c>
      <c r="S78" s="37">
        <f t="shared" si="2"/>
        <v>750</v>
      </c>
    </row>
    <row r="79" spans="1:19" s="92" customFormat="1" ht="14.25" customHeight="1">
      <c r="A79" s="85">
        <f t="shared" si="3"/>
        <v>65</v>
      </c>
      <c r="B79" s="38" t="s">
        <v>513</v>
      </c>
      <c r="C79" s="84">
        <v>40033</v>
      </c>
      <c r="D79" s="38" t="s">
        <v>519</v>
      </c>
      <c r="E79" s="38" t="s">
        <v>40</v>
      </c>
      <c r="F79" s="38" t="s">
        <v>41</v>
      </c>
      <c r="G79" s="86" t="s">
        <v>38</v>
      </c>
      <c r="H79" s="37">
        <v>10000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10000</v>
      </c>
      <c r="S79" s="37">
        <f t="shared" si="2"/>
        <v>10000</v>
      </c>
    </row>
    <row r="80" spans="1:19" s="92" customFormat="1" ht="14.25" customHeight="1">
      <c r="A80" s="85">
        <f t="shared" si="3"/>
        <v>66</v>
      </c>
      <c r="B80" s="38" t="s">
        <v>514</v>
      </c>
      <c r="C80" s="84">
        <v>40086</v>
      </c>
      <c r="D80" s="38" t="s">
        <v>606</v>
      </c>
      <c r="E80" s="38" t="s">
        <v>40</v>
      </c>
      <c r="F80" s="38" t="s">
        <v>41</v>
      </c>
      <c r="G80" s="86" t="s">
        <v>38</v>
      </c>
      <c r="H80" s="37">
        <v>20000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20000</v>
      </c>
      <c r="S80" s="37">
        <f aca="true" t="shared" si="4" ref="S80:S100">+I80+J80+K80+L80+M80+N80+O80+P80+Q80+R80</f>
        <v>20000</v>
      </c>
    </row>
    <row r="81" spans="1:19" s="92" customFormat="1" ht="14.25" customHeight="1">
      <c r="A81" s="85">
        <f aca="true" t="shared" si="5" ref="A81:A100">+A80+1</f>
        <v>67</v>
      </c>
      <c r="B81" s="38" t="s">
        <v>515</v>
      </c>
      <c r="C81" s="84">
        <v>40135</v>
      </c>
      <c r="D81" s="38" t="s">
        <v>520</v>
      </c>
      <c r="E81" s="38" t="s">
        <v>40</v>
      </c>
      <c r="F81" s="38" t="s">
        <v>41</v>
      </c>
      <c r="G81" s="86" t="s">
        <v>38</v>
      </c>
      <c r="H81" s="37">
        <v>150000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150000</v>
      </c>
      <c r="S81" s="37">
        <f t="shared" si="4"/>
        <v>150000</v>
      </c>
    </row>
    <row r="82" spans="1:19" s="92" customFormat="1" ht="14.25" customHeight="1">
      <c r="A82" s="85">
        <f t="shared" si="5"/>
        <v>68</v>
      </c>
      <c r="B82" s="38" t="s">
        <v>516</v>
      </c>
      <c r="C82" s="84">
        <v>40158</v>
      </c>
      <c r="D82" s="38" t="s">
        <v>521</v>
      </c>
      <c r="E82" s="38" t="s">
        <v>40</v>
      </c>
      <c r="F82" s="38" t="s">
        <v>41</v>
      </c>
      <c r="G82" s="86" t="s">
        <v>38</v>
      </c>
      <c r="H82" s="37">
        <v>20000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20000</v>
      </c>
      <c r="S82" s="37">
        <f t="shared" si="4"/>
        <v>20000</v>
      </c>
    </row>
    <row r="83" spans="1:19" s="92" customFormat="1" ht="14.25" customHeight="1">
      <c r="A83" s="85">
        <f t="shared" si="5"/>
        <v>69</v>
      </c>
      <c r="B83" s="38" t="s">
        <v>517</v>
      </c>
      <c r="C83" s="84">
        <v>40165</v>
      </c>
      <c r="D83" s="38" t="s">
        <v>522</v>
      </c>
      <c r="E83" s="38" t="s">
        <v>40</v>
      </c>
      <c r="F83" s="38" t="s">
        <v>41</v>
      </c>
      <c r="G83" s="86" t="s">
        <v>38</v>
      </c>
      <c r="H83" s="37">
        <v>50000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50000</v>
      </c>
      <c r="S83" s="37">
        <f t="shared" si="4"/>
        <v>50000</v>
      </c>
    </row>
    <row r="84" spans="1:19" s="92" customFormat="1" ht="14.25" customHeight="1">
      <c r="A84" s="85">
        <f t="shared" si="5"/>
        <v>70</v>
      </c>
      <c r="B84" s="38" t="s">
        <v>550</v>
      </c>
      <c r="C84" s="84">
        <v>40204</v>
      </c>
      <c r="D84" s="38" t="s">
        <v>549</v>
      </c>
      <c r="E84" s="38" t="s">
        <v>40</v>
      </c>
      <c r="F84" s="38" t="s">
        <v>41</v>
      </c>
      <c r="G84" s="86" t="s">
        <v>38</v>
      </c>
      <c r="H84" s="37">
        <v>2000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f t="shared" si="4"/>
        <v>0</v>
      </c>
    </row>
    <row r="85" spans="1:19" s="92" customFormat="1" ht="14.25" customHeight="1">
      <c r="A85" s="85">
        <f t="shared" si="5"/>
        <v>71</v>
      </c>
      <c r="B85" s="38" t="s">
        <v>597</v>
      </c>
      <c r="C85" s="84">
        <v>40226</v>
      </c>
      <c r="D85" s="38" t="s">
        <v>535</v>
      </c>
      <c r="E85" s="38" t="s">
        <v>598</v>
      </c>
      <c r="F85" s="38" t="s">
        <v>37</v>
      </c>
      <c r="G85" s="86" t="s">
        <v>38</v>
      </c>
      <c r="H85" s="37">
        <v>10000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f t="shared" si="4"/>
        <v>0</v>
      </c>
    </row>
    <row r="86" spans="1:19" s="92" customFormat="1" ht="14.25" customHeight="1">
      <c r="A86" s="85">
        <f t="shared" si="5"/>
        <v>72</v>
      </c>
      <c r="B86" s="38" t="s">
        <v>551</v>
      </c>
      <c r="C86" s="84">
        <v>40379</v>
      </c>
      <c r="D86" s="38" t="s">
        <v>552</v>
      </c>
      <c r="E86" s="38" t="s">
        <v>40</v>
      </c>
      <c r="F86" s="38" t="s">
        <v>41</v>
      </c>
      <c r="G86" s="86" t="s">
        <v>38</v>
      </c>
      <c r="H86" s="37">
        <v>5000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f t="shared" si="4"/>
        <v>0</v>
      </c>
    </row>
    <row r="87" spans="1:19" s="92" customFormat="1" ht="14.25" customHeight="1">
      <c r="A87" s="85">
        <f t="shared" si="5"/>
        <v>73</v>
      </c>
      <c r="B87" s="38" t="s">
        <v>553</v>
      </c>
      <c r="C87" s="84">
        <v>40413</v>
      </c>
      <c r="D87" s="38" t="s">
        <v>554</v>
      </c>
      <c r="E87" s="38" t="s">
        <v>40</v>
      </c>
      <c r="F87" s="38" t="s">
        <v>41</v>
      </c>
      <c r="G87" s="86" t="s">
        <v>38</v>
      </c>
      <c r="H87" s="37">
        <v>50000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f t="shared" si="4"/>
        <v>0</v>
      </c>
    </row>
    <row r="88" spans="1:19" s="92" customFormat="1" ht="14.25" customHeight="1">
      <c r="A88" s="85">
        <f t="shared" si="5"/>
        <v>74</v>
      </c>
      <c r="B88" s="38" t="s">
        <v>555</v>
      </c>
      <c r="C88" s="84">
        <v>40478</v>
      </c>
      <c r="D88" s="38" t="s">
        <v>556</v>
      </c>
      <c r="E88" s="38" t="s">
        <v>40</v>
      </c>
      <c r="F88" s="38" t="s">
        <v>41</v>
      </c>
      <c r="G88" s="86" t="s">
        <v>38</v>
      </c>
      <c r="H88" s="37">
        <v>25000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f t="shared" si="4"/>
        <v>0</v>
      </c>
    </row>
    <row r="89" spans="1:19" s="92" customFormat="1" ht="14.25" customHeight="1">
      <c r="A89" s="85">
        <f t="shared" si="5"/>
        <v>75</v>
      </c>
      <c r="B89" s="38" t="s">
        <v>557</v>
      </c>
      <c r="C89" s="84">
        <v>40497</v>
      </c>
      <c r="D89" s="38" t="s">
        <v>561</v>
      </c>
      <c r="E89" s="38" t="s">
        <v>40</v>
      </c>
      <c r="F89" s="38" t="s">
        <v>41</v>
      </c>
      <c r="G89" s="86" t="s">
        <v>38</v>
      </c>
      <c r="H89" s="37">
        <v>25000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f t="shared" si="4"/>
        <v>0</v>
      </c>
    </row>
    <row r="90" spans="1:19" s="92" customFormat="1" ht="14.25" customHeight="1">
      <c r="A90" s="85">
        <f t="shared" si="5"/>
        <v>76</v>
      </c>
      <c r="B90" s="38" t="s">
        <v>603</v>
      </c>
      <c r="C90" s="84">
        <v>40513</v>
      </c>
      <c r="D90" s="38" t="s">
        <v>604</v>
      </c>
      <c r="E90" s="38" t="s">
        <v>40</v>
      </c>
      <c r="F90" s="38" t="s">
        <v>41</v>
      </c>
      <c r="G90" s="86" t="s">
        <v>38</v>
      </c>
      <c r="H90" s="37">
        <v>50000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f t="shared" si="4"/>
        <v>0</v>
      </c>
    </row>
    <row r="91" spans="1:19" s="92" customFormat="1" ht="14.25" customHeight="1">
      <c r="A91" s="85">
        <f t="shared" si="5"/>
        <v>77</v>
      </c>
      <c r="B91" s="38" t="s">
        <v>558</v>
      </c>
      <c r="C91" s="84">
        <v>40514</v>
      </c>
      <c r="D91" s="38" t="s">
        <v>562</v>
      </c>
      <c r="E91" s="38" t="s">
        <v>40</v>
      </c>
      <c r="F91" s="38" t="s">
        <v>41</v>
      </c>
      <c r="G91" s="86" t="s">
        <v>38</v>
      </c>
      <c r="H91" s="37">
        <v>25000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f t="shared" si="4"/>
        <v>0</v>
      </c>
    </row>
    <row r="92" spans="1:19" s="92" customFormat="1" ht="14.25" customHeight="1">
      <c r="A92" s="85">
        <f t="shared" si="5"/>
        <v>78</v>
      </c>
      <c r="B92" s="38" t="s">
        <v>601</v>
      </c>
      <c r="C92" s="84">
        <v>40514</v>
      </c>
      <c r="D92" s="38" t="s">
        <v>602</v>
      </c>
      <c r="E92" s="38" t="s">
        <v>40</v>
      </c>
      <c r="F92" s="38" t="s">
        <v>41</v>
      </c>
      <c r="G92" s="86" t="s">
        <v>38</v>
      </c>
      <c r="H92" s="37">
        <v>6000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f t="shared" si="4"/>
        <v>0</v>
      </c>
    </row>
    <row r="93" spans="1:19" s="92" customFormat="1" ht="14.25" customHeight="1">
      <c r="A93" s="85">
        <f t="shared" si="5"/>
        <v>79</v>
      </c>
      <c r="B93" s="38" t="s">
        <v>559</v>
      </c>
      <c r="C93" s="84">
        <v>40514</v>
      </c>
      <c r="D93" s="38" t="s">
        <v>563</v>
      </c>
      <c r="E93" s="38" t="s">
        <v>40</v>
      </c>
      <c r="F93" s="38" t="s">
        <v>41</v>
      </c>
      <c r="G93" s="86" t="s">
        <v>38</v>
      </c>
      <c r="H93" s="37">
        <v>100000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f t="shared" si="4"/>
        <v>0</v>
      </c>
    </row>
    <row r="94" spans="1:19" s="92" customFormat="1" ht="14.25" customHeight="1">
      <c r="A94" s="85">
        <f t="shared" si="5"/>
        <v>80</v>
      </c>
      <c r="B94" s="38" t="s">
        <v>599</v>
      </c>
      <c r="C94" s="84">
        <v>40514</v>
      </c>
      <c r="D94" s="38" t="s">
        <v>600</v>
      </c>
      <c r="E94" s="38" t="s">
        <v>40</v>
      </c>
      <c r="F94" s="38" t="s">
        <v>41</v>
      </c>
      <c r="G94" s="86" t="s">
        <v>38</v>
      </c>
      <c r="H94" s="37">
        <v>20000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f t="shared" si="4"/>
        <v>0</v>
      </c>
    </row>
    <row r="95" spans="1:19" s="92" customFormat="1" ht="14.25" customHeight="1">
      <c r="A95" s="85">
        <f t="shared" si="5"/>
        <v>81</v>
      </c>
      <c r="B95" s="38" t="s">
        <v>560</v>
      </c>
      <c r="C95" s="84">
        <v>40514</v>
      </c>
      <c r="D95" s="38" t="s">
        <v>564</v>
      </c>
      <c r="E95" s="38" t="s">
        <v>40</v>
      </c>
      <c r="F95" s="38" t="s">
        <v>41</v>
      </c>
      <c r="G95" s="86" t="s">
        <v>38</v>
      </c>
      <c r="H95" s="37">
        <v>25000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f t="shared" si="4"/>
        <v>0</v>
      </c>
    </row>
    <row r="96" spans="1:19" s="92" customFormat="1" ht="14.25" customHeight="1">
      <c r="A96" s="85">
        <f t="shared" si="5"/>
        <v>82</v>
      </c>
      <c r="B96" s="38" t="s">
        <v>605</v>
      </c>
      <c r="C96" s="84">
        <v>40716</v>
      </c>
      <c r="D96" s="38" t="s">
        <v>607</v>
      </c>
      <c r="E96" s="38" t="s">
        <v>40</v>
      </c>
      <c r="F96" s="38" t="s">
        <v>41</v>
      </c>
      <c r="G96" s="86" t="s">
        <v>38</v>
      </c>
      <c r="H96" s="37">
        <v>25000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f t="shared" si="4"/>
        <v>0</v>
      </c>
    </row>
    <row r="97" spans="1:19" s="92" customFormat="1" ht="14.25" customHeight="1">
      <c r="A97" s="85">
        <f t="shared" si="5"/>
        <v>83</v>
      </c>
      <c r="B97" s="38" t="s">
        <v>610</v>
      </c>
      <c r="C97" s="84">
        <v>40809</v>
      </c>
      <c r="D97" s="38" t="s">
        <v>611</v>
      </c>
      <c r="E97" s="38" t="s">
        <v>40</v>
      </c>
      <c r="F97" s="38" t="s">
        <v>41</v>
      </c>
      <c r="G97" s="86" t="s">
        <v>38</v>
      </c>
      <c r="H97" s="37">
        <v>25000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f t="shared" si="4"/>
        <v>0</v>
      </c>
    </row>
    <row r="98" spans="1:19" s="92" customFormat="1" ht="14.25" customHeight="1">
      <c r="A98" s="85">
        <f t="shared" si="5"/>
        <v>84</v>
      </c>
      <c r="B98" s="38" t="s">
        <v>608</v>
      </c>
      <c r="C98" s="84">
        <v>40809</v>
      </c>
      <c r="D98" s="38" t="s">
        <v>609</v>
      </c>
      <c r="E98" s="38" t="s">
        <v>40</v>
      </c>
      <c r="F98" s="38" t="s">
        <v>41</v>
      </c>
      <c r="G98" s="86" t="s">
        <v>38</v>
      </c>
      <c r="H98" s="37">
        <v>25000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f t="shared" si="4"/>
        <v>0</v>
      </c>
    </row>
    <row r="99" spans="1:19" s="92" customFormat="1" ht="14.25" customHeight="1">
      <c r="A99" s="85">
        <f t="shared" si="5"/>
        <v>85</v>
      </c>
      <c r="B99" s="38" t="s">
        <v>612</v>
      </c>
      <c r="C99" s="84">
        <v>40904</v>
      </c>
      <c r="D99" s="38" t="s">
        <v>615</v>
      </c>
      <c r="E99" s="38" t="s">
        <v>40</v>
      </c>
      <c r="F99" s="38" t="s">
        <v>41</v>
      </c>
      <c r="G99" s="86" t="s">
        <v>38</v>
      </c>
      <c r="H99" s="37">
        <v>25000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f t="shared" si="4"/>
        <v>0</v>
      </c>
    </row>
    <row r="100" spans="1:19" s="92" customFormat="1" ht="14.25" customHeight="1">
      <c r="A100" s="85">
        <f t="shared" si="5"/>
        <v>86</v>
      </c>
      <c r="B100" s="38" t="s">
        <v>613</v>
      </c>
      <c r="C100" s="84">
        <v>40904</v>
      </c>
      <c r="D100" s="38" t="s">
        <v>614</v>
      </c>
      <c r="E100" s="38" t="s">
        <v>40</v>
      </c>
      <c r="F100" s="38" t="s">
        <v>41</v>
      </c>
      <c r="G100" s="86" t="s">
        <v>38</v>
      </c>
      <c r="H100" s="37">
        <v>25000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f t="shared" si="4"/>
        <v>0</v>
      </c>
    </row>
    <row r="101" spans="1:19" ht="15.75">
      <c r="A101" s="39"/>
      <c r="B101" s="41"/>
      <c r="C101" s="40"/>
      <c r="D101" s="41"/>
      <c r="E101" s="41"/>
      <c r="F101" s="41"/>
      <c r="G101" s="4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6" s="81" customFormat="1" ht="15.75">
      <c r="A102" s="25" t="s">
        <v>154</v>
      </c>
      <c r="B102" s="26" t="s">
        <v>155</v>
      </c>
      <c r="C102" s="44"/>
      <c r="D102" s="21"/>
      <c r="E102" s="21"/>
      <c r="F102" s="21"/>
      <c r="G102" s="21"/>
      <c r="H102" s="45"/>
      <c r="I102" s="28">
        <f aca="true" t="shared" si="6" ref="I102:S102">SUM(I103:I158)</f>
        <v>265622.14747</v>
      </c>
      <c r="J102" s="28">
        <f t="shared" si="6"/>
        <v>149040.7091</v>
      </c>
      <c r="K102" s="28">
        <f t="shared" si="6"/>
        <v>146096.91212</v>
      </c>
      <c r="L102" s="28">
        <f t="shared" si="6"/>
        <v>344417.20941999997</v>
      </c>
      <c r="M102" s="28">
        <f t="shared" si="6"/>
        <v>234428.00889</v>
      </c>
      <c r="N102" s="28">
        <f t="shared" si="6"/>
        <v>191330.86769</v>
      </c>
      <c r="O102" s="28">
        <f t="shared" si="6"/>
        <v>36277.42758999999</v>
      </c>
      <c r="P102" s="28">
        <f t="shared" si="6"/>
        <v>256075.22366999998</v>
      </c>
      <c r="Q102" s="28">
        <f t="shared" si="6"/>
        <v>293882.9072</v>
      </c>
      <c r="R102" s="28">
        <f t="shared" si="6"/>
        <v>379401.07971</v>
      </c>
      <c r="S102" s="28">
        <f t="shared" si="6"/>
        <v>2296572.49286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</row>
    <row r="103" spans="1:196" s="95" customFormat="1" ht="14.25" customHeight="1">
      <c r="A103" s="37">
        <v>1</v>
      </c>
      <c r="B103" s="37" t="s">
        <v>157</v>
      </c>
      <c r="C103" s="84">
        <v>34325</v>
      </c>
      <c r="D103" s="37" t="s">
        <v>158</v>
      </c>
      <c r="E103" s="37" t="s">
        <v>48</v>
      </c>
      <c r="F103" s="37" t="s">
        <v>49</v>
      </c>
      <c r="G103" s="37" t="s">
        <v>38</v>
      </c>
      <c r="H103" s="37">
        <v>100000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-217.816</v>
      </c>
      <c r="O103" s="37">
        <v>0</v>
      </c>
      <c r="P103" s="37">
        <v>0</v>
      </c>
      <c r="Q103" s="37">
        <v>0</v>
      </c>
      <c r="R103" s="37">
        <v>0</v>
      </c>
      <c r="S103" s="37">
        <f aca="true" t="shared" si="7" ref="S103:S158">+I103+J103+K103+L103+M103+N103+O103+P103+Q103+R103</f>
        <v>-217.816</v>
      </c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</row>
    <row r="104" spans="1:19" s="94" customFormat="1" ht="14.25" customHeight="1">
      <c r="A104" s="37">
        <f aca="true" t="shared" si="8" ref="A104:A158">+A103+1</f>
        <v>2</v>
      </c>
      <c r="B104" s="37" t="s">
        <v>159</v>
      </c>
      <c r="C104" s="84">
        <v>34488</v>
      </c>
      <c r="D104" s="37" t="s">
        <v>160</v>
      </c>
      <c r="E104" s="37" t="s">
        <v>161</v>
      </c>
      <c r="F104" s="37" t="s">
        <v>43</v>
      </c>
      <c r="G104" s="37" t="s">
        <v>38</v>
      </c>
      <c r="H104" s="37">
        <v>150000</v>
      </c>
      <c r="I104" s="37">
        <v>8354.46285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f t="shared" si="7"/>
        <v>8354.46285</v>
      </c>
    </row>
    <row r="105" spans="1:19" s="94" customFormat="1" ht="14.25" customHeight="1">
      <c r="A105" s="37">
        <f t="shared" si="8"/>
        <v>3</v>
      </c>
      <c r="B105" s="37" t="s">
        <v>162</v>
      </c>
      <c r="C105" s="84">
        <v>34429</v>
      </c>
      <c r="D105" s="37" t="s">
        <v>163</v>
      </c>
      <c r="E105" s="37" t="s">
        <v>46</v>
      </c>
      <c r="F105" s="37" t="s">
        <v>47</v>
      </c>
      <c r="G105" s="37" t="s">
        <v>38</v>
      </c>
      <c r="H105" s="37">
        <v>34000</v>
      </c>
      <c r="I105" s="37">
        <v>6539.22</v>
      </c>
      <c r="J105" s="37">
        <v>510.55469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f t="shared" si="7"/>
        <v>7049.77469</v>
      </c>
    </row>
    <row r="106" spans="1:19" s="94" customFormat="1" ht="14.25" customHeight="1">
      <c r="A106" s="37">
        <f t="shared" si="8"/>
        <v>4</v>
      </c>
      <c r="B106" s="37" t="s">
        <v>164</v>
      </c>
      <c r="C106" s="84">
        <v>34732</v>
      </c>
      <c r="D106" s="37" t="s">
        <v>165</v>
      </c>
      <c r="E106" s="37" t="s">
        <v>166</v>
      </c>
      <c r="F106" s="37" t="s">
        <v>51</v>
      </c>
      <c r="G106" s="37" t="s">
        <v>38</v>
      </c>
      <c r="H106" s="37">
        <v>150000</v>
      </c>
      <c r="I106" s="37">
        <v>20691.505000000005</v>
      </c>
      <c r="J106" s="37">
        <v>14997.5101</v>
      </c>
      <c r="K106" s="37">
        <v>10845.33327</v>
      </c>
      <c r="L106" s="37">
        <v>3243.40036</v>
      </c>
      <c r="M106" s="37">
        <v>0</v>
      </c>
      <c r="N106" s="37">
        <v>0</v>
      </c>
      <c r="O106" s="37">
        <v>0</v>
      </c>
      <c r="P106" s="37">
        <v>-276.20467</v>
      </c>
      <c r="Q106" s="37">
        <v>0</v>
      </c>
      <c r="R106" s="37">
        <v>0</v>
      </c>
      <c r="S106" s="37">
        <f t="shared" si="7"/>
        <v>49501.54406000001</v>
      </c>
    </row>
    <row r="107" spans="1:19" s="94" customFormat="1" ht="14.25" customHeight="1">
      <c r="A107" s="37">
        <f t="shared" si="8"/>
        <v>5</v>
      </c>
      <c r="B107" s="37" t="s">
        <v>167</v>
      </c>
      <c r="C107" s="84">
        <v>35040</v>
      </c>
      <c r="D107" s="37" t="s">
        <v>168</v>
      </c>
      <c r="E107" s="37" t="s">
        <v>42</v>
      </c>
      <c r="F107" s="37" t="s">
        <v>43</v>
      </c>
      <c r="G107" s="37" t="s">
        <v>38</v>
      </c>
      <c r="H107" s="37">
        <v>90000</v>
      </c>
      <c r="I107" s="37">
        <v>6948.439</v>
      </c>
      <c r="J107" s="37">
        <v>977.111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f t="shared" si="7"/>
        <v>7925.55</v>
      </c>
    </row>
    <row r="108" spans="1:196" s="95" customFormat="1" ht="14.25" customHeight="1">
      <c r="A108" s="37">
        <f t="shared" si="8"/>
        <v>6</v>
      </c>
      <c r="B108" s="37" t="s">
        <v>169</v>
      </c>
      <c r="C108" s="84">
        <v>35040</v>
      </c>
      <c r="D108" s="37" t="s">
        <v>170</v>
      </c>
      <c r="E108" s="37" t="s">
        <v>71</v>
      </c>
      <c r="F108" s="37" t="s">
        <v>72</v>
      </c>
      <c r="G108" s="37" t="s">
        <v>38</v>
      </c>
      <c r="H108" s="37">
        <v>146400</v>
      </c>
      <c r="I108" s="37">
        <v>29182.293</v>
      </c>
      <c r="J108" s="37">
        <v>7577.020569999999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f t="shared" si="7"/>
        <v>36759.31357</v>
      </c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</row>
    <row r="109" spans="1:19" s="94" customFormat="1" ht="14.25" customHeight="1">
      <c r="A109" s="37">
        <f t="shared" si="8"/>
        <v>7</v>
      </c>
      <c r="B109" s="37" t="s">
        <v>171</v>
      </c>
      <c r="C109" s="84">
        <v>35298</v>
      </c>
      <c r="D109" s="37" t="s">
        <v>172</v>
      </c>
      <c r="E109" s="37" t="s">
        <v>48</v>
      </c>
      <c r="F109" s="37" t="s">
        <v>49</v>
      </c>
      <c r="G109" s="37" t="s">
        <v>38</v>
      </c>
      <c r="H109" s="37">
        <v>150000</v>
      </c>
      <c r="I109" s="37">
        <v>15788.558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f t="shared" si="7"/>
        <v>15788.558</v>
      </c>
    </row>
    <row r="110" spans="1:19" s="94" customFormat="1" ht="14.25" customHeight="1">
      <c r="A110" s="37">
        <f t="shared" si="8"/>
        <v>8</v>
      </c>
      <c r="B110" s="37" t="s">
        <v>173</v>
      </c>
      <c r="C110" s="84">
        <v>35376</v>
      </c>
      <c r="D110" s="37" t="s">
        <v>174</v>
      </c>
      <c r="E110" s="37" t="s">
        <v>175</v>
      </c>
      <c r="F110" s="37" t="s">
        <v>37</v>
      </c>
      <c r="G110" s="37" t="s">
        <v>38</v>
      </c>
      <c r="H110" s="37">
        <v>85000</v>
      </c>
      <c r="I110" s="37">
        <v>16389.056</v>
      </c>
      <c r="J110" s="37">
        <v>10926.9493</v>
      </c>
      <c r="K110" s="37">
        <v>12105.16507</v>
      </c>
      <c r="L110" s="37">
        <v>12485.88584</v>
      </c>
      <c r="M110" s="37">
        <v>6793.46842</v>
      </c>
      <c r="N110" s="37">
        <v>-29.95466</v>
      </c>
      <c r="O110" s="37">
        <v>0</v>
      </c>
      <c r="P110" s="37">
        <v>0</v>
      </c>
      <c r="Q110" s="37">
        <v>0</v>
      </c>
      <c r="R110" s="37">
        <v>0</v>
      </c>
      <c r="S110" s="37">
        <f t="shared" si="7"/>
        <v>58670.56997</v>
      </c>
    </row>
    <row r="111" spans="1:19" s="94" customFormat="1" ht="14.25" customHeight="1">
      <c r="A111" s="37">
        <f t="shared" si="8"/>
        <v>9</v>
      </c>
      <c r="B111" s="37" t="s">
        <v>176</v>
      </c>
      <c r="C111" s="84">
        <v>35531</v>
      </c>
      <c r="D111" s="37" t="s">
        <v>177</v>
      </c>
      <c r="E111" s="37" t="s">
        <v>178</v>
      </c>
      <c r="F111" s="37" t="s">
        <v>37</v>
      </c>
      <c r="G111" s="37" t="s">
        <v>38</v>
      </c>
      <c r="H111" s="37">
        <v>51000</v>
      </c>
      <c r="I111" s="37">
        <v>6348.502</v>
      </c>
      <c r="J111" s="37">
        <v>4724.19316</v>
      </c>
      <c r="K111" s="37">
        <v>2606.66449</v>
      </c>
      <c r="L111" s="37">
        <v>2165.67317</v>
      </c>
      <c r="M111" s="37">
        <v>149.64904</v>
      </c>
      <c r="N111" s="37">
        <v>-563.77941</v>
      </c>
      <c r="O111" s="37">
        <v>0</v>
      </c>
      <c r="P111" s="37">
        <v>0</v>
      </c>
      <c r="Q111" s="37">
        <v>0</v>
      </c>
      <c r="R111" s="37">
        <v>0</v>
      </c>
      <c r="S111" s="37">
        <f t="shared" si="7"/>
        <v>15430.90245</v>
      </c>
    </row>
    <row r="112" spans="1:19" s="94" customFormat="1" ht="14.25" customHeight="1">
      <c r="A112" s="37">
        <f t="shared" si="8"/>
        <v>10</v>
      </c>
      <c r="B112" s="37" t="s">
        <v>179</v>
      </c>
      <c r="C112" s="84">
        <v>35781</v>
      </c>
      <c r="D112" s="37" t="s">
        <v>81</v>
      </c>
      <c r="E112" s="37" t="s">
        <v>40</v>
      </c>
      <c r="F112" s="37" t="s">
        <v>82</v>
      </c>
      <c r="G112" s="37" t="s">
        <v>38</v>
      </c>
      <c r="H112" s="37">
        <v>150000</v>
      </c>
      <c r="I112" s="37">
        <v>26798.494</v>
      </c>
      <c r="J112" s="37">
        <v>-591.17053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f t="shared" si="7"/>
        <v>26207.32347</v>
      </c>
    </row>
    <row r="113" spans="1:19" s="94" customFormat="1" ht="14.25" customHeight="1">
      <c r="A113" s="37">
        <f t="shared" si="8"/>
        <v>11</v>
      </c>
      <c r="B113" s="37" t="s">
        <v>180</v>
      </c>
      <c r="C113" s="84">
        <v>36072</v>
      </c>
      <c r="D113" s="37" t="s">
        <v>181</v>
      </c>
      <c r="E113" s="37" t="s">
        <v>182</v>
      </c>
      <c r="F113" s="37" t="s">
        <v>43</v>
      </c>
      <c r="G113" s="37" t="s">
        <v>38</v>
      </c>
      <c r="H113" s="37">
        <v>38000</v>
      </c>
      <c r="I113" s="37">
        <v>6581.61762</v>
      </c>
      <c r="J113" s="37">
        <v>6289.18769</v>
      </c>
      <c r="K113" s="37">
        <v>6167.11124</v>
      </c>
      <c r="L113" s="37">
        <v>6411.67394</v>
      </c>
      <c r="M113" s="37">
        <v>2719.87115</v>
      </c>
      <c r="N113" s="37">
        <v>-2.19188</v>
      </c>
      <c r="O113" s="37">
        <v>0</v>
      </c>
      <c r="P113" s="37">
        <v>0</v>
      </c>
      <c r="Q113" s="37">
        <v>0</v>
      </c>
      <c r="R113" s="37">
        <v>0</v>
      </c>
      <c r="S113" s="37">
        <f t="shared" si="7"/>
        <v>28167.269760000003</v>
      </c>
    </row>
    <row r="114" spans="1:196" s="95" customFormat="1" ht="14.25" customHeight="1">
      <c r="A114" s="37">
        <f t="shared" si="8"/>
        <v>12</v>
      </c>
      <c r="B114" s="37" t="s">
        <v>183</v>
      </c>
      <c r="C114" s="84">
        <v>36334</v>
      </c>
      <c r="D114" s="37" t="s">
        <v>184</v>
      </c>
      <c r="E114" s="37" t="s">
        <v>40</v>
      </c>
      <c r="F114" s="37" t="s">
        <v>41</v>
      </c>
      <c r="G114" s="37" t="s">
        <v>38</v>
      </c>
      <c r="H114" s="37">
        <v>300000</v>
      </c>
      <c r="I114" s="37">
        <v>122000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f t="shared" si="7"/>
        <v>122000</v>
      </c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</row>
    <row r="115" spans="1:196" s="95" customFormat="1" ht="14.25" customHeight="1">
      <c r="A115" s="37">
        <f t="shared" si="8"/>
        <v>13</v>
      </c>
      <c r="B115" s="37" t="s">
        <v>185</v>
      </c>
      <c r="C115" s="84">
        <v>36819</v>
      </c>
      <c r="D115" s="37" t="s">
        <v>186</v>
      </c>
      <c r="E115" s="37" t="s">
        <v>68</v>
      </c>
      <c r="F115" s="37" t="s">
        <v>37</v>
      </c>
      <c r="G115" s="37" t="s">
        <v>38</v>
      </c>
      <c r="H115" s="37">
        <v>9600</v>
      </c>
      <c r="I115" s="37">
        <v>0</v>
      </c>
      <c r="J115" s="37">
        <v>2559.3531199999998</v>
      </c>
      <c r="K115" s="37">
        <v>1994.15127</v>
      </c>
      <c r="L115" s="37">
        <v>2799.97844</v>
      </c>
      <c r="M115" s="37">
        <v>1068.3502</v>
      </c>
      <c r="N115" s="37">
        <v>-303.57332</v>
      </c>
      <c r="O115" s="37">
        <v>0</v>
      </c>
      <c r="P115" s="37">
        <v>0</v>
      </c>
      <c r="Q115" s="37">
        <v>0</v>
      </c>
      <c r="R115" s="37">
        <v>0</v>
      </c>
      <c r="S115" s="37">
        <f t="shared" si="7"/>
        <v>8118.259709999999</v>
      </c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</row>
    <row r="116" spans="1:19" s="94" customFormat="1" ht="14.25" customHeight="1">
      <c r="A116" s="37">
        <f t="shared" si="8"/>
        <v>14</v>
      </c>
      <c r="B116" s="37" t="s">
        <v>187</v>
      </c>
      <c r="C116" s="84">
        <v>36873</v>
      </c>
      <c r="D116" s="37" t="s">
        <v>188</v>
      </c>
      <c r="E116" s="37" t="s">
        <v>77</v>
      </c>
      <c r="F116" s="37" t="s">
        <v>49</v>
      </c>
      <c r="G116" s="37" t="s">
        <v>38</v>
      </c>
      <c r="H116" s="37">
        <v>5000</v>
      </c>
      <c r="I116" s="37">
        <v>0</v>
      </c>
      <c r="J116" s="37">
        <v>300</v>
      </c>
      <c r="K116" s="37">
        <v>306.19043</v>
      </c>
      <c r="L116" s="37">
        <v>509.4796</v>
      </c>
      <c r="M116" s="37">
        <f>-157.85625-18.04227</f>
        <v>-175.89852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f t="shared" si="7"/>
        <v>939.77151</v>
      </c>
    </row>
    <row r="117" spans="1:19" s="94" customFormat="1" ht="14.25" customHeight="1">
      <c r="A117" s="37">
        <f t="shared" si="8"/>
        <v>15</v>
      </c>
      <c r="B117" s="37" t="s">
        <v>189</v>
      </c>
      <c r="C117" s="84">
        <v>36984</v>
      </c>
      <c r="D117" s="37" t="s">
        <v>190</v>
      </c>
      <c r="E117" s="37" t="s">
        <v>46</v>
      </c>
      <c r="F117" s="37" t="s">
        <v>47</v>
      </c>
      <c r="G117" s="37" t="s">
        <v>38</v>
      </c>
      <c r="H117" s="37">
        <v>27000</v>
      </c>
      <c r="I117" s="37">
        <v>0</v>
      </c>
      <c r="J117" s="37">
        <v>270</v>
      </c>
      <c r="K117" s="37">
        <v>5019.98395</v>
      </c>
      <c r="L117" s="37">
        <v>3667.8062</v>
      </c>
      <c r="M117" s="37">
        <v>7214.16535</v>
      </c>
      <c r="N117" s="37">
        <v>10784.68215</v>
      </c>
      <c r="O117" s="37">
        <v>43.36236</v>
      </c>
      <c r="P117" s="37">
        <v>0</v>
      </c>
      <c r="Q117" s="37">
        <v>0</v>
      </c>
      <c r="R117" s="37">
        <v>0</v>
      </c>
      <c r="S117" s="37">
        <f t="shared" si="7"/>
        <v>27000.00001</v>
      </c>
    </row>
    <row r="118" spans="1:19" s="94" customFormat="1" ht="14.25" customHeight="1">
      <c r="A118" s="37">
        <f t="shared" si="8"/>
        <v>16</v>
      </c>
      <c r="B118" s="37" t="s">
        <v>191</v>
      </c>
      <c r="C118" s="84">
        <v>37068</v>
      </c>
      <c r="D118" s="37" t="s">
        <v>192</v>
      </c>
      <c r="E118" s="37" t="s">
        <v>40</v>
      </c>
      <c r="F118" s="37" t="s">
        <v>41</v>
      </c>
      <c r="G118" s="37" t="s">
        <v>38</v>
      </c>
      <c r="H118" s="37">
        <v>100000</v>
      </c>
      <c r="I118" s="37">
        <v>0</v>
      </c>
      <c r="J118" s="37">
        <v>100000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f t="shared" si="7"/>
        <v>100000</v>
      </c>
    </row>
    <row r="119" spans="1:19" s="94" customFormat="1" ht="14.25" customHeight="1">
      <c r="A119" s="37">
        <f t="shared" si="8"/>
        <v>17</v>
      </c>
      <c r="B119" s="37" t="s">
        <v>193</v>
      </c>
      <c r="C119" s="84">
        <v>37068</v>
      </c>
      <c r="D119" s="37" t="s">
        <v>194</v>
      </c>
      <c r="E119" s="37" t="s">
        <v>42</v>
      </c>
      <c r="F119" s="37" t="s">
        <v>43</v>
      </c>
      <c r="G119" s="37" t="s">
        <v>38</v>
      </c>
      <c r="H119" s="37">
        <v>50000</v>
      </c>
      <c r="I119" s="37">
        <v>0</v>
      </c>
      <c r="J119" s="37">
        <v>500</v>
      </c>
      <c r="K119" s="37">
        <v>6902.3124</v>
      </c>
      <c r="L119" s="37">
        <v>11743.28601</v>
      </c>
      <c r="M119" s="37">
        <v>9321.63338</v>
      </c>
      <c r="N119" s="37">
        <v>10094.12021</v>
      </c>
      <c r="O119" s="37">
        <v>9632.72685</v>
      </c>
      <c r="P119" s="37">
        <v>-48.82408</v>
      </c>
      <c r="Q119" s="37">
        <v>0</v>
      </c>
      <c r="R119" s="37">
        <v>0</v>
      </c>
      <c r="S119" s="37">
        <f t="shared" si="7"/>
        <v>48145.25477</v>
      </c>
    </row>
    <row r="120" spans="1:19" s="94" customFormat="1" ht="14.25" customHeight="1">
      <c r="A120" s="37">
        <f t="shared" si="8"/>
        <v>18</v>
      </c>
      <c r="B120" s="37" t="s">
        <v>195</v>
      </c>
      <c r="C120" s="84">
        <v>37524</v>
      </c>
      <c r="D120" s="37" t="s">
        <v>194</v>
      </c>
      <c r="E120" s="37" t="s">
        <v>40</v>
      </c>
      <c r="F120" s="37" t="s">
        <v>41</v>
      </c>
      <c r="G120" s="37" t="s">
        <v>38</v>
      </c>
      <c r="H120" s="37">
        <v>100000</v>
      </c>
      <c r="I120" s="37">
        <v>0</v>
      </c>
      <c r="J120" s="37">
        <v>0</v>
      </c>
      <c r="K120" s="37">
        <v>100000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f t="shared" si="7"/>
        <v>100000</v>
      </c>
    </row>
    <row r="121" spans="1:19" s="94" customFormat="1" ht="14.25" customHeight="1">
      <c r="A121" s="37">
        <f t="shared" si="8"/>
        <v>19</v>
      </c>
      <c r="B121" s="37" t="s">
        <v>196</v>
      </c>
      <c r="C121" s="84">
        <v>37512</v>
      </c>
      <c r="D121" s="37" t="s">
        <v>197</v>
      </c>
      <c r="E121" s="37" t="s">
        <v>198</v>
      </c>
      <c r="F121" s="37" t="s">
        <v>139</v>
      </c>
      <c r="G121" s="37" t="s">
        <v>38</v>
      </c>
      <c r="H121" s="37">
        <v>50000</v>
      </c>
      <c r="I121" s="37">
        <v>0</v>
      </c>
      <c r="J121" s="37">
        <v>0</v>
      </c>
      <c r="K121" s="37">
        <v>0</v>
      </c>
      <c r="L121" s="37">
        <v>748.39161</v>
      </c>
      <c r="M121" s="37">
        <v>1636.60289</v>
      </c>
      <c r="N121" s="37">
        <v>3387.25773</v>
      </c>
      <c r="O121" s="37">
        <v>2905.22034</v>
      </c>
      <c r="P121" s="37">
        <v>6774.55829</v>
      </c>
      <c r="Q121" s="37">
        <v>7378.53546</v>
      </c>
      <c r="R121" s="37">
        <v>7209.71383</v>
      </c>
      <c r="S121" s="37">
        <f t="shared" si="7"/>
        <v>30040.28015</v>
      </c>
    </row>
    <row r="122" spans="1:19" s="94" customFormat="1" ht="14.25" customHeight="1">
      <c r="A122" s="37">
        <f t="shared" si="8"/>
        <v>20</v>
      </c>
      <c r="B122" s="37" t="s">
        <v>199</v>
      </c>
      <c r="C122" s="84">
        <v>37582</v>
      </c>
      <c r="D122" s="37" t="s">
        <v>200</v>
      </c>
      <c r="E122" s="37" t="s">
        <v>40</v>
      </c>
      <c r="F122" s="37" t="s">
        <v>41</v>
      </c>
      <c r="G122" s="37" t="s">
        <v>38</v>
      </c>
      <c r="H122" s="37">
        <v>1500</v>
      </c>
      <c r="I122" s="37">
        <v>0</v>
      </c>
      <c r="J122" s="37">
        <v>0</v>
      </c>
      <c r="K122" s="37">
        <v>150</v>
      </c>
      <c r="L122" s="37">
        <v>641.63425</v>
      </c>
      <c r="M122" s="37">
        <v>486.62641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f t="shared" si="7"/>
        <v>1278.26066</v>
      </c>
    </row>
    <row r="123" spans="1:19" s="94" customFormat="1" ht="14.25" customHeight="1">
      <c r="A123" s="37">
        <f t="shared" si="8"/>
        <v>21</v>
      </c>
      <c r="B123" s="37" t="s">
        <v>498</v>
      </c>
      <c r="C123" s="84">
        <v>37960</v>
      </c>
      <c r="D123" s="37" t="s">
        <v>201</v>
      </c>
      <c r="E123" s="37" t="s">
        <v>202</v>
      </c>
      <c r="F123" s="37" t="s">
        <v>72</v>
      </c>
      <c r="G123" s="37" t="s">
        <v>38</v>
      </c>
      <c r="H123" s="37">
        <v>52500</v>
      </c>
      <c r="I123" s="37">
        <v>0</v>
      </c>
      <c r="J123" s="37">
        <v>0</v>
      </c>
      <c r="K123" s="37">
        <v>0</v>
      </c>
      <c r="L123" s="37">
        <v>0</v>
      </c>
      <c r="M123" s="37">
        <v>3113.54057</v>
      </c>
      <c r="N123" s="37">
        <v>8488.34894</v>
      </c>
      <c r="O123" s="37">
        <v>7808.04446</v>
      </c>
      <c r="P123" s="37">
        <v>7671.63337</v>
      </c>
      <c r="Q123" s="37">
        <v>1897.9515</v>
      </c>
      <c r="R123" s="37">
        <v>0</v>
      </c>
      <c r="S123" s="37">
        <f t="shared" si="7"/>
        <v>28979.51884</v>
      </c>
    </row>
    <row r="124" spans="1:19" s="94" customFormat="1" ht="14.25" customHeight="1">
      <c r="A124" s="37">
        <f t="shared" si="8"/>
        <v>22</v>
      </c>
      <c r="B124" s="37" t="s">
        <v>499</v>
      </c>
      <c r="C124" s="84">
        <v>37942</v>
      </c>
      <c r="D124" s="37" t="s">
        <v>203</v>
      </c>
      <c r="E124" s="37" t="s">
        <v>40</v>
      </c>
      <c r="F124" s="37" t="s">
        <v>41</v>
      </c>
      <c r="G124" s="37" t="s">
        <v>38</v>
      </c>
      <c r="H124" s="37">
        <v>150000</v>
      </c>
      <c r="I124" s="37">
        <v>0</v>
      </c>
      <c r="J124" s="37">
        <v>0</v>
      </c>
      <c r="K124" s="37">
        <v>0</v>
      </c>
      <c r="L124" s="37">
        <v>150000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f t="shared" si="7"/>
        <v>150000</v>
      </c>
    </row>
    <row r="125" spans="1:19" s="94" customFormat="1" ht="14.25" customHeight="1">
      <c r="A125" s="37">
        <f t="shared" si="8"/>
        <v>23</v>
      </c>
      <c r="B125" s="37" t="s">
        <v>500</v>
      </c>
      <c r="C125" s="84">
        <v>37960</v>
      </c>
      <c r="D125" s="37" t="s">
        <v>204</v>
      </c>
      <c r="E125" s="37" t="s">
        <v>40</v>
      </c>
      <c r="F125" s="37" t="s">
        <v>41</v>
      </c>
      <c r="G125" s="37" t="s">
        <v>38</v>
      </c>
      <c r="H125" s="37">
        <v>150000</v>
      </c>
      <c r="I125" s="37">
        <v>0</v>
      </c>
      <c r="J125" s="37">
        <v>0</v>
      </c>
      <c r="K125" s="37">
        <v>0</v>
      </c>
      <c r="L125" s="37">
        <v>150000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f t="shared" si="7"/>
        <v>150000</v>
      </c>
    </row>
    <row r="126" spans="1:19" s="94" customFormat="1" ht="14.25" customHeight="1">
      <c r="A126" s="37">
        <f t="shared" si="8"/>
        <v>24</v>
      </c>
      <c r="B126" s="37" t="s">
        <v>501</v>
      </c>
      <c r="C126" s="84">
        <v>38140</v>
      </c>
      <c r="D126" s="37" t="s">
        <v>147</v>
      </c>
      <c r="E126" s="37" t="s">
        <v>148</v>
      </c>
      <c r="F126" s="37" t="s">
        <v>43</v>
      </c>
      <c r="G126" s="37" t="s">
        <v>38</v>
      </c>
      <c r="H126" s="37">
        <v>45000</v>
      </c>
      <c r="I126" s="37">
        <v>0</v>
      </c>
      <c r="J126" s="37">
        <v>0</v>
      </c>
      <c r="K126" s="37">
        <v>0</v>
      </c>
      <c r="L126" s="37">
        <v>0</v>
      </c>
      <c r="M126" s="37">
        <v>450</v>
      </c>
      <c r="N126" s="37">
        <v>1357.93567</v>
      </c>
      <c r="O126" s="37">
        <v>1049.99007</v>
      </c>
      <c r="P126" s="37">
        <v>7570.85204</v>
      </c>
      <c r="Q126" s="37">
        <v>14197.00468</v>
      </c>
      <c r="R126" s="37">
        <v>14458.45463</v>
      </c>
      <c r="S126" s="37">
        <f t="shared" si="7"/>
        <v>39084.23709</v>
      </c>
    </row>
    <row r="127" spans="1:19" s="94" customFormat="1" ht="14.25" customHeight="1">
      <c r="A127" s="37">
        <f t="shared" si="8"/>
        <v>25</v>
      </c>
      <c r="B127" s="37" t="s">
        <v>502</v>
      </c>
      <c r="C127" s="84">
        <v>38058</v>
      </c>
      <c r="D127" s="37" t="s">
        <v>431</v>
      </c>
      <c r="E127" s="37" t="s">
        <v>166</v>
      </c>
      <c r="F127" s="37" t="s">
        <v>51</v>
      </c>
      <c r="G127" s="37" t="s">
        <v>38</v>
      </c>
      <c r="H127" s="37">
        <v>20000</v>
      </c>
      <c r="I127" s="37">
        <v>0</v>
      </c>
      <c r="J127" s="37">
        <v>0</v>
      </c>
      <c r="K127" s="37">
        <v>0</v>
      </c>
      <c r="L127" s="37">
        <v>0</v>
      </c>
      <c r="M127" s="37">
        <v>700</v>
      </c>
      <c r="N127" s="37">
        <v>1254.37127</v>
      </c>
      <c r="O127" s="37">
        <v>2442.62343</v>
      </c>
      <c r="P127" s="37">
        <v>9239.66845</v>
      </c>
      <c r="Q127" s="37">
        <v>6111.20019</v>
      </c>
      <c r="R127" s="37">
        <v>252.13666</v>
      </c>
      <c r="S127" s="37">
        <f t="shared" si="7"/>
        <v>20000</v>
      </c>
    </row>
    <row r="128" spans="1:19" s="94" customFormat="1" ht="14.25" customHeight="1">
      <c r="A128" s="37">
        <f t="shared" si="8"/>
        <v>26</v>
      </c>
      <c r="B128" s="37" t="s">
        <v>503</v>
      </c>
      <c r="C128" s="84">
        <v>37875</v>
      </c>
      <c r="D128" s="37" t="s">
        <v>205</v>
      </c>
      <c r="E128" s="37" t="s">
        <v>153</v>
      </c>
      <c r="F128" s="37" t="s">
        <v>153</v>
      </c>
      <c r="G128" s="37" t="s">
        <v>38</v>
      </c>
      <c r="H128" s="37">
        <v>20000</v>
      </c>
      <c r="I128" s="37">
        <v>0</v>
      </c>
      <c r="J128" s="37">
        <v>0</v>
      </c>
      <c r="K128" s="37">
        <v>0</v>
      </c>
      <c r="L128" s="37">
        <v>0</v>
      </c>
      <c r="M128" s="37">
        <v>950</v>
      </c>
      <c r="N128" s="37">
        <v>1084.27635</v>
      </c>
      <c r="O128" s="37">
        <v>4133.9058</v>
      </c>
      <c r="P128" s="37">
        <v>7099.68225</v>
      </c>
      <c r="Q128" s="37">
        <v>4619.6567</v>
      </c>
      <c r="R128" s="37">
        <v>-27.99825</v>
      </c>
      <c r="S128" s="37">
        <f t="shared" si="7"/>
        <v>17859.522849999998</v>
      </c>
    </row>
    <row r="129" spans="1:19" s="94" customFormat="1" ht="14.25" customHeight="1">
      <c r="A129" s="37">
        <f t="shared" si="8"/>
        <v>27</v>
      </c>
      <c r="B129" s="37" t="s">
        <v>504</v>
      </c>
      <c r="C129" s="84">
        <v>38321</v>
      </c>
      <c r="D129" s="37" t="s">
        <v>432</v>
      </c>
      <c r="E129" s="37" t="s">
        <v>433</v>
      </c>
      <c r="F129" s="37" t="s">
        <v>86</v>
      </c>
      <c r="G129" s="37" t="s">
        <v>38</v>
      </c>
      <c r="H129" s="37">
        <v>12000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340</v>
      </c>
      <c r="O129" s="37">
        <v>1554.40784</v>
      </c>
      <c r="P129" s="37">
        <v>3552.58175</v>
      </c>
      <c r="Q129" s="37">
        <v>4292.15883</v>
      </c>
      <c r="R129" s="37">
        <v>2151.02326</v>
      </c>
      <c r="S129" s="37">
        <f t="shared" si="7"/>
        <v>11890.171680000001</v>
      </c>
    </row>
    <row r="130" spans="1:19" s="94" customFormat="1" ht="14.25" customHeight="1">
      <c r="A130" s="37">
        <f t="shared" si="8"/>
        <v>28</v>
      </c>
      <c r="B130" s="37" t="s">
        <v>505</v>
      </c>
      <c r="C130" s="84">
        <v>38337</v>
      </c>
      <c r="D130" s="37" t="s">
        <v>428</v>
      </c>
      <c r="E130" s="37" t="s">
        <v>429</v>
      </c>
      <c r="F130" s="37" t="s">
        <v>41</v>
      </c>
      <c r="G130" s="37" t="s">
        <v>38</v>
      </c>
      <c r="H130" s="37">
        <v>100000</v>
      </c>
      <c r="I130" s="37">
        <v>0</v>
      </c>
      <c r="J130" s="37">
        <v>0</v>
      </c>
      <c r="K130" s="37">
        <v>0</v>
      </c>
      <c r="L130" s="37">
        <v>0</v>
      </c>
      <c r="M130" s="37">
        <v>100000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f t="shared" si="7"/>
        <v>100000</v>
      </c>
    </row>
    <row r="131" spans="1:19" s="94" customFormat="1" ht="14.25" customHeight="1">
      <c r="A131" s="37">
        <f t="shared" si="8"/>
        <v>29</v>
      </c>
      <c r="B131" s="37" t="s">
        <v>506</v>
      </c>
      <c r="C131" s="84">
        <v>38337</v>
      </c>
      <c r="D131" s="37" t="s">
        <v>430</v>
      </c>
      <c r="E131" s="37" t="s">
        <v>429</v>
      </c>
      <c r="F131" s="37" t="s">
        <v>41</v>
      </c>
      <c r="G131" s="37" t="s">
        <v>38</v>
      </c>
      <c r="H131" s="37">
        <v>100000</v>
      </c>
      <c r="I131" s="37">
        <v>0</v>
      </c>
      <c r="J131" s="37">
        <v>0</v>
      </c>
      <c r="K131" s="37">
        <v>0</v>
      </c>
      <c r="L131" s="37">
        <v>0</v>
      </c>
      <c r="M131" s="37">
        <v>100000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f t="shared" si="7"/>
        <v>100000</v>
      </c>
    </row>
    <row r="132" spans="1:19" s="94" customFormat="1" ht="14.25" customHeight="1">
      <c r="A132" s="37">
        <f t="shared" si="8"/>
        <v>30</v>
      </c>
      <c r="B132" s="37" t="s">
        <v>507</v>
      </c>
      <c r="C132" s="84">
        <v>38337</v>
      </c>
      <c r="D132" s="37" t="s">
        <v>434</v>
      </c>
      <c r="E132" s="37" t="s">
        <v>429</v>
      </c>
      <c r="F132" s="37" t="s">
        <v>41</v>
      </c>
      <c r="G132" s="37" t="s">
        <v>38</v>
      </c>
      <c r="H132" s="37">
        <v>7800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2032.74607</v>
      </c>
      <c r="O132" s="37">
        <v>347.25247</v>
      </c>
      <c r="P132" s="37">
        <v>612.91852</v>
      </c>
      <c r="Q132" s="37">
        <v>1676.58528</v>
      </c>
      <c r="R132" s="37">
        <v>1825.86991</v>
      </c>
      <c r="S132" s="37">
        <f t="shared" si="7"/>
        <v>6495.37225</v>
      </c>
    </row>
    <row r="133" spans="1:19" s="94" customFormat="1" ht="14.25" customHeight="1">
      <c r="A133" s="37">
        <f t="shared" si="8"/>
        <v>31</v>
      </c>
      <c r="B133" s="37" t="s">
        <v>508</v>
      </c>
      <c r="C133" s="84">
        <v>38337</v>
      </c>
      <c r="D133" s="37" t="s">
        <v>435</v>
      </c>
      <c r="E133" s="37" t="s">
        <v>429</v>
      </c>
      <c r="F133" s="37" t="s">
        <v>41</v>
      </c>
      <c r="G133" s="37" t="s">
        <v>38</v>
      </c>
      <c r="H133" s="37">
        <v>8800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661.78714</v>
      </c>
      <c r="O133" s="37">
        <v>543.89877</v>
      </c>
      <c r="P133" s="37">
        <v>318.14051</v>
      </c>
      <c r="Q133" s="37">
        <v>1240.24736</v>
      </c>
      <c r="R133" s="37">
        <v>2786.65824</v>
      </c>
      <c r="S133" s="37">
        <f t="shared" si="7"/>
        <v>5550.73202</v>
      </c>
    </row>
    <row r="134" spans="1:19" s="94" customFormat="1" ht="14.25" customHeight="1">
      <c r="A134" s="37">
        <f t="shared" si="8"/>
        <v>32</v>
      </c>
      <c r="B134" s="37" t="s">
        <v>509</v>
      </c>
      <c r="C134" s="84">
        <v>38392</v>
      </c>
      <c r="D134" s="37" t="s">
        <v>436</v>
      </c>
      <c r="E134" s="37" t="s">
        <v>124</v>
      </c>
      <c r="F134" s="37" t="s">
        <v>124</v>
      </c>
      <c r="G134" s="37" t="s">
        <v>38</v>
      </c>
      <c r="H134" s="37">
        <v>2140.488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174.9</v>
      </c>
      <c r="O134" s="37">
        <v>50.0185</v>
      </c>
      <c r="P134" s="37">
        <v>493.75852</v>
      </c>
      <c r="Q134" s="37">
        <v>1016.63283</v>
      </c>
      <c r="R134" s="37">
        <v>277.6613</v>
      </c>
      <c r="S134" s="37">
        <f t="shared" si="7"/>
        <v>2012.97115</v>
      </c>
    </row>
    <row r="135" spans="1:19" s="94" customFormat="1" ht="14.25" customHeight="1">
      <c r="A135" s="37">
        <f t="shared" si="8"/>
        <v>33</v>
      </c>
      <c r="B135" s="37" t="s">
        <v>509</v>
      </c>
      <c r="C135" s="84">
        <v>38392</v>
      </c>
      <c r="D135" s="37" t="s">
        <v>436</v>
      </c>
      <c r="E135" s="37" t="s">
        <v>405</v>
      </c>
      <c r="F135" s="37" t="s">
        <v>124</v>
      </c>
      <c r="G135" s="37" t="s">
        <v>38</v>
      </c>
      <c r="H135" s="37">
        <v>2839.512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250</v>
      </c>
      <c r="S135" s="37">
        <f t="shared" si="7"/>
        <v>250</v>
      </c>
    </row>
    <row r="136" spans="1:19" s="94" customFormat="1" ht="14.25" customHeight="1">
      <c r="A136" s="37">
        <f t="shared" si="8"/>
        <v>34</v>
      </c>
      <c r="B136" s="37" t="s">
        <v>510</v>
      </c>
      <c r="C136" s="84">
        <v>38539</v>
      </c>
      <c r="D136" s="37" t="s">
        <v>465</v>
      </c>
      <c r="E136" s="37" t="s">
        <v>2</v>
      </c>
      <c r="F136" s="37" t="s">
        <v>37</v>
      </c>
      <c r="G136" s="37" t="s">
        <v>38</v>
      </c>
      <c r="H136" s="37">
        <v>25000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845</v>
      </c>
      <c r="O136" s="37">
        <v>3036.5</v>
      </c>
      <c r="P136" s="37">
        <v>3779.5</v>
      </c>
      <c r="Q136" s="37">
        <v>7135.3</v>
      </c>
      <c r="R136" s="37">
        <v>6282.1</v>
      </c>
      <c r="S136" s="37">
        <f t="shared" si="7"/>
        <v>21078.4</v>
      </c>
    </row>
    <row r="137" spans="1:19" s="94" customFormat="1" ht="14.25" customHeight="1">
      <c r="A137" s="37">
        <f t="shared" si="8"/>
        <v>35</v>
      </c>
      <c r="B137" s="37" t="s">
        <v>0</v>
      </c>
      <c r="C137" s="84">
        <v>38653</v>
      </c>
      <c r="D137" s="37" t="s">
        <v>471</v>
      </c>
      <c r="E137" s="37" t="s">
        <v>68</v>
      </c>
      <c r="F137" s="37" t="s">
        <v>37</v>
      </c>
      <c r="G137" s="37" t="s">
        <v>38</v>
      </c>
      <c r="H137" s="37">
        <v>10260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1942.75743</v>
      </c>
      <c r="O137" s="37">
        <v>2479.4767</v>
      </c>
      <c r="P137" s="37">
        <v>2559.13789</v>
      </c>
      <c r="Q137" s="37">
        <v>2207.5013</v>
      </c>
      <c r="R137" s="37">
        <v>1051.83445</v>
      </c>
      <c r="S137" s="37">
        <f t="shared" si="7"/>
        <v>10240.70777</v>
      </c>
    </row>
    <row r="138" spans="1:19" s="94" customFormat="1" ht="14.25" customHeight="1">
      <c r="A138" s="37">
        <f t="shared" si="8"/>
        <v>36</v>
      </c>
      <c r="B138" s="37" t="s">
        <v>1</v>
      </c>
      <c r="C138" s="84">
        <v>38694</v>
      </c>
      <c r="D138" s="37" t="s">
        <v>470</v>
      </c>
      <c r="E138" s="37" t="s">
        <v>40</v>
      </c>
      <c r="F138" s="37" t="s">
        <v>41</v>
      </c>
      <c r="G138" s="37" t="s">
        <v>38</v>
      </c>
      <c r="H138" s="37">
        <v>150000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150000</v>
      </c>
      <c r="O138" s="37">
        <v>0</v>
      </c>
      <c r="P138" s="37">
        <v>0</v>
      </c>
      <c r="Q138" s="37">
        <v>0</v>
      </c>
      <c r="R138" s="37">
        <v>0</v>
      </c>
      <c r="S138" s="37">
        <f t="shared" si="7"/>
        <v>150000</v>
      </c>
    </row>
    <row r="139" spans="1:19" s="94" customFormat="1" ht="14.25" customHeight="1">
      <c r="A139" s="37">
        <f t="shared" si="8"/>
        <v>37</v>
      </c>
      <c r="B139" s="37" t="s">
        <v>489</v>
      </c>
      <c r="C139" s="84">
        <v>38791</v>
      </c>
      <c r="D139" s="37" t="s">
        <v>315</v>
      </c>
      <c r="E139" s="37" t="s">
        <v>486</v>
      </c>
      <c r="F139" s="37" t="s">
        <v>43</v>
      </c>
      <c r="G139" s="37" t="s">
        <v>38</v>
      </c>
      <c r="H139" s="37">
        <v>50000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125</v>
      </c>
      <c r="P139" s="37">
        <v>780.67713</v>
      </c>
      <c r="Q139" s="37">
        <v>3593.95336</v>
      </c>
      <c r="R139" s="37">
        <v>2877.75612</v>
      </c>
      <c r="S139" s="37">
        <f t="shared" si="7"/>
        <v>7377.38661</v>
      </c>
    </row>
    <row r="140" spans="1:19" s="94" customFormat="1" ht="14.25" customHeight="1">
      <c r="A140" s="37">
        <f t="shared" si="8"/>
        <v>38</v>
      </c>
      <c r="B140" s="37" t="s">
        <v>490</v>
      </c>
      <c r="C140" s="84">
        <v>38917</v>
      </c>
      <c r="D140" s="37" t="s">
        <v>572</v>
      </c>
      <c r="E140" s="37" t="s">
        <v>13</v>
      </c>
      <c r="F140" s="37" t="s">
        <v>39</v>
      </c>
      <c r="G140" s="37" t="s">
        <v>38</v>
      </c>
      <c r="H140" s="37">
        <v>50000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125</v>
      </c>
      <c r="P140" s="37">
        <v>3311.59314</v>
      </c>
      <c r="Q140" s="37">
        <v>11577.41686</v>
      </c>
      <c r="R140" s="37">
        <v>15481.15301</v>
      </c>
      <c r="S140" s="37">
        <f t="shared" si="7"/>
        <v>30495.163009999997</v>
      </c>
    </row>
    <row r="141" spans="1:19" s="94" customFormat="1" ht="14.25" customHeight="1">
      <c r="A141" s="37">
        <f t="shared" si="8"/>
        <v>39</v>
      </c>
      <c r="B141" s="37" t="s">
        <v>491</v>
      </c>
      <c r="C141" s="84">
        <v>39024</v>
      </c>
      <c r="D141" s="37" t="s">
        <v>573</v>
      </c>
      <c r="E141" s="37" t="s">
        <v>182</v>
      </c>
      <c r="F141" s="37" t="s">
        <v>139</v>
      </c>
      <c r="G141" s="37" t="s">
        <v>38</v>
      </c>
      <c r="H141" s="37">
        <v>25000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2135.55056</v>
      </c>
      <c r="Q141" s="37">
        <v>3358.90452</v>
      </c>
      <c r="R141" s="37">
        <v>5802.43637</v>
      </c>
      <c r="S141" s="37">
        <f t="shared" si="7"/>
        <v>11296.89145</v>
      </c>
    </row>
    <row r="142" spans="1:19" s="94" customFormat="1" ht="14.25" customHeight="1">
      <c r="A142" s="37">
        <f t="shared" si="8"/>
        <v>40</v>
      </c>
      <c r="B142" s="37" t="s">
        <v>383</v>
      </c>
      <c r="C142" s="84">
        <v>39188</v>
      </c>
      <c r="D142" s="37" t="s">
        <v>406</v>
      </c>
      <c r="E142" s="37" t="s">
        <v>486</v>
      </c>
      <c r="F142" s="37" t="s">
        <v>43</v>
      </c>
      <c r="G142" s="37" t="s">
        <v>38</v>
      </c>
      <c r="H142" s="37">
        <v>50000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500</v>
      </c>
      <c r="Q142" s="37">
        <v>3579.85833</v>
      </c>
      <c r="R142" s="37">
        <v>25722.28018</v>
      </c>
      <c r="S142" s="37">
        <f t="shared" si="7"/>
        <v>29802.13851</v>
      </c>
    </row>
    <row r="143" spans="1:19" s="94" customFormat="1" ht="14.25" customHeight="1">
      <c r="A143" s="37">
        <f t="shared" si="8"/>
        <v>41</v>
      </c>
      <c r="B143" s="37" t="s">
        <v>384</v>
      </c>
      <c r="C143" s="84">
        <v>39188</v>
      </c>
      <c r="D143" s="37" t="s">
        <v>407</v>
      </c>
      <c r="E143" s="37" t="s">
        <v>40</v>
      </c>
      <c r="F143" s="37" t="s">
        <v>41</v>
      </c>
      <c r="G143" s="37" t="s">
        <v>38</v>
      </c>
      <c r="H143" s="37">
        <v>200000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200000</v>
      </c>
      <c r="Q143" s="37">
        <v>0</v>
      </c>
      <c r="R143" s="37">
        <v>0</v>
      </c>
      <c r="S143" s="37">
        <f t="shared" si="7"/>
        <v>200000</v>
      </c>
    </row>
    <row r="144" spans="1:19" s="94" customFormat="1" ht="14.25" customHeight="1">
      <c r="A144" s="37">
        <f t="shared" si="8"/>
        <v>42</v>
      </c>
      <c r="B144" s="37" t="s">
        <v>385</v>
      </c>
      <c r="C144" s="84">
        <v>39594</v>
      </c>
      <c r="D144" s="37" t="s">
        <v>408</v>
      </c>
      <c r="E144" s="37" t="s">
        <v>409</v>
      </c>
      <c r="F144" s="37" t="s">
        <v>37</v>
      </c>
      <c r="G144" s="37" t="s">
        <v>38</v>
      </c>
      <c r="H144" s="37">
        <v>20000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3000</v>
      </c>
      <c r="S144" s="37">
        <f t="shared" si="7"/>
        <v>3000</v>
      </c>
    </row>
    <row r="145" spans="1:19" s="94" customFormat="1" ht="14.25" customHeight="1">
      <c r="A145" s="37">
        <f t="shared" si="8"/>
        <v>43</v>
      </c>
      <c r="B145" s="37" t="s">
        <v>386</v>
      </c>
      <c r="C145" s="84">
        <v>39680</v>
      </c>
      <c r="D145" s="37" t="s">
        <v>410</v>
      </c>
      <c r="E145" s="37" t="s">
        <v>40</v>
      </c>
      <c r="F145" s="37" t="s">
        <v>41</v>
      </c>
      <c r="G145" s="37" t="s">
        <v>38</v>
      </c>
      <c r="H145" s="37">
        <v>150000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150000</v>
      </c>
      <c r="R145" s="37">
        <v>0</v>
      </c>
      <c r="S145" s="37">
        <f t="shared" si="7"/>
        <v>150000</v>
      </c>
    </row>
    <row r="146" spans="1:19" s="94" customFormat="1" ht="14.25" customHeight="1">
      <c r="A146" s="37">
        <f t="shared" si="8"/>
        <v>44</v>
      </c>
      <c r="B146" s="37" t="s">
        <v>350</v>
      </c>
      <c r="C146" s="84">
        <v>39783</v>
      </c>
      <c r="D146" s="37" t="s">
        <v>351</v>
      </c>
      <c r="E146" s="37" t="s">
        <v>40</v>
      </c>
      <c r="F146" s="37" t="s">
        <v>41</v>
      </c>
      <c r="G146" s="37" t="s">
        <v>38</v>
      </c>
      <c r="H146" s="37">
        <v>70000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70000</v>
      </c>
      <c r="R146" s="37">
        <v>100000</v>
      </c>
      <c r="S146" s="37">
        <f t="shared" si="7"/>
        <v>170000</v>
      </c>
    </row>
    <row r="147" spans="1:19" s="94" customFormat="1" ht="14.25" customHeight="1">
      <c r="A147" s="37">
        <f t="shared" si="8"/>
        <v>45</v>
      </c>
      <c r="B147" s="37" t="s">
        <v>524</v>
      </c>
      <c r="C147" s="84">
        <v>40133</v>
      </c>
      <c r="D147" s="37" t="s">
        <v>531</v>
      </c>
      <c r="E147" s="37" t="s">
        <v>523</v>
      </c>
      <c r="F147" s="37" t="s">
        <v>47</v>
      </c>
      <c r="G147" s="37" t="s">
        <v>38</v>
      </c>
      <c r="H147" s="37">
        <v>15000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f t="shared" si="7"/>
        <v>0</v>
      </c>
    </row>
    <row r="148" spans="1:19" s="94" customFormat="1" ht="14.25" customHeight="1">
      <c r="A148" s="37">
        <f t="shared" si="8"/>
        <v>46</v>
      </c>
      <c r="B148" s="37" t="s">
        <v>525</v>
      </c>
      <c r="C148" s="84">
        <v>39829</v>
      </c>
      <c r="D148" s="37" t="s">
        <v>532</v>
      </c>
      <c r="E148" s="37" t="s">
        <v>40</v>
      </c>
      <c r="F148" s="37" t="s">
        <v>41</v>
      </c>
      <c r="G148" s="37" t="s">
        <v>38</v>
      </c>
      <c r="H148" s="37">
        <v>330000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f t="shared" si="7"/>
        <v>0</v>
      </c>
    </row>
    <row r="149" spans="1:19" s="94" customFormat="1" ht="14.25" customHeight="1">
      <c r="A149" s="37">
        <f t="shared" si="8"/>
        <v>47</v>
      </c>
      <c r="B149" s="37" t="s">
        <v>526</v>
      </c>
      <c r="C149" s="84">
        <v>40064</v>
      </c>
      <c r="D149" s="37" t="s">
        <v>533</v>
      </c>
      <c r="E149" s="37" t="s">
        <v>40</v>
      </c>
      <c r="F149" s="37" t="s">
        <v>41</v>
      </c>
      <c r="G149" s="37" t="s">
        <v>38</v>
      </c>
      <c r="H149" s="37">
        <v>330000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20000</v>
      </c>
      <c r="S149" s="37">
        <f t="shared" si="7"/>
        <v>20000</v>
      </c>
    </row>
    <row r="150" spans="1:19" s="94" customFormat="1" ht="14.25" customHeight="1">
      <c r="A150" s="37">
        <f t="shared" si="8"/>
        <v>48</v>
      </c>
      <c r="B150" s="37" t="s">
        <v>527</v>
      </c>
      <c r="C150" s="84">
        <v>40064</v>
      </c>
      <c r="D150" s="37" t="s">
        <v>534</v>
      </c>
      <c r="E150" s="37" t="s">
        <v>40</v>
      </c>
      <c r="F150" s="37" t="s">
        <v>41</v>
      </c>
      <c r="G150" s="37" t="s">
        <v>38</v>
      </c>
      <c r="H150" s="37">
        <v>330000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20000</v>
      </c>
      <c r="S150" s="37">
        <f t="shared" si="7"/>
        <v>20000</v>
      </c>
    </row>
    <row r="151" spans="1:19" s="94" customFormat="1" ht="14.25" customHeight="1">
      <c r="A151" s="37">
        <f t="shared" si="8"/>
        <v>49</v>
      </c>
      <c r="B151" s="37" t="s">
        <v>528</v>
      </c>
      <c r="C151" s="84">
        <v>40150</v>
      </c>
      <c r="D151" s="37" t="s">
        <v>535</v>
      </c>
      <c r="E151" s="37" t="s">
        <v>538</v>
      </c>
      <c r="F151" s="37" t="s">
        <v>37</v>
      </c>
      <c r="G151" s="37" t="s">
        <v>38</v>
      </c>
      <c r="H151" s="37">
        <v>10000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f t="shared" si="7"/>
        <v>0</v>
      </c>
    </row>
    <row r="152" spans="1:19" s="94" customFormat="1" ht="14.25" customHeight="1">
      <c r="A152" s="37">
        <f t="shared" si="8"/>
        <v>50</v>
      </c>
      <c r="B152" s="37" t="s">
        <v>529</v>
      </c>
      <c r="C152" s="84">
        <v>40162</v>
      </c>
      <c r="D152" s="37" t="s">
        <v>536</v>
      </c>
      <c r="E152" s="37" t="s">
        <v>40</v>
      </c>
      <c r="F152" s="37" t="s">
        <v>41</v>
      </c>
      <c r="G152" s="37" t="s">
        <v>38</v>
      </c>
      <c r="H152" s="37">
        <v>150000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150000</v>
      </c>
      <c r="S152" s="37">
        <f t="shared" si="7"/>
        <v>150000</v>
      </c>
    </row>
    <row r="153" spans="1:19" s="94" customFormat="1" ht="14.25" customHeight="1">
      <c r="A153" s="37">
        <f t="shared" si="8"/>
        <v>51</v>
      </c>
      <c r="B153" s="37" t="s">
        <v>530</v>
      </c>
      <c r="C153" s="84">
        <v>40165</v>
      </c>
      <c r="D153" s="37" t="s">
        <v>537</v>
      </c>
      <c r="E153" s="37" t="s">
        <v>40</v>
      </c>
      <c r="F153" s="37" t="s">
        <v>41</v>
      </c>
      <c r="G153" s="37" t="s">
        <v>38</v>
      </c>
      <c r="H153" s="37">
        <v>50000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f t="shared" si="7"/>
        <v>0</v>
      </c>
    </row>
    <row r="154" spans="1:19" s="94" customFormat="1" ht="14.25" customHeight="1">
      <c r="A154" s="37">
        <f t="shared" si="8"/>
        <v>52</v>
      </c>
      <c r="B154" s="37" t="s">
        <v>574</v>
      </c>
      <c r="C154" s="84">
        <v>40435</v>
      </c>
      <c r="D154" s="37" t="s">
        <v>577</v>
      </c>
      <c r="E154" s="37" t="s">
        <v>40</v>
      </c>
      <c r="F154" s="37" t="s">
        <v>41</v>
      </c>
      <c r="G154" s="37" t="s">
        <v>38</v>
      </c>
      <c r="H154" s="37">
        <v>75000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f t="shared" si="7"/>
        <v>0</v>
      </c>
    </row>
    <row r="155" spans="1:19" s="94" customFormat="1" ht="14.25" customHeight="1">
      <c r="A155" s="37">
        <f t="shared" si="8"/>
        <v>53</v>
      </c>
      <c r="B155" s="37" t="s">
        <v>575</v>
      </c>
      <c r="C155" s="84">
        <v>40444</v>
      </c>
      <c r="D155" s="37" t="s">
        <v>578</v>
      </c>
      <c r="E155" s="37" t="s">
        <v>40</v>
      </c>
      <c r="F155" s="37" t="s">
        <v>41</v>
      </c>
      <c r="G155" s="37" t="s">
        <v>38</v>
      </c>
      <c r="H155" s="37">
        <v>100000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f t="shared" si="7"/>
        <v>0</v>
      </c>
    </row>
    <row r="156" spans="1:19" s="94" customFormat="1" ht="14.25" customHeight="1">
      <c r="A156" s="37">
        <f t="shared" si="8"/>
        <v>54</v>
      </c>
      <c r="B156" s="37" t="s">
        <v>616</v>
      </c>
      <c r="C156" s="84">
        <v>40526</v>
      </c>
      <c r="D156" s="37" t="s">
        <v>617</v>
      </c>
      <c r="E156" s="37" t="s">
        <v>433</v>
      </c>
      <c r="F156" s="37" t="s">
        <v>86</v>
      </c>
      <c r="G156" s="37" t="s">
        <v>38</v>
      </c>
      <c r="H156" s="37">
        <v>20000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f t="shared" si="7"/>
        <v>0</v>
      </c>
    </row>
    <row r="157" spans="1:19" s="94" customFormat="1" ht="14.25" customHeight="1">
      <c r="A157" s="37">
        <f t="shared" si="8"/>
        <v>55</v>
      </c>
      <c r="B157" s="37" t="s">
        <v>576</v>
      </c>
      <c r="C157" s="84">
        <v>40526</v>
      </c>
      <c r="D157" s="37" t="s">
        <v>579</v>
      </c>
      <c r="E157" s="37" t="s">
        <v>40</v>
      </c>
      <c r="F157" s="37" t="s">
        <v>41</v>
      </c>
      <c r="G157" s="37" t="s">
        <v>38</v>
      </c>
      <c r="H157" s="37">
        <v>50000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f t="shared" si="7"/>
        <v>0</v>
      </c>
    </row>
    <row r="158" spans="1:19" s="94" customFormat="1" ht="14.25" customHeight="1">
      <c r="A158" s="37">
        <f t="shared" si="8"/>
        <v>56</v>
      </c>
      <c r="B158" s="37" t="s">
        <v>618</v>
      </c>
      <c r="C158" s="84">
        <v>40533</v>
      </c>
      <c r="D158" s="37" t="s">
        <v>619</v>
      </c>
      <c r="E158" s="38" t="s">
        <v>466</v>
      </c>
      <c r="F158" s="38" t="s">
        <v>37</v>
      </c>
      <c r="G158" s="37" t="s">
        <v>38</v>
      </c>
      <c r="H158" s="37">
        <v>20000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f t="shared" si="7"/>
        <v>0</v>
      </c>
    </row>
    <row r="159" spans="1:19" ht="15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1:19" ht="15.75">
      <c r="A160" s="25" t="s">
        <v>207</v>
      </c>
      <c r="B160" s="26" t="s">
        <v>208</v>
      </c>
      <c r="C160" s="44"/>
      <c r="D160" s="21"/>
      <c r="E160" s="21"/>
      <c r="F160" s="21"/>
      <c r="G160" s="21"/>
      <c r="H160" s="46"/>
      <c r="I160" s="28">
        <f aca="true" t="shared" si="9" ref="I160:S160">SUM(I161:I194)</f>
        <v>172949.086</v>
      </c>
      <c r="J160" s="28">
        <f t="shared" si="9"/>
        <v>570802.316</v>
      </c>
      <c r="K160" s="28">
        <f t="shared" si="9"/>
        <v>363639.47086999996</v>
      </c>
      <c r="L160" s="28">
        <f t="shared" si="9"/>
        <v>237684.31133</v>
      </c>
      <c r="M160" s="28">
        <f t="shared" si="9"/>
        <v>378302.72</v>
      </c>
      <c r="N160" s="28">
        <f t="shared" si="9"/>
        <v>137950.45472</v>
      </c>
      <c r="O160" s="28">
        <f t="shared" si="9"/>
        <v>23249.21199</v>
      </c>
      <c r="P160" s="28">
        <f t="shared" si="9"/>
        <v>27062.517</v>
      </c>
      <c r="Q160" s="28">
        <f t="shared" si="9"/>
        <v>34255.98566</v>
      </c>
      <c r="R160" s="28">
        <f t="shared" si="9"/>
        <v>280282.69752</v>
      </c>
      <c r="S160" s="28">
        <f t="shared" si="9"/>
        <v>2226178.77109</v>
      </c>
    </row>
    <row r="161" spans="1:19" s="94" customFormat="1" ht="14.25" customHeight="1">
      <c r="A161" s="85">
        <v>1</v>
      </c>
      <c r="B161" s="38" t="s">
        <v>215</v>
      </c>
      <c r="C161" s="84">
        <v>36146</v>
      </c>
      <c r="D161" s="38" t="s">
        <v>216</v>
      </c>
      <c r="E161" s="38" t="s">
        <v>42</v>
      </c>
      <c r="F161" s="38" t="s">
        <v>43</v>
      </c>
      <c r="G161" s="86" t="s">
        <v>38</v>
      </c>
      <c r="H161" s="37">
        <v>5200</v>
      </c>
      <c r="I161" s="37">
        <v>700.053</v>
      </c>
      <c r="J161" s="37">
        <v>1796.074</v>
      </c>
      <c r="K161" s="37">
        <v>642.459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f aca="true" t="shared" si="10" ref="S161:S194">+I161+J161+K161+L161+M161+N161+O161+P161+Q161+R161</f>
        <v>3138.586</v>
      </c>
    </row>
    <row r="162" spans="1:19" s="94" customFormat="1" ht="14.25" customHeight="1">
      <c r="A162" s="85">
        <f aca="true" t="shared" si="11" ref="A162:A194">+A161+1</f>
        <v>2</v>
      </c>
      <c r="B162" s="38" t="s">
        <v>217</v>
      </c>
      <c r="C162" s="84">
        <v>36214</v>
      </c>
      <c r="D162" s="38" t="s">
        <v>218</v>
      </c>
      <c r="E162" s="38" t="s">
        <v>209</v>
      </c>
      <c r="F162" s="38" t="s">
        <v>37</v>
      </c>
      <c r="G162" s="86" t="s">
        <v>38</v>
      </c>
      <c r="H162" s="37">
        <v>17000</v>
      </c>
      <c r="I162" s="37">
        <v>7924.043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f t="shared" si="10"/>
        <v>7924.043</v>
      </c>
    </row>
    <row r="163" spans="1:196" s="95" customFormat="1" ht="14.25" customHeight="1">
      <c r="A163" s="85">
        <f t="shared" si="11"/>
        <v>3</v>
      </c>
      <c r="B163" s="38" t="s">
        <v>219</v>
      </c>
      <c r="C163" s="84">
        <v>36381</v>
      </c>
      <c r="D163" s="38" t="s">
        <v>220</v>
      </c>
      <c r="E163" s="38" t="s">
        <v>221</v>
      </c>
      <c r="F163" s="38" t="s">
        <v>39</v>
      </c>
      <c r="G163" s="86" t="s">
        <v>38</v>
      </c>
      <c r="H163" s="37">
        <v>25000</v>
      </c>
      <c r="I163" s="37">
        <v>9719.99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f t="shared" si="10"/>
        <v>9719.99</v>
      </c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4"/>
      <c r="DU163" s="94"/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4"/>
      <c r="ER163" s="94"/>
      <c r="ES163" s="94"/>
      <c r="ET163" s="94"/>
      <c r="EU163" s="94"/>
      <c r="EV163" s="94"/>
      <c r="EW163" s="94"/>
      <c r="EX163" s="94"/>
      <c r="EY163" s="94"/>
      <c r="EZ163" s="94"/>
      <c r="FA163" s="94"/>
      <c r="FB163" s="94"/>
      <c r="FC163" s="94"/>
      <c r="FD163" s="94"/>
      <c r="FE163" s="94"/>
      <c r="FF163" s="94"/>
      <c r="FG163" s="94"/>
      <c r="FH163" s="94"/>
      <c r="FI163" s="94"/>
      <c r="FJ163" s="94"/>
      <c r="FK163" s="94"/>
      <c r="FL163" s="94"/>
      <c r="FM163" s="94"/>
      <c r="FN163" s="94"/>
      <c r="FO163" s="94"/>
      <c r="FP163" s="94"/>
      <c r="FQ163" s="94"/>
      <c r="FR163" s="94"/>
      <c r="FS163" s="94"/>
      <c r="FT163" s="94"/>
      <c r="FU163" s="94"/>
      <c r="FV163" s="94"/>
      <c r="FW163" s="94"/>
      <c r="FX163" s="94"/>
      <c r="FY163" s="94"/>
      <c r="FZ163" s="94"/>
      <c r="GA163" s="94"/>
      <c r="GB163" s="94"/>
      <c r="GC163" s="94"/>
      <c r="GD163" s="94"/>
      <c r="GE163" s="94"/>
      <c r="GF163" s="94"/>
      <c r="GG163" s="94"/>
      <c r="GH163" s="94"/>
      <c r="GI163" s="94"/>
      <c r="GJ163" s="94"/>
      <c r="GK163" s="94"/>
      <c r="GL163" s="94"/>
      <c r="GM163" s="94"/>
      <c r="GN163" s="94"/>
    </row>
    <row r="164" spans="1:196" s="95" customFormat="1" ht="14.25" customHeight="1">
      <c r="A164" s="85">
        <f t="shared" si="11"/>
        <v>4</v>
      </c>
      <c r="B164" s="38" t="s">
        <v>445</v>
      </c>
      <c r="C164" s="84">
        <v>36381</v>
      </c>
      <c r="D164" s="38" t="s">
        <v>222</v>
      </c>
      <c r="E164" s="38" t="s">
        <v>42</v>
      </c>
      <c r="F164" s="38" t="s">
        <v>43</v>
      </c>
      <c r="G164" s="86" t="s">
        <v>38</v>
      </c>
      <c r="H164" s="37">
        <v>50000</v>
      </c>
      <c r="I164" s="37">
        <v>4000</v>
      </c>
      <c r="J164" s="37">
        <v>29487.77</v>
      </c>
      <c r="K164" s="37">
        <v>16512.23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f t="shared" si="10"/>
        <v>50000</v>
      </c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/>
      <c r="DY164" s="94"/>
      <c r="DZ164" s="94"/>
      <c r="EA164" s="94"/>
      <c r="EB164" s="94"/>
      <c r="EC164" s="94"/>
      <c r="ED164" s="94"/>
      <c r="EE164" s="94"/>
      <c r="EF164" s="94"/>
      <c r="EG164" s="94"/>
      <c r="EH164" s="94"/>
      <c r="EI164" s="94"/>
      <c r="EJ164" s="94"/>
      <c r="EK164" s="94"/>
      <c r="EL164" s="94"/>
      <c r="EM164" s="94"/>
      <c r="EN164" s="94"/>
      <c r="EO164" s="94"/>
      <c r="EP164" s="94"/>
      <c r="EQ164" s="94"/>
      <c r="ER164" s="94"/>
      <c r="ES164" s="94"/>
      <c r="ET164" s="94"/>
      <c r="EU164" s="94"/>
      <c r="EV164" s="94"/>
      <c r="EW164" s="94"/>
      <c r="EX164" s="94"/>
      <c r="EY164" s="94"/>
      <c r="EZ164" s="94"/>
      <c r="FA164" s="94"/>
      <c r="FB164" s="94"/>
      <c r="FC164" s="94"/>
      <c r="FD164" s="94"/>
      <c r="FE164" s="94"/>
      <c r="FF164" s="94"/>
      <c r="FG164" s="94"/>
      <c r="FH164" s="94"/>
      <c r="FI164" s="94"/>
      <c r="FJ164" s="94"/>
      <c r="FK164" s="94"/>
      <c r="FL164" s="94"/>
      <c r="FM164" s="94"/>
      <c r="FN164" s="94"/>
      <c r="FO164" s="94"/>
      <c r="FP164" s="94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94"/>
      <c r="GD164" s="94"/>
      <c r="GE164" s="94"/>
      <c r="GF164" s="94"/>
      <c r="GG164" s="94"/>
      <c r="GH164" s="94"/>
      <c r="GI164" s="94"/>
      <c r="GJ164" s="94"/>
      <c r="GK164" s="94"/>
      <c r="GL164" s="94"/>
      <c r="GM164" s="94"/>
      <c r="GN164" s="94"/>
    </row>
    <row r="165" spans="1:19" s="94" customFormat="1" ht="14.25" customHeight="1">
      <c r="A165" s="85">
        <f t="shared" si="11"/>
        <v>5</v>
      </c>
      <c r="B165" s="38" t="s">
        <v>425</v>
      </c>
      <c r="C165" s="84">
        <v>36532</v>
      </c>
      <c r="D165" s="38" t="s">
        <v>223</v>
      </c>
      <c r="E165" s="38" t="s">
        <v>42</v>
      </c>
      <c r="F165" s="38" t="s">
        <v>43</v>
      </c>
      <c r="G165" s="86" t="s">
        <v>38</v>
      </c>
      <c r="H165" s="37">
        <v>8000</v>
      </c>
      <c r="I165" s="37">
        <v>0</v>
      </c>
      <c r="J165" s="37">
        <v>610</v>
      </c>
      <c r="K165" s="37">
        <v>600</v>
      </c>
      <c r="L165" s="37">
        <v>600</v>
      </c>
      <c r="M165" s="37">
        <v>895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f t="shared" si="10"/>
        <v>2705</v>
      </c>
    </row>
    <row r="166" spans="1:19" s="94" customFormat="1" ht="14.25" customHeight="1">
      <c r="A166" s="85">
        <f t="shared" si="11"/>
        <v>6</v>
      </c>
      <c r="B166" s="38" t="s">
        <v>224</v>
      </c>
      <c r="C166" s="84">
        <v>36689</v>
      </c>
      <c r="D166" s="38" t="s">
        <v>225</v>
      </c>
      <c r="E166" s="38" t="s">
        <v>166</v>
      </c>
      <c r="F166" s="38" t="s">
        <v>51</v>
      </c>
      <c r="G166" s="86" t="s">
        <v>38</v>
      </c>
      <c r="H166" s="37">
        <v>25000</v>
      </c>
      <c r="I166" s="37">
        <v>605</v>
      </c>
      <c r="J166" s="37">
        <v>7527.982</v>
      </c>
      <c r="K166" s="37">
        <v>8822.583</v>
      </c>
      <c r="L166" s="37">
        <v>6340</v>
      </c>
      <c r="M166" s="37">
        <v>1704.6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f t="shared" si="10"/>
        <v>25000.165</v>
      </c>
    </row>
    <row r="167" spans="1:19" s="94" customFormat="1" ht="14.25" customHeight="1">
      <c r="A167" s="85">
        <f t="shared" si="11"/>
        <v>7</v>
      </c>
      <c r="B167" s="38" t="s">
        <v>440</v>
      </c>
      <c r="C167" s="84">
        <v>36840</v>
      </c>
      <c r="D167" s="38" t="s">
        <v>226</v>
      </c>
      <c r="E167" s="38" t="s">
        <v>40</v>
      </c>
      <c r="F167" s="38" t="s">
        <v>41</v>
      </c>
      <c r="G167" s="86" t="s">
        <v>38</v>
      </c>
      <c r="H167" s="37">
        <v>250000</v>
      </c>
      <c r="I167" s="37">
        <v>150000</v>
      </c>
      <c r="J167" s="37">
        <v>100000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f t="shared" si="10"/>
        <v>250000</v>
      </c>
    </row>
    <row r="168" spans="1:19" s="94" customFormat="1" ht="14.25" customHeight="1">
      <c r="A168" s="85">
        <f t="shared" si="11"/>
        <v>8</v>
      </c>
      <c r="B168" s="38" t="s">
        <v>441</v>
      </c>
      <c r="C168" s="84">
        <v>37005</v>
      </c>
      <c r="D168" s="38" t="s">
        <v>227</v>
      </c>
      <c r="E168" s="38" t="s">
        <v>40</v>
      </c>
      <c r="F168" s="38" t="s">
        <v>41</v>
      </c>
      <c r="G168" s="86" t="s">
        <v>38</v>
      </c>
      <c r="H168" s="37">
        <v>300000</v>
      </c>
      <c r="I168" s="37">
        <v>0</v>
      </c>
      <c r="J168" s="37">
        <v>300000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f t="shared" si="10"/>
        <v>300000</v>
      </c>
    </row>
    <row r="169" spans="1:19" s="94" customFormat="1" ht="14.25" customHeight="1">
      <c r="A169" s="85">
        <f t="shared" si="11"/>
        <v>9</v>
      </c>
      <c r="B169" s="38" t="s">
        <v>444</v>
      </c>
      <c r="C169" s="84">
        <v>37098</v>
      </c>
      <c r="D169" s="38" t="s">
        <v>228</v>
      </c>
      <c r="E169" s="38" t="s">
        <v>113</v>
      </c>
      <c r="F169" s="38" t="s">
        <v>82</v>
      </c>
      <c r="G169" s="86" t="s">
        <v>38</v>
      </c>
      <c r="H169" s="37">
        <v>20000</v>
      </c>
      <c r="I169" s="37">
        <v>0</v>
      </c>
      <c r="J169" s="37">
        <v>6380.49</v>
      </c>
      <c r="K169" s="37">
        <v>12062.19887</v>
      </c>
      <c r="L169" s="37">
        <v>1557.31133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f t="shared" si="10"/>
        <v>20000.0002</v>
      </c>
    </row>
    <row r="170" spans="1:19" s="94" customFormat="1" ht="14.25" customHeight="1">
      <c r="A170" s="85">
        <f t="shared" si="11"/>
        <v>10</v>
      </c>
      <c r="B170" s="38" t="s">
        <v>478</v>
      </c>
      <c r="C170" s="84">
        <v>37218</v>
      </c>
      <c r="D170" s="38" t="s">
        <v>229</v>
      </c>
      <c r="E170" s="38" t="s">
        <v>40</v>
      </c>
      <c r="F170" s="38" t="s">
        <v>41</v>
      </c>
      <c r="G170" s="86" t="s">
        <v>38</v>
      </c>
      <c r="H170" s="37">
        <v>200000</v>
      </c>
      <c r="I170" s="37">
        <v>0</v>
      </c>
      <c r="J170" s="37">
        <v>125000</v>
      </c>
      <c r="K170" s="37">
        <v>75000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f t="shared" si="10"/>
        <v>200000</v>
      </c>
    </row>
    <row r="171" spans="1:19" s="94" customFormat="1" ht="14.25" customHeight="1">
      <c r="A171" s="85">
        <f t="shared" si="11"/>
        <v>11</v>
      </c>
      <c r="B171" s="38" t="s">
        <v>5</v>
      </c>
      <c r="C171" s="84">
        <v>37400</v>
      </c>
      <c r="D171" s="38" t="s">
        <v>230</v>
      </c>
      <c r="E171" s="38" t="s">
        <v>40</v>
      </c>
      <c r="F171" s="38" t="s">
        <v>41</v>
      </c>
      <c r="G171" s="86" t="s">
        <v>38</v>
      </c>
      <c r="H171" s="37">
        <v>250000</v>
      </c>
      <c r="I171" s="37">
        <v>0</v>
      </c>
      <c r="J171" s="37">
        <v>0</v>
      </c>
      <c r="K171" s="37">
        <v>250000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f t="shared" si="10"/>
        <v>250000</v>
      </c>
    </row>
    <row r="172" spans="1:19" s="94" customFormat="1" ht="14.25" customHeight="1">
      <c r="A172" s="85">
        <f t="shared" si="11"/>
        <v>12</v>
      </c>
      <c r="B172" s="38" t="s">
        <v>231</v>
      </c>
      <c r="C172" s="84">
        <v>37694</v>
      </c>
      <c r="D172" s="38" t="s">
        <v>232</v>
      </c>
      <c r="E172" s="38" t="s">
        <v>233</v>
      </c>
      <c r="F172" s="38" t="s">
        <v>41</v>
      </c>
      <c r="G172" s="86" t="s">
        <v>38</v>
      </c>
      <c r="H172" s="37">
        <v>8300</v>
      </c>
      <c r="I172" s="37">
        <v>0</v>
      </c>
      <c r="J172" s="37">
        <v>0</v>
      </c>
      <c r="K172" s="37">
        <v>0</v>
      </c>
      <c r="L172" s="37">
        <v>8287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f t="shared" si="10"/>
        <v>8287</v>
      </c>
    </row>
    <row r="173" spans="1:19" s="94" customFormat="1" ht="14.25" customHeight="1">
      <c r="A173" s="85">
        <f t="shared" si="11"/>
        <v>13</v>
      </c>
      <c r="B173" s="38" t="s">
        <v>234</v>
      </c>
      <c r="C173" s="84">
        <v>37882</v>
      </c>
      <c r="D173" s="38" t="s">
        <v>6</v>
      </c>
      <c r="E173" s="38" t="s">
        <v>40</v>
      </c>
      <c r="F173" s="38" t="s">
        <v>41</v>
      </c>
      <c r="G173" s="86" t="s">
        <v>38</v>
      </c>
      <c r="H173" s="37">
        <v>68000</v>
      </c>
      <c r="I173" s="37">
        <v>0</v>
      </c>
      <c r="J173" s="37">
        <v>0</v>
      </c>
      <c r="K173" s="37">
        <v>0</v>
      </c>
      <c r="L173" s="37">
        <v>68000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f t="shared" si="10"/>
        <v>68000</v>
      </c>
    </row>
    <row r="174" spans="1:19" s="94" customFormat="1" ht="14.25" customHeight="1">
      <c r="A174" s="85">
        <f t="shared" si="11"/>
        <v>14</v>
      </c>
      <c r="B174" s="38" t="s">
        <v>234</v>
      </c>
      <c r="C174" s="84">
        <v>37882</v>
      </c>
      <c r="D174" s="38" t="s">
        <v>6</v>
      </c>
      <c r="E174" s="38" t="s">
        <v>40</v>
      </c>
      <c r="F174" s="38" t="s">
        <v>41</v>
      </c>
      <c r="G174" s="86" t="s">
        <v>38</v>
      </c>
      <c r="H174" s="37">
        <v>46000</v>
      </c>
      <c r="I174" s="37">
        <v>0</v>
      </c>
      <c r="J174" s="37">
        <v>0</v>
      </c>
      <c r="K174" s="37">
        <v>0</v>
      </c>
      <c r="L174" s="37">
        <v>46000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f t="shared" si="10"/>
        <v>46000</v>
      </c>
    </row>
    <row r="175" spans="1:19" s="94" customFormat="1" ht="14.25" customHeight="1">
      <c r="A175" s="85">
        <f t="shared" si="11"/>
        <v>15</v>
      </c>
      <c r="B175" s="38" t="s">
        <v>234</v>
      </c>
      <c r="C175" s="84">
        <v>37882</v>
      </c>
      <c r="D175" s="38" t="s">
        <v>6</v>
      </c>
      <c r="E175" s="38" t="s">
        <v>40</v>
      </c>
      <c r="F175" s="38" t="s">
        <v>41</v>
      </c>
      <c r="G175" s="86" t="s">
        <v>38</v>
      </c>
      <c r="H175" s="37">
        <v>1000</v>
      </c>
      <c r="I175" s="37">
        <v>0</v>
      </c>
      <c r="J175" s="37">
        <v>0</v>
      </c>
      <c r="K175" s="37">
        <v>0</v>
      </c>
      <c r="L175" s="37">
        <v>1000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f t="shared" si="10"/>
        <v>1000</v>
      </c>
    </row>
    <row r="176" spans="1:19" s="94" customFormat="1" ht="14.25" customHeight="1">
      <c r="A176" s="85">
        <f t="shared" si="11"/>
        <v>16</v>
      </c>
      <c r="B176" s="38" t="s">
        <v>422</v>
      </c>
      <c r="C176" s="84">
        <v>38016</v>
      </c>
      <c r="D176" s="38" t="s">
        <v>6</v>
      </c>
      <c r="E176" s="38" t="s">
        <v>40</v>
      </c>
      <c r="F176" s="38" t="s">
        <v>41</v>
      </c>
      <c r="G176" s="86" t="s">
        <v>38</v>
      </c>
      <c r="H176" s="37">
        <v>108613</v>
      </c>
      <c r="I176" s="37">
        <v>0</v>
      </c>
      <c r="J176" s="37">
        <v>0</v>
      </c>
      <c r="K176" s="37">
        <v>0</v>
      </c>
      <c r="L176" s="37">
        <v>0</v>
      </c>
      <c r="M176" s="37">
        <f>1412.5+50000+30000+27200.5</f>
        <v>108613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f t="shared" si="10"/>
        <v>108613</v>
      </c>
    </row>
    <row r="177" spans="1:19" s="94" customFormat="1" ht="14.25" customHeight="1">
      <c r="A177" s="85">
        <f t="shared" si="11"/>
        <v>17</v>
      </c>
      <c r="B177" s="38" t="s">
        <v>422</v>
      </c>
      <c r="C177" s="84">
        <v>38016</v>
      </c>
      <c r="D177" s="38" t="s">
        <v>6</v>
      </c>
      <c r="E177" s="38" t="s">
        <v>40</v>
      </c>
      <c r="F177" s="38" t="s">
        <v>41</v>
      </c>
      <c r="G177" s="86" t="s">
        <v>38</v>
      </c>
      <c r="H177" s="37">
        <v>2000</v>
      </c>
      <c r="I177" s="37">
        <v>0</v>
      </c>
      <c r="J177" s="37">
        <v>0</v>
      </c>
      <c r="K177" s="37">
        <v>0</v>
      </c>
      <c r="L177" s="37">
        <v>0</v>
      </c>
      <c r="M177" s="37">
        <v>2000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f t="shared" si="10"/>
        <v>2000</v>
      </c>
    </row>
    <row r="178" spans="1:19" s="94" customFormat="1" ht="14.25" customHeight="1">
      <c r="A178" s="85">
        <f t="shared" si="11"/>
        <v>18</v>
      </c>
      <c r="B178" s="38" t="s">
        <v>422</v>
      </c>
      <c r="C178" s="84">
        <v>38016</v>
      </c>
      <c r="D178" s="38" t="s">
        <v>6</v>
      </c>
      <c r="E178" s="38" t="s">
        <v>40</v>
      </c>
      <c r="F178" s="38" t="s">
        <v>41</v>
      </c>
      <c r="G178" s="86" t="s">
        <v>38</v>
      </c>
      <c r="H178" s="37">
        <v>2387</v>
      </c>
      <c r="I178" s="37">
        <v>0</v>
      </c>
      <c r="J178" s="37">
        <v>0</v>
      </c>
      <c r="K178" s="37">
        <v>0</v>
      </c>
      <c r="L178" s="37">
        <v>0</v>
      </c>
      <c r="M178" s="37">
        <v>1000</v>
      </c>
      <c r="N178" s="37">
        <v>501.189</v>
      </c>
      <c r="O178" s="37">
        <v>25</v>
      </c>
      <c r="P178" s="37">
        <v>0</v>
      </c>
      <c r="Q178" s="37">
        <v>0</v>
      </c>
      <c r="R178" s="37">
        <v>0</v>
      </c>
      <c r="S178" s="37">
        <f t="shared" si="10"/>
        <v>1526.189</v>
      </c>
    </row>
    <row r="179" spans="1:19" s="94" customFormat="1" ht="14.25" customHeight="1">
      <c r="A179" s="85">
        <f t="shared" si="11"/>
        <v>19</v>
      </c>
      <c r="B179" s="38" t="s">
        <v>235</v>
      </c>
      <c r="C179" s="84">
        <v>37854</v>
      </c>
      <c r="D179" s="38" t="s">
        <v>236</v>
      </c>
      <c r="E179" s="38" t="s">
        <v>40</v>
      </c>
      <c r="F179" s="38" t="s">
        <v>41</v>
      </c>
      <c r="G179" s="86" t="s">
        <v>38</v>
      </c>
      <c r="H179" s="37">
        <v>51900</v>
      </c>
      <c r="I179" s="37">
        <v>0</v>
      </c>
      <c r="J179" s="37">
        <v>0</v>
      </c>
      <c r="K179" s="37">
        <v>0</v>
      </c>
      <c r="L179" s="37">
        <v>51900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f t="shared" si="10"/>
        <v>51900</v>
      </c>
    </row>
    <row r="180" spans="1:19" s="94" customFormat="1" ht="14.25" customHeight="1">
      <c r="A180" s="85">
        <f t="shared" si="11"/>
        <v>20</v>
      </c>
      <c r="B180" s="38" t="s">
        <v>235</v>
      </c>
      <c r="C180" s="84">
        <v>37854</v>
      </c>
      <c r="D180" s="38" t="s">
        <v>236</v>
      </c>
      <c r="E180" s="38" t="s">
        <v>40</v>
      </c>
      <c r="F180" s="38" t="s">
        <v>41</v>
      </c>
      <c r="G180" s="86" t="s">
        <v>38</v>
      </c>
      <c r="H180" s="37">
        <v>84600</v>
      </c>
      <c r="I180" s="37">
        <v>0</v>
      </c>
      <c r="J180" s="37">
        <v>0</v>
      </c>
      <c r="K180" s="37">
        <v>0</v>
      </c>
      <c r="L180" s="37">
        <v>53100</v>
      </c>
      <c r="M180" s="37">
        <v>19500</v>
      </c>
      <c r="N180" s="37">
        <v>12000</v>
      </c>
      <c r="O180" s="37">
        <v>0</v>
      </c>
      <c r="P180" s="37">
        <v>0</v>
      </c>
      <c r="Q180" s="37">
        <v>0</v>
      </c>
      <c r="R180" s="37">
        <v>0</v>
      </c>
      <c r="S180" s="37">
        <f t="shared" si="10"/>
        <v>84600</v>
      </c>
    </row>
    <row r="181" spans="1:19" s="94" customFormat="1" ht="14.25" customHeight="1">
      <c r="A181" s="85">
        <f t="shared" si="11"/>
        <v>21</v>
      </c>
      <c r="B181" s="38" t="s">
        <v>235</v>
      </c>
      <c r="C181" s="84">
        <v>37854</v>
      </c>
      <c r="D181" s="38" t="s">
        <v>236</v>
      </c>
      <c r="E181" s="38" t="s">
        <v>42</v>
      </c>
      <c r="F181" s="38" t="s">
        <v>43</v>
      </c>
      <c r="G181" s="86" t="s">
        <v>38</v>
      </c>
      <c r="H181" s="37">
        <v>35500</v>
      </c>
      <c r="I181" s="37">
        <v>0</v>
      </c>
      <c r="J181" s="37">
        <v>0</v>
      </c>
      <c r="K181" s="37">
        <v>0</v>
      </c>
      <c r="L181" s="37">
        <v>900</v>
      </c>
      <c r="M181" s="37">
        <v>10000.12</v>
      </c>
      <c r="N181" s="37">
        <v>20479.26572</v>
      </c>
      <c r="O181" s="37">
        <v>4120.61428</v>
      </c>
      <c r="P181" s="37">
        <v>0</v>
      </c>
      <c r="Q181" s="37">
        <v>0</v>
      </c>
      <c r="R181" s="37">
        <v>0</v>
      </c>
      <c r="S181" s="37">
        <f t="shared" si="10"/>
        <v>35500</v>
      </c>
    </row>
    <row r="182" spans="1:19" s="94" customFormat="1" ht="14.25" customHeight="1">
      <c r="A182" s="85">
        <f t="shared" si="11"/>
        <v>22</v>
      </c>
      <c r="B182" s="38" t="s">
        <v>423</v>
      </c>
      <c r="C182" s="84">
        <v>38219</v>
      </c>
      <c r="D182" s="38" t="s">
        <v>7</v>
      </c>
      <c r="E182" s="38" t="s">
        <v>40</v>
      </c>
      <c r="F182" s="38" t="s">
        <v>41</v>
      </c>
      <c r="G182" s="86" t="s">
        <v>38</v>
      </c>
      <c r="H182" s="37">
        <v>140000</v>
      </c>
      <c r="I182" s="37">
        <v>0</v>
      </c>
      <c r="J182" s="37">
        <v>0</v>
      </c>
      <c r="K182" s="37">
        <v>0</v>
      </c>
      <c r="L182" s="37">
        <v>0</v>
      </c>
      <c r="M182" s="37">
        <v>100000</v>
      </c>
      <c r="N182" s="37">
        <v>40000</v>
      </c>
      <c r="O182" s="37">
        <v>0</v>
      </c>
      <c r="P182" s="37">
        <v>0</v>
      </c>
      <c r="Q182" s="37">
        <v>0</v>
      </c>
      <c r="R182" s="37">
        <v>0</v>
      </c>
      <c r="S182" s="37">
        <f t="shared" si="10"/>
        <v>140000</v>
      </c>
    </row>
    <row r="183" spans="1:19" s="94" customFormat="1" ht="14.25" customHeight="1">
      <c r="A183" s="85">
        <f t="shared" si="11"/>
        <v>23</v>
      </c>
      <c r="B183" s="38" t="s">
        <v>423</v>
      </c>
      <c r="C183" s="84">
        <v>38219</v>
      </c>
      <c r="D183" s="38" t="s">
        <v>8</v>
      </c>
      <c r="E183" s="38" t="s">
        <v>40</v>
      </c>
      <c r="F183" s="38" t="s">
        <v>41</v>
      </c>
      <c r="G183" s="86" t="s">
        <v>38</v>
      </c>
      <c r="H183" s="37">
        <v>140000</v>
      </c>
      <c r="I183" s="37">
        <v>0</v>
      </c>
      <c r="J183" s="37">
        <v>0</v>
      </c>
      <c r="K183" s="37">
        <v>0</v>
      </c>
      <c r="L183" s="37">
        <v>0</v>
      </c>
      <c r="M183" s="37">
        <f>53560+30000</f>
        <v>83560</v>
      </c>
      <c r="N183" s="37">
        <v>36000</v>
      </c>
      <c r="O183" s="37">
        <v>0</v>
      </c>
      <c r="P183" s="37">
        <v>0</v>
      </c>
      <c r="Q183" s="37">
        <v>0</v>
      </c>
      <c r="R183" s="37">
        <v>0</v>
      </c>
      <c r="S183" s="37">
        <f t="shared" si="10"/>
        <v>119560</v>
      </c>
    </row>
    <row r="184" spans="1:19" s="94" customFormat="1" ht="14.25" customHeight="1">
      <c r="A184" s="85">
        <f t="shared" si="11"/>
        <v>24</v>
      </c>
      <c r="B184" s="38" t="s">
        <v>424</v>
      </c>
      <c r="C184" s="84">
        <v>38324</v>
      </c>
      <c r="D184" s="38" t="s">
        <v>11</v>
      </c>
      <c r="E184" s="38" t="s">
        <v>40</v>
      </c>
      <c r="F184" s="38" t="s">
        <v>41</v>
      </c>
      <c r="G184" s="86" t="s">
        <v>38</v>
      </c>
      <c r="H184" s="37">
        <v>80000</v>
      </c>
      <c r="I184" s="37">
        <v>0</v>
      </c>
      <c r="J184" s="37">
        <v>0</v>
      </c>
      <c r="K184" s="37">
        <v>0</v>
      </c>
      <c r="L184" s="37">
        <v>0</v>
      </c>
      <c r="M184" s="37">
        <v>51030</v>
      </c>
      <c r="N184" s="37">
        <v>28970</v>
      </c>
      <c r="O184" s="37">
        <v>0</v>
      </c>
      <c r="P184" s="37">
        <v>0</v>
      </c>
      <c r="Q184" s="37">
        <v>0</v>
      </c>
      <c r="R184" s="37">
        <v>0</v>
      </c>
      <c r="S184" s="37">
        <f t="shared" si="10"/>
        <v>80000</v>
      </c>
    </row>
    <row r="185" spans="1:19" s="94" customFormat="1" ht="14.25" customHeight="1">
      <c r="A185" s="85">
        <f t="shared" si="11"/>
        <v>25</v>
      </c>
      <c r="B185" s="38" t="s">
        <v>3</v>
      </c>
      <c r="C185" s="84">
        <v>38491</v>
      </c>
      <c r="D185" s="38" t="s">
        <v>9</v>
      </c>
      <c r="E185" s="38" t="s">
        <v>458</v>
      </c>
      <c r="F185" s="38" t="s">
        <v>37</v>
      </c>
      <c r="G185" s="86" t="s">
        <v>38</v>
      </c>
      <c r="H185" s="37">
        <v>77000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12500</v>
      </c>
      <c r="P185" s="37">
        <v>25000</v>
      </c>
      <c r="Q185" s="37">
        <v>25000</v>
      </c>
      <c r="R185" s="37">
        <v>12500</v>
      </c>
      <c r="S185" s="37">
        <f t="shared" si="10"/>
        <v>75000</v>
      </c>
    </row>
    <row r="186" spans="1:19" s="94" customFormat="1" ht="14.25" customHeight="1">
      <c r="A186" s="85">
        <f t="shared" si="11"/>
        <v>26</v>
      </c>
      <c r="B186" s="38" t="s">
        <v>492</v>
      </c>
      <c r="C186" s="84">
        <v>38761</v>
      </c>
      <c r="D186" s="38" t="s">
        <v>412</v>
      </c>
      <c r="E186" s="38" t="s">
        <v>495</v>
      </c>
      <c r="F186" s="38" t="s">
        <v>37</v>
      </c>
      <c r="G186" s="86" t="s">
        <v>38</v>
      </c>
      <c r="H186" s="37">
        <v>28000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f t="shared" si="10"/>
        <v>0</v>
      </c>
    </row>
    <row r="187" spans="1:19" s="94" customFormat="1" ht="14.25" customHeight="1">
      <c r="A187" s="85">
        <f t="shared" si="11"/>
        <v>27</v>
      </c>
      <c r="B187" s="38" t="s">
        <v>493</v>
      </c>
      <c r="C187" s="84">
        <v>38918</v>
      </c>
      <c r="D187" s="38" t="s">
        <v>567</v>
      </c>
      <c r="E187" s="38" t="s">
        <v>12</v>
      </c>
      <c r="F187" s="38" t="s">
        <v>37</v>
      </c>
      <c r="G187" s="86" t="s">
        <v>38</v>
      </c>
      <c r="H187" s="37">
        <v>10000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514.27009</v>
      </c>
      <c r="P187" s="37">
        <v>1555.801</v>
      </c>
      <c r="Q187" s="37">
        <v>3425.98</v>
      </c>
      <c r="R187" s="37">
        <v>4500</v>
      </c>
      <c r="S187" s="37">
        <f t="shared" si="10"/>
        <v>9996.05109</v>
      </c>
    </row>
    <row r="188" spans="1:19" s="94" customFormat="1" ht="14.25" customHeight="1">
      <c r="A188" s="85">
        <f t="shared" si="11"/>
        <v>28</v>
      </c>
      <c r="B188" s="38" t="s">
        <v>494</v>
      </c>
      <c r="C188" s="84">
        <v>39017</v>
      </c>
      <c r="D188" s="38" t="s">
        <v>571</v>
      </c>
      <c r="E188" s="38" t="s">
        <v>496</v>
      </c>
      <c r="F188" s="38" t="s">
        <v>43</v>
      </c>
      <c r="G188" s="86" t="s">
        <v>38</v>
      </c>
      <c r="H188" s="37">
        <v>14890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6089.32762</v>
      </c>
      <c r="P188" s="37">
        <v>0</v>
      </c>
      <c r="Q188" s="37">
        <v>5830.00566</v>
      </c>
      <c r="R188" s="37">
        <v>2500.30614</v>
      </c>
      <c r="S188" s="37">
        <f t="shared" si="10"/>
        <v>14419.63942</v>
      </c>
    </row>
    <row r="189" spans="1:19" s="94" customFormat="1" ht="14.25" customHeight="1">
      <c r="A189" s="85">
        <f t="shared" si="11"/>
        <v>29</v>
      </c>
      <c r="B189" s="38" t="s">
        <v>387</v>
      </c>
      <c r="C189" s="84">
        <v>39150</v>
      </c>
      <c r="D189" s="38" t="s">
        <v>335</v>
      </c>
      <c r="E189" s="91" t="s">
        <v>393</v>
      </c>
      <c r="F189" s="91" t="s">
        <v>43</v>
      </c>
      <c r="G189" s="86" t="s">
        <v>38</v>
      </c>
      <c r="H189" s="37">
        <v>2692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506.716</v>
      </c>
      <c r="Q189" s="37">
        <v>0</v>
      </c>
      <c r="R189" s="37">
        <v>630.43038</v>
      </c>
      <c r="S189" s="37">
        <f t="shared" si="10"/>
        <v>1137.1463800000001</v>
      </c>
    </row>
    <row r="190" spans="1:19" s="94" customFormat="1" ht="14.25" customHeight="1">
      <c r="A190" s="85">
        <f t="shared" si="11"/>
        <v>30</v>
      </c>
      <c r="B190" s="38" t="s">
        <v>388</v>
      </c>
      <c r="C190" s="84">
        <v>39822</v>
      </c>
      <c r="D190" s="38" t="s">
        <v>336</v>
      </c>
      <c r="E190" s="91" t="s">
        <v>395</v>
      </c>
      <c r="F190" s="91" t="s">
        <v>43</v>
      </c>
      <c r="G190" s="86" t="s">
        <v>38</v>
      </c>
      <c r="H190" s="37">
        <v>300000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260151.961</v>
      </c>
      <c r="S190" s="37">
        <f t="shared" si="10"/>
        <v>260151.961</v>
      </c>
    </row>
    <row r="191" spans="1:19" s="94" customFormat="1" ht="14.25" customHeight="1">
      <c r="A191" s="85">
        <f t="shared" si="11"/>
        <v>31</v>
      </c>
      <c r="B191" s="38" t="s">
        <v>566</v>
      </c>
      <c r="C191" s="84">
        <v>40261</v>
      </c>
      <c r="D191" s="38" t="s">
        <v>565</v>
      </c>
      <c r="E191" s="91" t="s">
        <v>568</v>
      </c>
      <c r="F191" s="91" t="s">
        <v>43</v>
      </c>
      <c r="G191" s="86" t="s">
        <v>38</v>
      </c>
      <c r="H191" s="37">
        <v>300000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f t="shared" si="10"/>
        <v>0</v>
      </c>
    </row>
    <row r="192" spans="1:19" s="94" customFormat="1" ht="14.25" customHeight="1">
      <c r="A192" s="85">
        <f t="shared" si="11"/>
        <v>32</v>
      </c>
      <c r="B192" s="38" t="s">
        <v>569</v>
      </c>
      <c r="C192" s="84">
        <v>40396</v>
      </c>
      <c r="D192" s="38" t="s">
        <v>570</v>
      </c>
      <c r="E192" s="91" t="s">
        <v>166</v>
      </c>
      <c r="F192" s="91" t="s">
        <v>51</v>
      </c>
      <c r="G192" s="86" t="s">
        <v>38</v>
      </c>
      <c r="H192" s="37">
        <v>77000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f t="shared" si="10"/>
        <v>0</v>
      </c>
    </row>
    <row r="193" spans="1:19" s="94" customFormat="1" ht="14.25" customHeight="1">
      <c r="A193" s="85">
        <f t="shared" si="11"/>
        <v>33</v>
      </c>
      <c r="B193" s="38" t="s">
        <v>620</v>
      </c>
      <c r="C193" s="84">
        <v>40513</v>
      </c>
      <c r="D193" s="38" t="s">
        <v>622</v>
      </c>
      <c r="E193" s="91" t="s">
        <v>395</v>
      </c>
      <c r="F193" s="91" t="s">
        <v>43</v>
      </c>
      <c r="G193" s="86" t="s">
        <v>38</v>
      </c>
      <c r="H193" s="37">
        <v>200000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f t="shared" si="10"/>
        <v>0</v>
      </c>
    </row>
    <row r="194" spans="1:19" s="94" customFormat="1" ht="14.25" customHeight="1">
      <c r="A194" s="85">
        <f t="shared" si="11"/>
        <v>34</v>
      </c>
      <c r="B194" s="38" t="s">
        <v>621</v>
      </c>
      <c r="C194" s="84">
        <v>40730</v>
      </c>
      <c r="D194" s="38" t="s">
        <v>623</v>
      </c>
      <c r="E194" s="91" t="s">
        <v>568</v>
      </c>
      <c r="F194" s="91" t="s">
        <v>43</v>
      </c>
      <c r="G194" s="86" t="s">
        <v>38</v>
      </c>
      <c r="H194" s="37">
        <v>300000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f t="shared" si="10"/>
        <v>0</v>
      </c>
    </row>
    <row r="195" spans="1:19" ht="15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</row>
    <row r="196" spans="1:19" ht="12" customHeight="1">
      <c r="A196" s="25" t="s">
        <v>237</v>
      </c>
      <c r="B196" s="26" t="s">
        <v>238</v>
      </c>
      <c r="C196" s="44"/>
      <c r="D196" s="21"/>
      <c r="E196" s="21"/>
      <c r="F196" s="21"/>
      <c r="G196" s="21"/>
      <c r="H196" s="46"/>
      <c r="I196" s="28">
        <f aca="true" t="shared" si="12" ref="I196:S196">SUM(I197:I202)</f>
        <v>1633.2300596715002</v>
      </c>
      <c r="J196" s="28">
        <f t="shared" si="12"/>
        <v>4417.0551304</v>
      </c>
      <c r="K196" s="28">
        <f t="shared" si="12"/>
        <v>2994.6059</v>
      </c>
      <c r="L196" s="28">
        <f t="shared" si="12"/>
        <v>3420.11666</v>
      </c>
      <c r="M196" s="28">
        <f t="shared" si="12"/>
        <v>2177.00058</v>
      </c>
      <c r="N196" s="28">
        <f t="shared" si="12"/>
        <v>4796.45523</v>
      </c>
      <c r="O196" s="28">
        <f t="shared" si="12"/>
        <v>7432.084650000001</v>
      </c>
      <c r="P196" s="28">
        <f t="shared" si="12"/>
        <v>5954.97257</v>
      </c>
      <c r="Q196" s="28">
        <f t="shared" si="12"/>
        <v>5314.53767</v>
      </c>
      <c r="R196" s="28">
        <f t="shared" si="12"/>
        <v>5350.17104</v>
      </c>
      <c r="S196" s="28">
        <f t="shared" si="12"/>
        <v>43490.229490071506</v>
      </c>
    </row>
    <row r="197" spans="1:19" s="94" customFormat="1" ht="14.25" customHeight="1">
      <c r="A197" s="85">
        <v>1</v>
      </c>
      <c r="B197" s="38" t="s">
        <v>240</v>
      </c>
      <c r="C197" s="84">
        <v>33976</v>
      </c>
      <c r="D197" s="38" t="s">
        <v>241</v>
      </c>
      <c r="E197" s="38" t="s">
        <v>242</v>
      </c>
      <c r="F197" s="38" t="s">
        <v>37</v>
      </c>
      <c r="G197" s="86" t="s">
        <v>239</v>
      </c>
      <c r="H197" s="37">
        <v>11650</v>
      </c>
      <c r="I197" s="37">
        <v>60.49506915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f aca="true" t="shared" si="13" ref="S197:S202">+I197+J197+K197+L197+M197+N197+O197+P197+Q197+R197</f>
        <v>60.49506915</v>
      </c>
    </row>
    <row r="198" spans="1:19" s="94" customFormat="1" ht="14.25" customHeight="1">
      <c r="A198" s="85">
        <f>+A197+1</f>
        <v>2</v>
      </c>
      <c r="B198" s="38" t="s">
        <v>243</v>
      </c>
      <c r="C198" s="84">
        <v>35237</v>
      </c>
      <c r="D198" s="38" t="s">
        <v>244</v>
      </c>
      <c r="E198" s="38" t="s">
        <v>68</v>
      </c>
      <c r="F198" s="38" t="s">
        <v>37</v>
      </c>
      <c r="G198" s="86" t="s">
        <v>239</v>
      </c>
      <c r="H198" s="37">
        <v>8250</v>
      </c>
      <c r="I198" s="37">
        <v>1572.7349905215</v>
      </c>
      <c r="J198" s="37">
        <v>2617.05526</v>
      </c>
      <c r="K198" s="37">
        <v>1838.48057</v>
      </c>
      <c r="L198" s="37">
        <v>1198.99998</v>
      </c>
      <c r="M198" s="37">
        <v>177</v>
      </c>
      <c r="N198" s="37">
        <v>49.15985</v>
      </c>
      <c r="O198" s="37">
        <v>0</v>
      </c>
      <c r="P198" s="37">
        <v>0</v>
      </c>
      <c r="Q198" s="37">
        <v>0</v>
      </c>
      <c r="R198" s="37">
        <v>0</v>
      </c>
      <c r="S198" s="37">
        <f t="shared" si="13"/>
        <v>7453.430650521501</v>
      </c>
    </row>
    <row r="199" spans="1:19" s="94" customFormat="1" ht="14.25" customHeight="1">
      <c r="A199" s="85">
        <f>+A198+1</f>
        <v>3</v>
      </c>
      <c r="B199" s="38" t="s">
        <v>245</v>
      </c>
      <c r="C199" s="84">
        <v>36501</v>
      </c>
      <c r="D199" s="38" t="s">
        <v>246</v>
      </c>
      <c r="E199" s="38" t="s">
        <v>50</v>
      </c>
      <c r="F199" s="38" t="s">
        <v>49</v>
      </c>
      <c r="G199" s="86" t="s">
        <v>239</v>
      </c>
      <c r="H199" s="37">
        <v>13900</v>
      </c>
      <c r="I199" s="37">
        <v>0</v>
      </c>
      <c r="J199" s="37">
        <v>1799.9998704</v>
      </c>
      <c r="K199" s="37">
        <v>1156.12533</v>
      </c>
      <c r="L199" s="37">
        <v>2221.11668</v>
      </c>
      <c r="M199" s="37">
        <v>2000.00058</v>
      </c>
      <c r="N199" s="37">
        <v>3747.29538</v>
      </c>
      <c r="O199" s="37">
        <v>4814.31875</v>
      </c>
      <c r="P199" s="37">
        <v>2863.62396</v>
      </c>
      <c r="Q199" s="37">
        <v>1649.05351</v>
      </c>
      <c r="R199" s="37">
        <v>0</v>
      </c>
      <c r="S199" s="37">
        <f t="shared" si="13"/>
        <v>20251.5340604</v>
      </c>
    </row>
    <row r="200" spans="1:19" s="94" customFormat="1" ht="14.25" customHeight="1">
      <c r="A200" s="85">
        <f>+A199+1</f>
        <v>4</v>
      </c>
      <c r="B200" s="38" t="s">
        <v>450</v>
      </c>
      <c r="C200" s="84">
        <v>38271</v>
      </c>
      <c r="D200" s="38" t="s">
        <v>451</v>
      </c>
      <c r="E200" s="38" t="s">
        <v>48</v>
      </c>
      <c r="F200" s="38" t="s">
        <v>49</v>
      </c>
      <c r="G200" s="86" t="s">
        <v>239</v>
      </c>
      <c r="H200" s="37">
        <v>12100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1000</v>
      </c>
      <c r="O200" s="37">
        <v>2617.7659</v>
      </c>
      <c r="P200" s="37">
        <v>3091.34861</v>
      </c>
      <c r="Q200" s="37">
        <v>3665.48416</v>
      </c>
      <c r="R200" s="37">
        <v>3850.17104</v>
      </c>
      <c r="S200" s="37">
        <f t="shared" si="13"/>
        <v>14224.76971</v>
      </c>
    </row>
    <row r="201" spans="1:19" s="94" customFormat="1" ht="14.25" customHeight="1">
      <c r="A201" s="85">
        <f>+A200+1</f>
        <v>5</v>
      </c>
      <c r="B201" s="38" t="s">
        <v>389</v>
      </c>
      <c r="C201" s="84">
        <v>39867</v>
      </c>
      <c r="D201" s="38" t="s">
        <v>337</v>
      </c>
      <c r="E201" s="38" t="s">
        <v>409</v>
      </c>
      <c r="F201" s="38" t="s">
        <v>37</v>
      </c>
      <c r="G201" s="86" t="s">
        <v>239</v>
      </c>
      <c r="H201" s="37">
        <v>9050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1500</v>
      </c>
      <c r="S201" s="37">
        <f t="shared" si="13"/>
        <v>1500</v>
      </c>
    </row>
    <row r="202" spans="1:19" s="94" customFormat="1" ht="14.25" customHeight="1">
      <c r="A202" s="85">
        <f>+A201+1</f>
        <v>6</v>
      </c>
      <c r="B202" s="38" t="s">
        <v>624</v>
      </c>
      <c r="C202" s="84">
        <v>40427</v>
      </c>
      <c r="D202" s="38" t="s">
        <v>625</v>
      </c>
      <c r="E202" s="38" t="s">
        <v>626</v>
      </c>
      <c r="F202" s="38" t="s">
        <v>37</v>
      </c>
      <c r="G202" s="86" t="s">
        <v>239</v>
      </c>
      <c r="H202" s="37">
        <v>5200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f t="shared" si="13"/>
        <v>0</v>
      </c>
    </row>
    <row r="203" spans="1:19" ht="15.75">
      <c r="A203" s="39"/>
      <c r="B203" s="41"/>
      <c r="C203" s="40"/>
      <c r="D203" s="41"/>
      <c r="E203" s="41"/>
      <c r="F203" s="41"/>
      <c r="G203" s="42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 ht="15.75">
      <c r="A204" s="25" t="s">
        <v>247</v>
      </c>
      <c r="B204" s="26" t="s">
        <v>248</v>
      </c>
      <c r="C204" s="48"/>
      <c r="D204" s="49"/>
      <c r="E204" s="49"/>
      <c r="F204" s="49"/>
      <c r="G204" s="49"/>
      <c r="H204" s="43"/>
      <c r="I204" s="28">
        <f aca="true" t="shared" si="14" ref="I204:S204">SUM(I205:I206)</f>
        <v>3500</v>
      </c>
      <c r="J204" s="28">
        <f t="shared" si="14"/>
        <v>2000</v>
      </c>
      <c r="K204" s="28">
        <f t="shared" si="14"/>
        <v>1758.43299</v>
      </c>
      <c r="L204" s="28">
        <f t="shared" si="14"/>
        <v>438.97674</v>
      </c>
      <c r="M204" s="28">
        <f t="shared" si="14"/>
        <v>0</v>
      </c>
      <c r="N204" s="28">
        <f t="shared" si="14"/>
        <v>0</v>
      </c>
      <c r="O204" s="28">
        <f t="shared" si="14"/>
        <v>0</v>
      </c>
      <c r="P204" s="28">
        <f t="shared" si="14"/>
        <v>0</v>
      </c>
      <c r="Q204" s="28">
        <f t="shared" si="14"/>
        <v>0</v>
      </c>
      <c r="R204" s="28">
        <f t="shared" si="14"/>
        <v>0</v>
      </c>
      <c r="S204" s="28">
        <f t="shared" si="14"/>
        <v>7697.40973</v>
      </c>
    </row>
    <row r="205" spans="1:19" s="94" customFormat="1" ht="14.25" customHeight="1">
      <c r="A205" s="29">
        <v>1</v>
      </c>
      <c r="B205" s="30" t="s">
        <v>250</v>
      </c>
      <c r="C205" s="31">
        <v>35664</v>
      </c>
      <c r="D205" s="30" t="s">
        <v>172</v>
      </c>
      <c r="E205" s="50" t="s">
        <v>48</v>
      </c>
      <c r="F205" s="50" t="s">
        <v>49</v>
      </c>
      <c r="G205" s="32" t="s">
        <v>38</v>
      </c>
      <c r="H205" s="33">
        <v>5000</v>
      </c>
      <c r="I205" s="33">
        <v>0</v>
      </c>
      <c r="J205" s="33">
        <v>1500</v>
      </c>
      <c r="K205" s="33">
        <v>1758.43299</v>
      </c>
      <c r="L205" s="33">
        <v>438.97674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7">
        <f>+I205+J205+K205+L205+M205+N205+O205+P205+Q205+R205</f>
        <v>3697.4097300000003</v>
      </c>
    </row>
    <row r="206" spans="1:19" s="92" customFormat="1" ht="14.25" customHeight="1">
      <c r="A206" s="85">
        <f>+A205+1</f>
        <v>2</v>
      </c>
      <c r="B206" s="38" t="s">
        <v>251</v>
      </c>
      <c r="C206" s="84">
        <v>36272</v>
      </c>
      <c r="D206" s="38" t="s">
        <v>252</v>
      </c>
      <c r="E206" s="91" t="s">
        <v>60</v>
      </c>
      <c r="F206" s="91" t="s">
        <v>41</v>
      </c>
      <c r="G206" s="86" t="s">
        <v>38</v>
      </c>
      <c r="H206" s="37">
        <v>4000</v>
      </c>
      <c r="I206" s="37">
        <v>3500</v>
      </c>
      <c r="J206" s="37">
        <v>500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f>+I206+J206+K206+L206+M206+N206+O206+P206+Q206+R206</f>
        <v>4000</v>
      </c>
    </row>
    <row r="207" spans="1:19" ht="15.75">
      <c r="A207" s="21"/>
      <c r="B207" s="21"/>
      <c r="C207" s="44"/>
      <c r="D207" s="21"/>
      <c r="E207" s="21"/>
      <c r="F207" s="21"/>
      <c r="G207" s="2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</row>
    <row r="208" spans="1:19" ht="16.5">
      <c r="A208" s="19" t="s">
        <v>253</v>
      </c>
      <c r="B208" s="20" t="s">
        <v>254</v>
      </c>
      <c r="C208" s="44"/>
      <c r="D208" s="21"/>
      <c r="E208" s="21"/>
      <c r="F208" s="21"/>
      <c r="G208" s="21"/>
      <c r="H208" s="51"/>
      <c r="I208" s="23">
        <f>+I210+I241+I244+I251+I257</f>
        <v>621686.6352642451</v>
      </c>
      <c r="J208" s="23">
        <f aca="true" t="shared" si="15" ref="J208:S208">+J210+J241+J244+J251+J257</f>
        <v>230965.84489728097</v>
      </c>
      <c r="K208" s="23">
        <f t="shared" si="15"/>
        <v>208753.76784999997</v>
      </c>
      <c r="L208" s="23">
        <f t="shared" si="15"/>
        <v>210292.79055000003</v>
      </c>
      <c r="M208" s="23">
        <f t="shared" si="15"/>
        <v>190822.09286</v>
      </c>
      <c r="N208" s="23">
        <f t="shared" si="15"/>
        <v>185785.33109</v>
      </c>
      <c r="O208" s="23">
        <f t="shared" si="15"/>
        <v>124701.25822999999</v>
      </c>
      <c r="P208" s="23">
        <f t="shared" si="15"/>
        <v>142415.00868</v>
      </c>
      <c r="Q208" s="23">
        <f t="shared" si="15"/>
        <v>170166.92568</v>
      </c>
      <c r="R208" s="23">
        <f t="shared" si="15"/>
        <v>154741.31665</v>
      </c>
      <c r="S208" s="23">
        <f t="shared" si="15"/>
        <v>2240330.971751526</v>
      </c>
    </row>
    <row r="209" spans="1:19" ht="15.75">
      <c r="A209" s="21"/>
      <c r="B209" s="52"/>
      <c r="C209" s="44"/>
      <c r="D209" s="21"/>
      <c r="E209" s="21"/>
      <c r="F209" s="21"/>
      <c r="G209" s="2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ht="15.75">
      <c r="A210" s="25" t="s">
        <v>35</v>
      </c>
      <c r="B210" s="26" t="s">
        <v>255</v>
      </c>
      <c r="C210" s="48"/>
      <c r="D210" s="49"/>
      <c r="E210" s="49"/>
      <c r="F210" s="49"/>
      <c r="G210" s="49"/>
      <c r="H210" s="43"/>
      <c r="I210" s="28">
        <f aca="true" t="shared" si="16" ref="I210:S210">SUM(I211:I239)</f>
        <v>10277.687208726999</v>
      </c>
      <c r="J210" s="28">
        <f t="shared" si="16"/>
        <v>21735.015105065</v>
      </c>
      <c r="K210" s="28">
        <f t="shared" si="16"/>
        <v>11055.101089999998</v>
      </c>
      <c r="L210" s="28">
        <f t="shared" si="16"/>
        <v>8301.68846</v>
      </c>
      <c r="M210" s="28">
        <f t="shared" si="16"/>
        <v>10014.77639</v>
      </c>
      <c r="N210" s="28">
        <f t="shared" si="16"/>
        <v>25630.90109</v>
      </c>
      <c r="O210" s="28">
        <f t="shared" si="16"/>
        <v>23085.92165</v>
      </c>
      <c r="P210" s="28">
        <f t="shared" si="16"/>
        <v>2761.6006300000004</v>
      </c>
      <c r="Q210" s="28">
        <f t="shared" si="16"/>
        <v>65150.093259999994</v>
      </c>
      <c r="R210" s="28">
        <f t="shared" si="16"/>
        <v>49279.09986</v>
      </c>
      <c r="S210" s="28">
        <f t="shared" si="16"/>
        <v>227291.88474379198</v>
      </c>
    </row>
    <row r="211" spans="1:19" s="92" customFormat="1" ht="14.25" customHeight="1">
      <c r="A211" s="85">
        <v>1</v>
      </c>
      <c r="B211" s="38" t="s">
        <v>256</v>
      </c>
      <c r="C211" s="84">
        <v>34481</v>
      </c>
      <c r="D211" s="38" t="s">
        <v>259</v>
      </c>
      <c r="E211" s="38" t="s">
        <v>258</v>
      </c>
      <c r="F211" s="38" t="s">
        <v>51</v>
      </c>
      <c r="G211" s="86" t="s">
        <v>257</v>
      </c>
      <c r="H211" s="37">
        <f>10000+9500</f>
        <v>19500</v>
      </c>
      <c r="I211" s="37">
        <v>0</v>
      </c>
      <c r="J211" s="37">
        <v>0</v>
      </c>
      <c r="K211" s="37">
        <v>0</v>
      </c>
      <c r="L211" s="37">
        <v>0</v>
      </c>
      <c r="M211" s="37">
        <v>761.52461</v>
      </c>
      <c r="N211" s="37">
        <v>0</v>
      </c>
      <c r="O211" s="37">
        <v>0</v>
      </c>
      <c r="P211" s="37">
        <v>0</v>
      </c>
      <c r="Q211" s="37">
        <v>599.64644</v>
      </c>
      <c r="R211" s="37">
        <v>1274.82204</v>
      </c>
      <c r="S211" s="37">
        <f aca="true" t="shared" si="17" ref="S211:S239">+I211+J211+K211+L211+M211+N211+O211+P211+Q211+R211</f>
        <v>2635.99309</v>
      </c>
    </row>
    <row r="212" spans="1:19" s="92" customFormat="1" ht="14.25" customHeight="1">
      <c r="A212" s="85">
        <f aca="true" t="shared" si="18" ref="A212:A239">+A211+1</f>
        <v>2</v>
      </c>
      <c r="B212" s="38" t="s">
        <v>256</v>
      </c>
      <c r="C212" s="84">
        <v>34687</v>
      </c>
      <c r="D212" s="38" t="s">
        <v>260</v>
      </c>
      <c r="E212" s="38" t="s">
        <v>261</v>
      </c>
      <c r="F212" s="38" t="s">
        <v>51</v>
      </c>
      <c r="G212" s="86" t="s">
        <v>257</v>
      </c>
      <c r="H212" s="37">
        <f>34146855/1000</f>
        <v>34146.855</v>
      </c>
      <c r="I212" s="37">
        <v>0</v>
      </c>
      <c r="J212" s="37">
        <v>89.268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f t="shared" si="17"/>
        <v>89.268</v>
      </c>
    </row>
    <row r="213" spans="1:19" s="92" customFormat="1" ht="14.25" customHeight="1">
      <c r="A213" s="85">
        <f t="shared" si="18"/>
        <v>3</v>
      </c>
      <c r="B213" s="38" t="s">
        <v>256</v>
      </c>
      <c r="C213" s="84">
        <v>35290</v>
      </c>
      <c r="D213" s="38" t="s">
        <v>263</v>
      </c>
      <c r="E213" s="38" t="s">
        <v>42</v>
      </c>
      <c r="F213" s="38" t="s">
        <v>43</v>
      </c>
      <c r="G213" s="86" t="s">
        <v>257</v>
      </c>
      <c r="H213" s="37">
        <v>83000</v>
      </c>
      <c r="I213" s="37">
        <v>949.390078389</v>
      </c>
      <c r="J213" s="37">
        <v>6670.114355601001</v>
      </c>
      <c r="K213" s="37">
        <v>47.623</v>
      </c>
      <c r="L213" s="37">
        <v>683.63715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f t="shared" si="17"/>
        <v>8350.764583990001</v>
      </c>
    </row>
    <row r="214" spans="1:19" s="92" customFormat="1" ht="14.25" customHeight="1">
      <c r="A214" s="85">
        <f t="shared" si="18"/>
        <v>4</v>
      </c>
      <c r="B214" s="38" t="s">
        <v>256</v>
      </c>
      <c r="C214" s="84">
        <v>35474</v>
      </c>
      <c r="D214" s="38" t="s">
        <v>264</v>
      </c>
      <c r="E214" s="38" t="s">
        <v>265</v>
      </c>
      <c r="F214" s="38" t="s">
        <v>51</v>
      </c>
      <c r="G214" s="86" t="s">
        <v>257</v>
      </c>
      <c r="H214" s="37">
        <v>13500</v>
      </c>
      <c r="I214" s="37">
        <v>1827.258718774</v>
      </c>
      <c r="J214" s="37">
        <v>407.844851547</v>
      </c>
      <c r="K214" s="37">
        <v>222.77927</v>
      </c>
      <c r="L214" s="37">
        <v>122.44307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91.91807</v>
      </c>
      <c r="S214" s="37">
        <f t="shared" si="17"/>
        <v>2672.243980321</v>
      </c>
    </row>
    <row r="215" spans="1:19" s="92" customFormat="1" ht="14.25" customHeight="1">
      <c r="A215" s="85">
        <f t="shared" si="18"/>
        <v>5</v>
      </c>
      <c r="B215" s="38" t="s">
        <v>256</v>
      </c>
      <c r="C215" s="84">
        <v>36251</v>
      </c>
      <c r="D215" s="38" t="s">
        <v>266</v>
      </c>
      <c r="E215" s="38" t="s">
        <v>258</v>
      </c>
      <c r="F215" s="38" t="s">
        <v>51</v>
      </c>
      <c r="G215" s="86" t="s">
        <v>257</v>
      </c>
      <c r="H215" s="37">
        <v>47966</v>
      </c>
      <c r="I215" s="37">
        <v>582.1706908230001</v>
      </c>
      <c r="J215" s="37">
        <v>0</v>
      </c>
      <c r="K215" s="37">
        <v>476.88816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f t="shared" si="17"/>
        <v>1059.058850823</v>
      </c>
    </row>
    <row r="216" spans="1:19" s="92" customFormat="1" ht="14.25" customHeight="1">
      <c r="A216" s="85">
        <f t="shared" si="18"/>
        <v>6</v>
      </c>
      <c r="B216" s="38" t="s">
        <v>256</v>
      </c>
      <c r="C216" s="84">
        <v>35823</v>
      </c>
      <c r="D216" s="38" t="s">
        <v>267</v>
      </c>
      <c r="E216" s="38" t="s">
        <v>262</v>
      </c>
      <c r="F216" s="38" t="s">
        <v>37</v>
      </c>
      <c r="G216" s="86" t="s">
        <v>257</v>
      </c>
      <c r="H216" s="37">
        <v>15000</v>
      </c>
      <c r="I216" s="37">
        <v>1440.892</v>
      </c>
      <c r="J216" s="37">
        <v>1529.5402233790003</v>
      </c>
      <c r="K216" s="37">
        <v>1239.11765</v>
      </c>
      <c r="L216" s="37">
        <v>815.46343</v>
      </c>
      <c r="M216" s="37">
        <v>1046.77684</v>
      </c>
      <c r="N216" s="37">
        <v>298.16735</v>
      </c>
      <c r="O216" s="37">
        <v>44.25953</v>
      </c>
      <c r="P216" s="37">
        <v>0</v>
      </c>
      <c r="Q216" s="37">
        <v>0</v>
      </c>
      <c r="R216" s="37">
        <v>0</v>
      </c>
      <c r="S216" s="37">
        <f t="shared" si="17"/>
        <v>6414.217023378999</v>
      </c>
    </row>
    <row r="217" spans="1:19" s="92" customFormat="1" ht="14.25" customHeight="1">
      <c r="A217" s="85">
        <f t="shared" si="18"/>
        <v>7</v>
      </c>
      <c r="B217" s="38" t="s">
        <v>256</v>
      </c>
      <c r="C217" s="84">
        <v>35873</v>
      </c>
      <c r="D217" s="38" t="s">
        <v>268</v>
      </c>
      <c r="E217" s="38" t="s">
        <v>71</v>
      </c>
      <c r="F217" s="38" t="s">
        <v>72</v>
      </c>
      <c r="G217" s="86" t="s">
        <v>257</v>
      </c>
      <c r="H217" s="37">
        <v>15000</v>
      </c>
      <c r="I217" s="37">
        <v>2396.455085007</v>
      </c>
      <c r="J217" s="37">
        <v>1283.2329393379998</v>
      </c>
      <c r="K217" s="37">
        <v>-93.33221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f t="shared" si="17"/>
        <v>3586.3558143449995</v>
      </c>
    </row>
    <row r="218" spans="1:19" s="92" customFormat="1" ht="14.25" customHeight="1">
      <c r="A218" s="85">
        <f t="shared" si="18"/>
        <v>8</v>
      </c>
      <c r="B218" s="38" t="s">
        <v>256</v>
      </c>
      <c r="C218" s="84">
        <v>35823</v>
      </c>
      <c r="D218" s="38" t="s">
        <v>269</v>
      </c>
      <c r="E218" s="38" t="s">
        <v>209</v>
      </c>
      <c r="F218" s="38" t="s">
        <v>37</v>
      </c>
      <c r="G218" s="86" t="s">
        <v>257</v>
      </c>
      <c r="H218" s="37">
        <v>14300</v>
      </c>
      <c r="I218" s="37">
        <v>2502.7662712180004</v>
      </c>
      <c r="J218" s="37">
        <v>655.77398</v>
      </c>
      <c r="K218" s="37">
        <v>648.72665</v>
      </c>
      <c r="L218" s="37">
        <v>514.77086</v>
      </c>
      <c r="M218" s="37">
        <v>384.8285</v>
      </c>
      <c r="N218" s="37">
        <v>251.80186</v>
      </c>
      <c r="O218" s="37">
        <v>0</v>
      </c>
      <c r="P218" s="37">
        <v>0</v>
      </c>
      <c r="Q218" s="37">
        <v>0</v>
      </c>
      <c r="R218" s="37">
        <v>0</v>
      </c>
      <c r="S218" s="37">
        <f t="shared" si="17"/>
        <v>4958.668121217999</v>
      </c>
    </row>
    <row r="219" spans="1:19" s="92" customFormat="1" ht="14.25" customHeight="1">
      <c r="A219" s="85">
        <f t="shared" si="18"/>
        <v>9</v>
      </c>
      <c r="B219" s="38" t="s">
        <v>256</v>
      </c>
      <c r="C219" s="84">
        <v>35977</v>
      </c>
      <c r="D219" s="38" t="s">
        <v>270</v>
      </c>
      <c r="E219" s="38" t="s">
        <v>46</v>
      </c>
      <c r="F219" s="38" t="s">
        <v>47</v>
      </c>
      <c r="G219" s="86" t="s">
        <v>257</v>
      </c>
      <c r="H219" s="37">
        <v>15000</v>
      </c>
      <c r="I219" s="37">
        <v>212.82708286</v>
      </c>
      <c r="J219" s="37">
        <v>5206.4523552</v>
      </c>
      <c r="K219" s="37">
        <v>700.37955</v>
      </c>
      <c r="L219" s="37">
        <v>29.13324</v>
      </c>
      <c r="M219" s="37">
        <v>-4.11645</v>
      </c>
      <c r="N219" s="37">
        <v>0</v>
      </c>
      <c r="O219" s="37">
        <v>0</v>
      </c>
      <c r="P219" s="96">
        <v>0</v>
      </c>
      <c r="Q219" s="37">
        <v>0</v>
      </c>
      <c r="R219" s="37">
        <v>0</v>
      </c>
      <c r="S219" s="37">
        <f t="shared" si="17"/>
        <v>6144.675778059999</v>
      </c>
    </row>
    <row r="220" spans="1:19" s="92" customFormat="1" ht="14.25" customHeight="1">
      <c r="A220" s="85">
        <f t="shared" si="18"/>
        <v>10</v>
      </c>
      <c r="B220" s="38" t="s">
        <v>256</v>
      </c>
      <c r="C220" s="84">
        <v>36075</v>
      </c>
      <c r="D220" s="38" t="s">
        <v>271</v>
      </c>
      <c r="E220" s="38" t="s">
        <v>42</v>
      </c>
      <c r="F220" s="38" t="s">
        <v>43</v>
      </c>
      <c r="G220" s="86" t="s">
        <v>257</v>
      </c>
      <c r="H220" s="37">
        <v>20000</v>
      </c>
      <c r="I220" s="37">
        <v>0</v>
      </c>
      <c r="J220" s="37">
        <v>2851.6619699999997</v>
      </c>
      <c r="K220" s="37">
        <v>5855.22181</v>
      </c>
      <c r="L220" s="37">
        <v>640.98762</v>
      </c>
      <c r="M220" s="37">
        <v>114.46487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f t="shared" si="17"/>
        <v>9462.33627</v>
      </c>
    </row>
    <row r="221" spans="1:19" s="92" customFormat="1" ht="14.25" customHeight="1">
      <c r="A221" s="85">
        <f t="shared" si="18"/>
        <v>11</v>
      </c>
      <c r="B221" s="38" t="s">
        <v>256</v>
      </c>
      <c r="C221" s="84">
        <v>36290</v>
      </c>
      <c r="D221" s="38" t="s">
        <v>631</v>
      </c>
      <c r="E221" s="38" t="s">
        <v>459</v>
      </c>
      <c r="F221" s="38" t="s">
        <v>51</v>
      </c>
      <c r="G221" s="86" t="s">
        <v>257</v>
      </c>
      <c r="H221" s="37">
        <v>10000</v>
      </c>
      <c r="I221" s="37">
        <v>104.08532893799999</v>
      </c>
      <c r="J221" s="37">
        <v>55.808530000000005</v>
      </c>
      <c r="K221" s="37">
        <v>725.96137</v>
      </c>
      <c r="L221" s="37">
        <v>1482.99659</v>
      </c>
      <c r="M221" s="37">
        <v>601.56876</v>
      </c>
      <c r="N221" s="37">
        <v>141.93796</v>
      </c>
      <c r="O221" s="37">
        <v>113.139</v>
      </c>
      <c r="P221" s="37">
        <v>98.04759</v>
      </c>
      <c r="Q221" s="37">
        <v>258.0316</v>
      </c>
      <c r="R221" s="37">
        <v>109.17444</v>
      </c>
      <c r="S221" s="37">
        <f t="shared" si="17"/>
        <v>3690.751168938001</v>
      </c>
    </row>
    <row r="222" spans="1:19" s="92" customFormat="1" ht="14.25" customHeight="1">
      <c r="A222" s="85">
        <f t="shared" si="18"/>
        <v>12</v>
      </c>
      <c r="B222" s="38" t="s">
        <v>256</v>
      </c>
      <c r="C222" s="84">
        <v>36361</v>
      </c>
      <c r="D222" s="38" t="s">
        <v>272</v>
      </c>
      <c r="E222" s="38" t="s">
        <v>460</v>
      </c>
      <c r="F222" s="38" t="s">
        <v>51</v>
      </c>
      <c r="G222" s="86" t="s">
        <v>257</v>
      </c>
      <c r="H222" s="37">
        <v>20000</v>
      </c>
      <c r="I222" s="37">
        <v>261.84195271799996</v>
      </c>
      <c r="J222" s="37">
        <v>147.41334999999998</v>
      </c>
      <c r="K222" s="37">
        <v>132.56142</v>
      </c>
      <c r="L222" s="37">
        <v>363.01509</v>
      </c>
      <c r="M222" s="37">
        <v>4364.30302</v>
      </c>
      <c r="N222" s="37">
        <v>2898.71031</v>
      </c>
      <c r="O222" s="37">
        <v>679.71686</v>
      </c>
      <c r="P222" s="37">
        <v>321.0861</v>
      </c>
      <c r="Q222" s="37">
        <v>862.7049</v>
      </c>
      <c r="R222" s="37">
        <v>0</v>
      </c>
      <c r="S222" s="37">
        <f t="shared" si="17"/>
        <v>10031.353002718002</v>
      </c>
    </row>
    <row r="223" spans="1:19" s="92" customFormat="1" ht="14.25" customHeight="1">
      <c r="A223" s="85">
        <f t="shared" si="18"/>
        <v>13</v>
      </c>
      <c r="B223" s="38" t="s">
        <v>256</v>
      </c>
      <c r="C223" s="84">
        <v>36488</v>
      </c>
      <c r="D223" s="38" t="s">
        <v>273</v>
      </c>
      <c r="E223" s="38" t="s">
        <v>68</v>
      </c>
      <c r="F223" s="38" t="s">
        <v>37</v>
      </c>
      <c r="G223" s="86" t="s">
        <v>257</v>
      </c>
      <c r="H223" s="37">
        <v>18000</v>
      </c>
      <c r="I223" s="37">
        <v>0</v>
      </c>
      <c r="J223" s="37">
        <v>35.24773</v>
      </c>
      <c r="K223" s="37">
        <v>84.3913</v>
      </c>
      <c r="L223" s="37">
        <v>1938.27486</v>
      </c>
      <c r="M223" s="37">
        <v>1954.94944</v>
      </c>
      <c r="N223" s="37">
        <v>3204.26565</v>
      </c>
      <c r="O223" s="37">
        <v>2386.18769</v>
      </c>
      <c r="P223" s="37">
        <v>587.67728</v>
      </c>
      <c r="Q223" s="37">
        <v>1054.94334</v>
      </c>
      <c r="R223" s="37">
        <v>39.00919</v>
      </c>
      <c r="S223" s="37">
        <f t="shared" si="17"/>
        <v>11284.94648</v>
      </c>
    </row>
    <row r="224" spans="1:19" s="92" customFormat="1" ht="14.25" customHeight="1">
      <c r="A224" s="85">
        <f t="shared" si="18"/>
        <v>14</v>
      </c>
      <c r="B224" s="38" t="s">
        <v>256</v>
      </c>
      <c r="C224" s="84">
        <v>36488</v>
      </c>
      <c r="D224" s="38" t="s">
        <v>274</v>
      </c>
      <c r="E224" s="38" t="s">
        <v>60</v>
      </c>
      <c r="F224" s="38" t="s">
        <v>41</v>
      </c>
      <c r="G224" s="86" t="s">
        <v>257</v>
      </c>
      <c r="H224" s="37">
        <v>10000</v>
      </c>
      <c r="I224" s="37">
        <v>0</v>
      </c>
      <c r="J224" s="37">
        <v>2802.65682</v>
      </c>
      <c r="K224" s="37">
        <v>1014.78312</v>
      </c>
      <c r="L224" s="37">
        <v>1080.06078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f t="shared" si="17"/>
        <v>4897.50072</v>
      </c>
    </row>
    <row r="225" spans="1:19" s="92" customFormat="1" ht="14.25" customHeight="1">
      <c r="A225" s="85">
        <f t="shared" si="18"/>
        <v>15</v>
      </c>
      <c r="B225" s="38" t="s">
        <v>256</v>
      </c>
      <c r="C225" s="84">
        <v>36824</v>
      </c>
      <c r="D225" s="38" t="s">
        <v>275</v>
      </c>
      <c r="E225" s="38" t="s">
        <v>461</v>
      </c>
      <c r="F225" s="97" t="s">
        <v>51</v>
      </c>
      <c r="G225" s="86" t="s">
        <v>257</v>
      </c>
      <c r="H225" s="37">
        <v>11500</v>
      </c>
      <c r="I225" s="37">
        <v>0</v>
      </c>
      <c r="J225" s="37">
        <v>0</v>
      </c>
      <c r="K225" s="37">
        <v>0</v>
      </c>
      <c r="L225" s="37">
        <v>337.67425</v>
      </c>
      <c r="M225" s="37">
        <v>790.4768</v>
      </c>
      <c r="N225" s="37">
        <v>2569.34702</v>
      </c>
      <c r="O225" s="37">
        <v>182.27994</v>
      </c>
      <c r="P225" s="37">
        <v>58.72122</v>
      </c>
      <c r="Q225" s="37">
        <v>0</v>
      </c>
      <c r="R225" s="37">
        <v>500.92604</v>
      </c>
      <c r="S225" s="37">
        <f t="shared" si="17"/>
        <v>4439.42527</v>
      </c>
    </row>
    <row r="226" spans="1:19" s="92" customFormat="1" ht="14.25" customHeight="1">
      <c r="A226" s="85">
        <f t="shared" si="18"/>
        <v>16</v>
      </c>
      <c r="B226" s="38" t="s">
        <v>256</v>
      </c>
      <c r="C226" s="84">
        <v>37392</v>
      </c>
      <c r="D226" s="38" t="s">
        <v>276</v>
      </c>
      <c r="E226" s="38" t="s">
        <v>198</v>
      </c>
      <c r="F226" s="97" t="s">
        <v>209</v>
      </c>
      <c r="G226" s="86" t="s">
        <v>277</v>
      </c>
      <c r="H226" s="37">
        <v>1074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400</v>
      </c>
      <c r="P226" s="96">
        <v>400</v>
      </c>
      <c r="Q226" s="96">
        <v>354.85904</v>
      </c>
      <c r="R226" s="37">
        <v>344.38106</v>
      </c>
      <c r="S226" s="37">
        <f t="shared" si="17"/>
        <v>1499.2401</v>
      </c>
    </row>
    <row r="227" spans="1:19" s="92" customFormat="1" ht="14.25" customHeight="1">
      <c r="A227" s="85">
        <f t="shared" si="18"/>
        <v>17</v>
      </c>
      <c r="B227" s="38" t="s">
        <v>256</v>
      </c>
      <c r="C227" s="84">
        <v>37392</v>
      </c>
      <c r="D227" s="38" t="s">
        <v>278</v>
      </c>
      <c r="E227" s="38" t="s">
        <v>468</v>
      </c>
      <c r="F227" s="97" t="s">
        <v>51</v>
      </c>
      <c r="G227" s="86" t="s">
        <v>277</v>
      </c>
      <c r="H227" s="37">
        <v>5113</v>
      </c>
      <c r="I227" s="37">
        <v>0</v>
      </c>
      <c r="J227" s="37">
        <v>0</v>
      </c>
      <c r="K227" s="37">
        <v>0</v>
      </c>
      <c r="L227" s="37">
        <v>293.23152</v>
      </c>
      <c r="M227" s="37">
        <v>0</v>
      </c>
      <c r="N227" s="37">
        <v>113.87094</v>
      </c>
      <c r="O227" s="37">
        <v>3672.70235</v>
      </c>
      <c r="P227" s="37">
        <v>721.43343</v>
      </c>
      <c r="Q227" s="37">
        <v>333.295</v>
      </c>
      <c r="R227" s="37">
        <v>673.73604</v>
      </c>
      <c r="S227" s="37">
        <f t="shared" si="17"/>
        <v>5808.26928</v>
      </c>
    </row>
    <row r="228" spans="1:19" s="92" customFormat="1" ht="14.25" customHeight="1">
      <c r="A228" s="85">
        <f t="shared" si="18"/>
        <v>18</v>
      </c>
      <c r="B228" s="38" t="s">
        <v>256</v>
      </c>
      <c r="C228" s="84">
        <v>38367</v>
      </c>
      <c r="D228" s="38" t="s">
        <v>630</v>
      </c>
      <c r="E228" s="38" t="s">
        <v>460</v>
      </c>
      <c r="F228" s="97" t="s">
        <v>51</v>
      </c>
      <c r="G228" s="86" t="s">
        <v>277</v>
      </c>
      <c r="H228" s="37">
        <v>2000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f t="shared" si="17"/>
        <v>0</v>
      </c>
    </row>
    <row r="229" spans="1:19" s="92" customFormat="1" ht="14.25" customHeight="1">
      <c r="A229" s="85">
        <f t="shared" si="18"/>
        <v>19</v>
      </c>
      <c r="B229" s="38" t="s">
        <v>256</v>
      </c>
      <c r="C229" s="84">
        <v>38338</v>
      </c>
      <c r="D229" s="38" t="s">
        <v>462</v>
      </c>
      <c r="E229" s="38" t="s">
        <v>463</v>
      </c>
      <c r="F229" s="97" t="s">
        <v>51</v>
      </c>
      <c r="G229" s="86" t="s">
        <v>277</v>
      </c>
      <c r="H229" s="37">
        <v>8099.66495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294.43628</v>
      </c>
      <c r="P229" s="37">
        <v>551.33086</v>
      </c>
      <c r="Q229" s="37">
        <v>1597.13509</v>
      </c>
      <c r="R229" s="37">
        <v>1564.7531</v>
      </c>
      <c r="S229" s="37">
        <f t="shared" si="17"/>
        <v>4007.65533</v>
      </c>
    </row>
    <row r="230" spans="1:19" s="92" customFormat="1" ht="14.25" customHeight="1">
      <c r="A230" s="85">
        <f t="shared" si="18"/>
        <v>20</v>
      </c>
      <c r="B230" s="38" t="s">
        <v>256</v>
      </c>
      <c r="C230" s="84">
        <v>38156</v>
      </c>
      <c r="D230" s="38" t="s">
        <v>464</v>
      </c>
      <c r="E230" s="38" t="s">
        <v>60</v>
      </c>
      <c r="F230" s="97" t="s">
        <v>41</v>
      </c>
      <c r="G230" s="86" t="s">
        <v>277</v>
      </c>
      <c r="H230" s="37">
        <v>5113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2000</v>
      </c>
      <c r="O230" s="37">
        <v>0</v>
      </c>
      <c r="P230" s="37">
        <v>-183.26099</v>
      </c>
      <c r="Q230" s="37">
        <v>936.85714</v>
      </c>
      <c r="R230" s="37">
        <v>3892.75516</v>
      </c>
      <c r="S230" s="37">
        <f t="shared" si="17"/>
        <v>6646.35131</v>
      </c>
    </row>
    <row r="231" spans="1:19" s="92" customFormat="1" ht="14.25" customHeight="1">
      <c r="A231" s="85">
        <f t="shared" si="18"/>
        <v>21</v>
      </c>
      <c r="B231" s="38" t="s">
        <v>256</v>
      </c>
      <c r="C231" s="84">
        <v>38688</v>
      </c>
      <c r="D231" s="38" t="s">
        <v>473</v>
      </c>
      <c r="E231" s="38" t="s">
        <v>40</v>
      </c>
      <c r="F231" s="97" t="s">
        <v>41</v>
      </c>
      <c r="G231" s="86" t="s">
        <v>277</v>
      </c>
      <c r="H231" s="37">
        <v>12000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14152.8</v>
      </c>
      <c r="O231" s="37">
        <v>0</v>
      </c>
      <c r="P231" s="37">
        <v>0</v>
      </c>
      <c r="Q231" s="37">
        <v>0</v>
      </c>
      <c r="R231" s="37">
        <v>0</v>
      </c>
      <c r="S231" s="37">
        <f t="shared" si="17"/>
        <v>14152.8</v>
      </c>
    </row>
    <row r="232" spans="1:19" s="92" customFormat="1" ht="14.25" customHeight="1">
      <c r="A232" s="85">
        <f t="shared" si="18"/>
        <v>22</v>
      </c>
      <c r="B232" s="38" t="s">
        <v>256</v>
      </c>
      <c r="C232" s="84">
        <v>39024</v>
      </c>
      <c r="D232" s="38" t="s">
        <v>592</v>
      </c>
      <c r="E232" s="38" t="s">
        <v>48</v>
      </c>
      <c r="F232" s="97" t="s">
        <v>49</v>
      </c>
      <c r="G232" s="86" t="s">
        <v>277</v>
      </c>
      <c r="H232" s="37">
        <v>11759.71327</v>
      </c>
      <c r="I232" s="37">
        <v>0</v>
      </c>
      <c r="J232" s="37">
        <v>0</v>
      </c>
      <c r="K232" s="37">
        <v>0</v>
      </c>
      <c r="L232" s="37">
        <v>0</v>
      </c>
      <c r="M232" s="107">
        <v>0</v>
      </c>
      <c r="N232" s="107">
        <v>0</v>
      </c>
      <c r="O232" s="37">
        <v>0</v>
      </c>
      <c r="P232" s="37">
        <v>0</v>
      </c>
      <c r="Q232" s="37">
        <v>267.19875</v>
      </c>
      <c r="R232" s="37">
        <v>1211.49193</v>
      </c>
      <c r="S232" s="37">
        <f t="shared" si="17"/>
        <v>1478.69068</v>
      </c>
    </row>
    <row r="233" spans="1:19" s="92" customFormat="1" ht="14.25" customHeight="1">
      <c r="A233" s="85">
        <f t="shared" si="18"/>
        <v>23</v>
      </c>
      <c r="B233" s="38" t="s">
        <v>256</v>
      </c>
      <c r="C233" s="84">
        <v>39024</v>
      </c>
      <c r="D233" s="38" t="s">
        <v>593</v>
      </c>
      <c r="E233" s="38" t="s">
        <v>497</v>
      </c>
      <c r="F233" s="97" t="s">
        <v>37</v>
      </c>
      <c r="G233" s="86" t="s">
        <v>277</v>
      </c>
      <c r="H233" s="37">
        <v>6000</v>
      </c>
      <c r="I233" s="37">
        <v>0</v>
      </c>
      <c r="J233" s="37">
        <v>0</v>
      </c>
      <c r="K233" s="37">
        <v>0</v>
      </c>
      <c r="L233" s="37">
        <v>0</v>
      </c>
      <c r="M233" s="107">
        <v>0</v>
      </c>
      <c r="N233" s="107">
        <v>0</v>
      </c>
      <c r="O233" s="37">
        <v>0</v>
      </c>
      <c r="P233" s="37">
        <v>206.56514</v>
      </c>
      <c r="Q233" s="37">
        <v>556.02148</v>
      </c>
      <c r="R233" s="37">
        <v>-28.40951</v>
      </c>
      <c r="S233" s="37">
        <f t="shared" si="17"/>
        <v>734.1771100000001</v>
      </c>
    </row>
    <row r="234" spans="1:19" s="92" customFormat="1" ht="14.25" customHeight="1">
      <c r="A234" s="85">
        <f t="shared" si="18"/>
        <v>24</v>
      </c>
      <c r="B234" s="38" t="s">
        <v>256</v>
      </c>
      <c r="C234" s="84">
        <v>39066</v>
      </c>
      <c r="D234" s="38" t="s">
        <v>594</v>
      </c>
      <c r="E234" s="38" t="s">
        <v>487</v>
      </c>
      <c r="F234" s="97" t="s">
        <v>51</v>
      </c>
      <c r="G234" s="86" t="s">
        <v>277</v>
      </c>
      <c r="H234" s="37">
        <v>12035.50258</v>
      </c>
      <c r="I234" s="37">
        <v>0</v>
      </c>
      <c r="J234" s="37">
        <v>0</v>
      </c>
      <c r="K234" s="37">
        <v>0</v>
      </c>
      <c r="L234" s="37">
        <v>0</v>
      </c>
      <c r="M234" s="107">
        <v>0</v>
      </c>
      <c r="N234" s="10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f t="shared" si="17"/>
        <v>0</v>
      </c>
    </row>
    <row r="235" spans="1:19" s="92" customFormat="1" ht="14.25" customHeight="1">
      <c r="A235" s="85">
        <f t="shared" si="18"/>
        <v>25</v>
      </c>
      <c r="B235" s="38" t="s">
        <v>256</v>
      </c>
      <c r="C235" s="84">
        <v>39024</v>
      </c>
      <c r="D235" s="38" t="s">
        <v>595</v>
      </c>
      <c r="E235" s="38" t="s">
        <v>488</v>
      </c>
      <c r="F235" s="97" t="s">
        <v>41</v>
      </c>
      <c r="G235" s="86" t="s">
        <v>277</v>
      </c>
      <c r="H235" s="37">
        <v>12000</v>
      </c>
      <c r="I235" s="37">
        <v>0</v>
      </c>
      <c r="J235" s="37">
        <v>0</v>
      </c>
      <c r="K235" s="37">
        <v>0</v>
      </c>
      <c r="L235" s="37">
        <v>0</v>
      </c>
      <c r="M235" s="107">
        <v>0</v>
      </c>
      <c r="N235" s="107">
        <v>0</v>
      </c>
      <c r="O235" s="37">
        <v>15313.2</v>
      </c>
      <c r="P235" s="37">
        <v>0</v>
      </c>
      <c r="Q235" s="37">
        <v>0</v>
      </c>
      <c r="R235" s="37">
        <v>0</v>
      </c>
      <c r="S235" s="37">
        <f t="shared" si="17"/>
        <v>15313.2</v>
      </c>
    </row>
    <row r="236" spans="1:19" s="92" customFormat="1" ht="14.25" customHeight="1">
      <c r="A236" s="85">
        <f t="shared" si="18"/>
        <v>26</v>
      </c>
      <c r="B236" s="38" t="s">
        <v>256</v>
      </c>
      <c r="C236" s="84">
        <v>39322</v>
      </c>
      <c r="D236" s="38" t="s">
        <v>338</v>
      </c>
      <c r="E236" s="38" t="s">
        <v>339</v>
      </c>
      <c r="F236" s="97" t="s">
        <v>340</v>
      </c>
      <c r="G236" s="86" t="s">
        <v>277</v>
      </c>
      <c r="H236" s="37">
        <v>2000</v>
      </c>
      <c r="I236" s="37">
        <v>0</v>
      </c>
      <c r="J236" s="37">
        <v>0</v>
      </c>
      <c r="K236" s="37">
        <v>0</v>
      </c>
      <c r="L236" s="37">
        <v>0</v>
      </c>
      <c r="M236" s="107">
        <v>0</v>
      </c>
      <c r="N236" s="107">
        <v>0</v>
      </c>
      <c r="O236" s="107">
        <v>0</v>
      </c>
      <c r="P236" s="107">
        <v>0</v>
      </c>
      <c r="Q236" s="37">
        <v>0</v>
      </c>
      <c r="R236" s="37">
        <v>0</v>
      </c>
      <c r="S236" s="37">
        <f t="shared" si="17"/>
        <v>0</v>
      </c>
    </row>
    <row r="237" spans="1:19" s="92" customFormat="1" ht="14.25" customHeight="1">
      <c r="A237" s="85">
        <f t="shared" si="18"/>
        <v>27</v>
      </c>
      <c r="B237" s="38" t="s">
        <v>256</v>
      </c>
      <c r="C237" s="84">
        <v>39477</v>
      </c>
      <c r="D237" s="38" t="s">
        <v>341</v>
      </c>
      <c r="E237" s="38" t="s">
        <v>40</v>
      </c>
      <c r="F237" s="97" t="s">
        <v>41</v>
      </c>
      <c r="G237" s="86" t="s">
        <v>277</v>
      </c>
      <c r="H237" s="37">
        <v>39000</v>
      </c>
      <c r="I237" s="37">
        <v>0</v>
      </c>
      <c r="J237" s="37">
        <v>0</v>
      </c>
      <c r="K237" s="37">
        <v>0</v>
      </c>
      <c r="L237" s="37">
        <v>0</v>
      </c>
      <c r="M237" s="107">
        <v>0</v>
      </c>
      <c r="N237" s="107">
        <v>0</v>
      </c>
      <c r="O237" s="107">
        <v>0</v>
      </c>
      <c r="P237" s="107">
        <v>0</v>
      </c>
      <c r="Q237" s="37">
        <v>58329.40048</v>
      </c>
      <c r="R237" s="37">
        <v>20190.05848</v>
      </c>
      <c r="S237" s="37">
        <f t="shared" si="17"/>
        <v>78519.45895999999</v>
      </c>
    </row>
    <row r="238" spans="1:19" s="92" customFormat="1" ht="14.25" customHeight="1">
      <c r="A238" s="85">
        <f t="shared" si="18"/>
        <v>28</v>
      </c>
      <c r="B238" s="38" t="s">
        <v>256</v>
      </c>
      <c r="C238" s="84">
        <v>39769</v>
      </c>
      <c r="D238" s="38" t="s">
        <v>342</v>
      </c>
      <c r="E238" s="38" t="s">
        <v>40</v>
      </c>
      <c r="F238" s="97" t="s">
        <v>41</v>
      </c>
      <c r="G238" s="86" t="s">
        <v>277</v>
      </c>
      <c r="H238" s="37">
        <v>15000</v>
      </c>
      <c r="I238" s="37">
        <v>0</v>
      </c>
      <c r="J238" s="37">
        <v>0</v>
      </c>
      <c r="K238" s="37">
        <v>0</v>
      </c>
      <c r="L238" s="37">
        <v>0</v>
      </c>
      <c r="M238" s="107">
        <v>0</v>
      </c>
      <c r="N238" s="107">
        <v>0</v>
      </c>
      <c r="O238" s="107">
        <v>0</v>
      </c>
      <c r="P238" s="107">
        <v>0</v>
      </c>
      <c r="Q238" s="98">
        <v>0</v>
      </c>
      <c r="R238" s="37">
        <v>19414.48382</v>
      </c>
      <c r="S238" s="37">
        <f t="shared" si="17"/>
        <v>19414.48382</v>
      </c>
    </row>
    <row r="239" spans="1:19" s="92" customFormat="1" ht="14.25" customHeight="1">
      <c r="A239" s="85">
        <f t="shared" si="18"/>
        <v>29</v>
      </c>
      <c r="B239" s="38" t="s">
        <v>256</v>
      </c>
      <c r="C239" s="84">
        <v>39850</v>
      </c>
      <c r="D239" s="38" t="s">
        <v>343</v>
      </c>
      <c r="E239" s="38" t="s">
        <v>40</v>
      </c>
      <c r="F239" s="97" t="s">
        <v>41</v>
      </c>
      <c r="G239" s="86" t="s">
        <v>277</v>
      </c>
      <c r="H239" s="37">
        <v>15000</v>
      </c>
      <c r="I239" s="37">
        <v>0</v>
      </c>
      <c r="J239" s="37">
        <v>0</v>
      </c>
      <c r="K239" s="37">
        <v>0</v>
      </c>
      <c r="L239" s="37">
        <v>0</v>
      </c>
      <c r="M239" s="107">
        <v>0</v>
      </c>
      <c r="N239" s="107">
        <v>0</v>
      </c>
      <c r="O239" s="107">
        <v>0</v>
      </c>
      <c r="P239" s="107">
        <v>0</v>
      </c>
      <c r="Q239" s="98">
        <v>0</v>
      </c>
      <c r="R239" s="37">
        <v>0</v>
      </c>
      <c r="S239" s="37">
        <f t="shared" si="17"/>
        <v>0</v>
      </c>
    </row>
    <row r="240" spans="1:19" ht="15.75">
      <c r="A240" s="49"/>
      <c r="B240" s="49"/>
      <c r="C240" s="48"/>
      <c r="D240" s="49"/>
      <c r="E240" s="49"/>
      <c r="G240" s="49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:19" ht="15.75">
      <c r="A241" s="25" t="s">
        <v>154</v>
      </c>
      <c r="B241" s="26" t="s">
        <v>279</v>
      </c>
      <c r="C241" s="48"/>
      <c r="D241" s="49"/>
      <c r="E241" s="49"/>
      <c r="G241" s="49"/>
      <c r="H241" s="43"/>
      <c r="I241" s="28">
        <f aca="true" t="shared" si="19" ref="I241:S241">SUM(I242:I242)</f>
        <v>7421.254000000001</v>
      </c>
      <c r="J241" s="28">
        <f t="shared" si="19"/>
        <v>813.896</v>
      </c>
      <c r="K241" s="28">
        <f t="shared" si="19"/>
        <v>0</v>
      </c>
      <c r="L241" s="28">
        <f t="shared" si="19"/>
        <v>0</v>
      </c>
      <c r="M241" s="28">
        <f t="shared" si="19"/>
        <v>0</v>
      </c>
      <c r="N241" s="28">
        <f t="shared" si="19"/>
        <v>0</v>
      </c>
      <c r="O241" s="28">
        <f t="shared" si="19"/>
        <v>0</v>
      </c>
      <c r="P241" s="28">
        <f t="shared" si="19"/>
        <v>0</v>
      </c>
      <c r="Q241" s="28">
        <f t="shared" si="19"/>
        <v>0</v>
      </c>
      <c r="R241" s="28">
        <f t="shared" si="19"/>
        <v>0</v>
      </c>
      <c r="S241" s="28">
        <f t="shared" si="19"/>
        <v>8235.150000000001</v>
      </c>
    </row>
    <row r="242" spans="1:19" s="87" customFormat="1" ht="14.25" customHeight="1">
      <c r="A242" s="85">
        <v>1</v>
      </c>
      <c r="B242" s="38" t="s">
        <v>280</v>
      </c>
      <c r="C242" s="84">
        <v>36220</v>
      </c>
      <c r="D242" s="38" t="s">
        <v>283</v>
      </c>
      <c r="E242" s="90" t="s">
        <v>282</v>
      </c>
      <c r="F242" s="90" t="s">
        <v>281</v>
      </c>
      <c r="G242" s="86" t="s">
        <v>38</v>
      </c>
      <c r="H242" s="37">
        <f>11977+1696.09+648.283+72.934</f>
        <v>14394.306999999999</v>
      </c>
      <c r="I242" s="37">
        <v>7421.254000000001</v>
      </c>
      <c r="J242" s="37">
        <v>813.896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f>+I242+J242+K242+L242+M242+N242+O242+P242+Q242+R242</f>
        <v>8235.150000000001</v>
      </c>
    </row>
    <row r="243" spans="1:19" ht="12" customHeight="1">
      <c r="A243" s="49"/>
      <c r="B243" s="49"/>
      <c r="C243" s="48"/>
      <c r="D243" s="49"/>
      <c r="E243" s="49"/>
      <c r="F243" s="49"/>
      <c r="G243" s="49"/>
      <c r="H243" s="54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ht="15.75">
      <c r="A244" s="25" t="s">
        <v>206</v>
      </c>
      <c r="B244" s="26" t="s">
        <v>284</v>
      </c>
      <c r="C244" s="48"/>
      <c r="D244" s="49"/>
      <c r="E244" s="49"/>
      <c r="F244" s="49"/>
      <c r="G244" s="49"/>
      <c r="H244" s="43"/>
      <c r="I244" s="28">
        <f aca="true" t="shared" si="20" ref="I244:S244">SUM(I245:I249)</f>
        <v>4166.775</v>
      </c>
      <c r="J244" s="28">
        <f t="shared" si="20"/>
        <v>9697.126</v>
      </c>
      <c r="K244" s="28">
        <f t="shared" si="20"/>
        <v>9639.7618</v>
      </c>
      <c r="L244" s="28">
        <f t="shared" si="20"/>
        <v>0</v>
      </c>
      <c r="M244" s="28">
        <f t="shared" si="20"/>
        <v>5965.34375</v>
      </c>
      <c r="N244" s="28">
        <f t="shared" si="20"/>
        <v>0</v>
      </c>
      <c r="O244" s="28">
        <f t="shared" si="20"/>
        <v>5472.99811</v>
      </c>
      <c r="P244" s="28">
        <f t="shared" si="20"/>
        <v>3456.75</v>
      </c>
      <c r="Q244" s="28">
        <f t="shared" si="20"/>
        <v>0</v>
      </c>
      <c r="R244" s="28">
        <f t="shared" si="20"/>
        <v>0</v>
      </c>
      <c r="S244" s="28">
        <f t="shared" si="20"/>
        <v>38398.75466</v>
      </c>
    </row>
    <row r="245" spans="1:19" s="87" customFormat="1" ht="14.25" customHeight="1">
      <c r="A245" s="85">
        <v>1</v>
      </c>
      <c r="B245" s="38" t="s">
        <v>287</v>
      </c>
      <c r="C245" s="84">
        <v>36738</v>
      </c>
      <c r="D245" s="38" t="s">
        <v>288</v>
      </c>
      <c r="E245" s="90" t="s">
        <v>40</v>
      </c>
      <c r="F245" s="90" t="s">
        <v>286</v>
      </c>
      <c r="G245" s="86" t="s">
        <v>38</v>
      </c>
      <c r="H245" s="37">
        <v>5000</v>
      </c>
      <c r="I245" s="37">
        <v>4166.775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f>+I245+J245+K245+L245+M245+N245+O245+P245+Q245+R245</f>
        <v>4166.775</v>
      </c>
    </row>
    <row r="246" spans="1:19" s="87" customFormat="1" ht="14.25" customHeight="1">
      <c r="A246" s="85">
        <f>+A245+1</f>
        <v>2</v>
      </c>
      <c r="B246" s="38" t="s">
        <v>287</v>
      </c>
      <c r="C246" s="84">
        <v>37061</v>
      </c>
      <c r="D246" s="38" t="s">
        <v>285</v>
      </c>
      <c r="E246" s="90" t="s">
        <v>40</v>
      </c>
      <c r="F246" s="90" t="s">
        <v>286</v>
      </c>
      <c r="G246" s="86" t="s">
        <v>38</v>
      </c>
      <c r="H246" s="37">
        <v>10000</v>
      </c>
      <c r="I246" s="37">
        <v>0</v>
      </c>
      <c r="J246" s="37">
        <v>9697.126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f>+I246+J246+K246+L246+M246+N246+O246+P246+Q246+R246</f>
        <v>9697.126</v>
      </c>
    </row>
    <row r="247" spans="1:19" s="87" customFormat="1" ht="14.25" customHeight="1">
      <c r="A247" s="85">
        <f>+A246+1</f>
        <v>3</v>
      </c>
      <c r="B247" s="38" t="s">
        <v>287</v>
      </c>
      <c r="C247" s="84">
        <v>37358</v>
      </c>
      <c r="D247" s="38" t="s">
        <v>285</v>
      </c>
      <c r="E247" s="90" t="s">
        <v>40</v>
      </c>
      <c r="F247" s="90" t="s">
        <v>286</v>
      </c>
      <c r="G247" s="86" t="s">
        <v>38</v>
      </c>
      <c r="H247" s="37">
        <v>10000</v>
      </c>
      <c r="I247" s="37">
        <v>0</v>
      </c>
      <c r="J247" s="37">
        <v>0</v>
      </c>
      <c r="K247" s="37">
        <v>9639.7618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f>+I247+J247+K247+L247+M247+N247+O247+P247+Q247+R247</f>
        <v>9639.7618</v>
      </c>
    </row>
    <row r="248" spans="1:19" s="87" customFormat="1" ht="14.25" customHeight="1">
      <c r="A248" s="85">
        <f>+A247+1</f>
        <v>4</v>
      </c>
      <c r="B248" s="38" t="s">
        <v>287</v>
      </c>
      <c r="C248" s="84">
        <v>38229</v>
      </c>
      <c r="D248" s="38" t="s">
        <v>285</v>
      </c>
      <c r="E248" s="90" t="s">
        <v>40</v>
      </c>
      <c r="F248" s="90" t="s">
        <v>286</v>
      </c>
      <c r="G248" s="86" t="s">
        <v>38</v>
      </c>
      <c r="H248" s="37">
        <v>6000</v>
      </c>
      <c r="I248" s="37">
        <v>0</v>
      </c>
      <c r="J248" s="37">
        <v>0</v>
      </c>
      <c r="K248" s="37">
        <v>0</v>
      </c>
      <c r="L248" s="37">
        <v>0</v>
      </c>
      <c r="M248" s="37">
        <v>5965.34375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f>+I248+J248+K248+L248+M248+N248+O248+P248+Q248+R248</f>
        <v>5965.34375</v>
      </c>
    </row>
    <row r="249" spans="1:19" s="87" customFormat="1" ht="14.25" customHeight="1">
      <c r="A249" s="85">
        <f>+A248+1</f>
        <v>5</v>
      </c>
      <c r="B249" s="38" t="s">
        <v>287</v>
      </c>
      <c r="C249" s="84">
        <v>38979</v>
      </c>
      <c r="D249" s="38" t="s">
        <v>285</v>
      </c>
      <c r="E249" s="90" t="s">
        <v>40</v>
      </c>
      <c r="F249" s="90" t="s">
        <v>286</v>
      </c>
      <c r="G249" s="86" t="s">
        <v>38</v>
      </c>
      <c r="H249" s="37">
        <v>10000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5472.99811</v>
      </c>
      <c r="P249" s="37">
        <v>3456.75</v>
      </c>
      <c r="Q249" s="37">
        <v>0</v>
      </c>
      <c r="R249" s="37">
        <v>0</v>
      </c>
      <c r="S249" s="37">
        <f>+I249+J249+K249+L249+M249+N249+O249+P249+Q249+R249</f>
        <v>8929.74811</v>
      </c>
    </row>
    <row r="250" spans="1:19" ht="15.75">
      <c r="A250" s="49"/>
      <c r="B250" s="49"/>
      <c r="C250" s="48"/>
      <c r="D250" s="49"/>
      <c r="E250" s="49"/>
      <c r="F250" s="49"/>
      <c r="G250" s="49"/>
      <c r="H250" s="54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ht="15.75">
      <c r="A251" s="25" t="s">
        <v>237</v>
      </c>
      <c r="B251" s="26" t="s">
        <v>289</v>
      </c>
      <c r="C251" s="44"/>
      <c r="D251" s="21"/>
      <c r="E251" s="21"/>
      <c r="F251" s="21"/>
      <c r="G251" s="21"/>
      <c r="H251" s="46"/>
      <c r="I251" s="28">
        <f aca="true" t="shared" si="21" ref="I251:S251">SUM(I252:I255)</f>
        <v>145.22762272</v>
      </c>
      <c r="J251" s="28">
        <f t="shared" si="21"/>
        <v>-1.31546</v>
      </c>
      <c r="K251" s="28">
        <f t="shared" si="21"/>
        <v>0</v>
      </c>
      <c r="L251" s="28">
        <f t="shared" si="21"/>
        <v>0</v>
      </c>
      <c r="M251" s="28">
        <f t="shared" si="21"/>
        <v>0</v>
      </c>
      <c r="N251" s="28">
        <f t="shared" si="21"/>
        <v>0</v>
      </c>
      <c r="O251" s="28">
        <f t="shared" si="21"/>
        <v>0</v>
      </c>
      <c r="P251" s="28">
        <f t="shared" si="21"/>
        <v>2309.04715</v>
      </c>
      <c r="Q251" s="28">
        <f t="shared" si="21"/>
        <v>4924.862010000001</v>
      </c>
      <c r="R251" s="28">
        <f t="shared" si="21"/>
        <v>4825.38823</v>
      </c>
      <c r="S251" s="28">
        <f t="shared" si="21"/>
        <v>12203.20955272</v>
      </c>
    </row>
    <row r="252" spans="1:19" ht="14.25" customHeight="1">
      <c r="A252" s="29">
        <v>1</v>
      </c>
      <c r="B252" s="30" t="s">
        <v>291</v>
      </c>
      <c r="C252" s="31">
        <v>34940</v>
      </c>
      <c r="D252" s="30" t="s">
        <v>292</v>
      </c>
      <c r="E252" s="36" t="s">
        <v>293</v>
      </c>
      <c r="F252" s="36" t="s">
        <v>51</v>
      </c>
      <c r="G252" s="32" t="s">
        <v>290</v>
      </c>
      <c r="H252" s="33">
        <v>58300</v>
      </c>
      <c r="I252" s="55">
        <v>0</v>
      </c>
      <c r="J252" s="55">
        <v>-1.31546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37">
        <f>+I252+J252+K252+L252+M252+N252+O252+P252+Q252+R252</f>
        <v>-1.31546</v>
      </c>
    </row>
    <row r="253" spans="1:19" ht="14.25" customHeight="1">
      <c r="A253" s="29">
        <f>+A252+1</f>
        <v>2</v>
      </c>
      <c r="B253" s="30" t="s">
        <v>291</v>
      </c>
      <c r="C253" s="31">
        <v>35038</v>
      </c>
      <c r="D253" s="30" t="s">
        <v>294</v>
      </c>
      <c r="E253" s="36" t="s">
        <v>46</v>
      </c>
      <c r="F253" s="36" t="s">
        <v>47</v>
      </c>
      <c r="G253" s="32" t="s">
        <v>290</v>
      </c>
      <c r="H253" s="33">
        <f>34500+30498.458</f>
        <v>64998.458</v>
      </c>
      <c r="I253" s="33">
        <v>145.22762272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7">
        <f>+I253+J253+K253+L253+M253+N253+O253+P253+Q253+R253</f>
        <v>145.22762272</v>
      </c>
    </row>
    <row r="254" spans="1:19" ht="14.25" customHeight="1">
      <c r="A254" s="29">
        <f>+A253+1</f>
        <v>3</v>
      </c>
      <c r="B254" s="30" t="s">
        <v>291</v>
      </c>
      <c r="C254" s="31">
        <v>39146</v>
      </c>
      <c r="D254" s="30" t="s">
        <v>344</v>
      </c>
      <c r="E254" s="36" t="s">
        <v>345</v>
      </c>
      <c r="F254" s="36" t="s">
        <v>43</v>
      </c>
      <c r="G254" s="32" t="s">
        <v>346</v>
      </c>
      <c r="H254" s="33">
        <v>5131.7358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2309.04715</v>
      </c>
      <c r="Q254" s="33">
        <v>2484.97292</v>
      </c>
      <c r="R254" s="33">
        <v>2423.05322</v>
      </c>
      <c r="S254" s="37">
        <f>+I254+J254+K254+L254+M254+N254+O254+P254+Q254+R254</f>
        <v>7217.07329</v>
      </c>
    </row>
    <row r="255" spans="1:19" ht="14.25" customHeight="1">
      <c r="A255" s="29">
        <f>+A254+1</f>
        <v>4</v>
      </c>
      <c r="B255" s="30" t="s">
        <v>390</v>
      </c>
      <c r="C255" s="31">
        <v>39162</v>
      </c>
      <c r="D255" s="30" t="s">
        <v>344</v>
      </c>
      <c r="E255" s="36" t="s">
        <v>345</v>
      </c>
      <c r="F255" s="36" t="s">
        <v>43</v>
      </c>
      <c r="G255" s="32" t="s">
        <v>346</v>
      </c>
      <c r="H255" s="33">
        <v>3420.7996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2439.88909</v>
      </c>
      <c r="R255" s="33">
        <v>2402.33501</v>
      </c>
      <c r="S255" s="37">
        <f>+I255+J255+K255+L255+M255+N255+O255+P255+Q255+R255</f>
        <v>4842.224099999999</v>
      </c>
    </row>
    <row r="256" spans="1:19" ht="15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</row>
    <row r="257" spans="1:19" ht="15.75">
      <c r="A257" s="25" t="s">
        <v>247</v>
      </c>
      <c r="B257" s="26" t="s">
        <v>295</v>
      </c>
      <c r="C257" s="44"/>
      <c r="D257" s="21"/>
      <c r="E257" s="21"/>
      <c r="F257" s="21"/>
      <c r="G257" s="21"/>
      <c r="H257" s="57"/>
      <c r="I257" s="28">
        <f aca="true" t="shared" si="22" ref="I257:S257">SUM(I258:I286)</f>
        <v>599675.691432798</v>
      </c>
      <c r="J257" s="28">
        <f t="shared" si="22"/>
        <v>198721.12325221597</v>
      </c>
      <c r="K257" s="28">
        <f t="shared" si="22"/>
        <v>188058.90495999999</v>
      </c>
      <c r="L257" s="28">
        <f t="shared" si="22"/>
        <v>201991.10209000003</v>
      </c>
      <c r="M257" s="28">
        <f t="shared" si="22"/>
        <v>174841.97272</v>
      </c>
      <c r="N257" s="28">
        <f t="shared" si="22"/>
        <v>160154.43</v>
      </c>
      <c r="O257" s="28">
        <f t="shared" si="22"/>
        <v>96142.33846999999</v>
      </c>
      <c r="P257" s="28">
        <f t="shared" si="22"/>
        <v>133887.6109</v>
      </c>
      <c r="Q257" s="28">
        <f t="shared" si="22"/>
        <v>100091.97041</v>
      </c>
      <c r="R257" s="28">
        <f t="shared" si="22"/>
        <v>100636.82856000001</v>
      </c>
      <c r="S257" s="28">
        <f t="shared" si="22"/>
        <v>1954201.9727950138</v>
      </c>
    </row>
    <row r="258" spans="1:19" s="92" customFormat="1" ht="14.25" customHeight="1">
      <c r="A258" s="85">
        <v>1</v>
      </c>
      <c r="B258" s="38" t="s">
        <v>297</v>
      </c>
      <c r="C258" s="84">
        <v>35151</v>
      </c>
      <c r="D258" s="38" t="s">
        <v>298</v>
      </c>
      <c r="E258" s="38" t="s">
        <v>166</v>
      </c>
      <c r="F258" s="38" t="s">
        <v>51</v>
      </c>
      <c r="G258" s="86" t="s">
        <v>296</v>
      </c>
      <c r="H258" s="37">
        <v>8427000</v>
      </c>
      <c r="I258" s="37">
        <v>5917.372486194001</v>
      </c>
      <c r="J258" s="37">
        <v>16575.483762054</v>
      </c>
      <c r="K258" s="37">
        <v>15936.77608</v>
      </c>
      <c r="L258" s="37">
        <v>16857.45644</v>
      </c>
      <c r="M258" s="37">
        <v>8115.93542</v>
      </c>
      <c r="N258" s="37">
        <v>318.18984</v>
      </c>
      <c r="O258" s="37">
        <v>0</v>
      </c>
      <c r="P258" s="37">
        <v>0</v>
      </c>
      <c r="Q258" s="37">
        <v>0</v>
      </c>
      <c r="R258" s="37">
        <v>0</v>
      </c>
      <c r="S258" s="37">
        <f aca="true" t="shared" si="23" ref="S258:S286">+I258+J258+K258+L258+M258+N258+O258+P258+Q258+R258</f>
        <v>63721.214028248</v>
      </c>
    </row>
    <row r="259" spans="1:19" s="92" customFormat="1" ht="14.25" customHeight="1">
      <c r="A259" s="85">
        <f aca="true" t="shared" si="24" ref="A259:A286">+A258+1</f>
        <v>2</v>
      </c>
      <c r="B259" s="38" t="s">
        <v>299</v>
      </c>
      <c r="C259" s="84">
        <v>35332</v>
      </c>
      <c r="D259" s="38" t="s">
        <v>300</v>
      </c>
      <c r="E259" s="38" t="s">
        <v>50</v>
      </c>
      <c r="F259" s="38" t="s">
        <v>51</v>
      </c>
      <c r="G259" s="86" t="s">
        <v>296</v>
      </c>
      <c r="H259" s="37">
        <v>12660000</v>
      </c>
      <c r="I259" s="37">
        <v>52725.18550228799</v>
      </c>
      <c r="J259" s="37">
        <v>12327.690209661001</v>
      </c>
      <c r="K259" s="37">
        <v>3500.9451</v>
      </c>
      <c r="L259" s="37">
        <v>2690.54561</v>
      </c>
      <c r="M259" s="37">
        <v>7315.51804</v>
      </c>
      <c r="N259" s="37">
        <v>761.36606</v>
      </c>
      <c r="O259" s="37">
        <v>0</v>
      </c>
      <c r="P259" s="37">
        <v>0</v>
      </c>
      <c r="Q259" s="37">
        <v>0</v>
      </c>
      <c r="R259" s="37">
        <v>0</v>
      </c>
      <c r="S259" s="37">
        <f t="shared" si="23"/>
        <v>79321.25052194898</v>
      </c>
    </row>
    <row r="260" spans="1:19" s="92" customFormat="1" ht="14.25" customHeight="1">
      <c r="A260" s="85">
        <f t="shared" si="24"/>
        <v>3</v>
      </c>
      <c r="B260" s="38" t="s">
        <v>301</v>
      </c>
      <c r="C260" s="84">
        <v>35332</v>
      </c>
      <c r="D260" s="38" t="s">
        <v>632</v>
      </c>
      <c r="E260" s="38" t="s">
        <v>302</v>
      </c>
      <c r="F260" s="38" t="s">
        <v>39</v>
      </c>
      <c r="G260" s="86" t="s">
        <v>296</v>
      </c>
      <c r="H260" s="37">
        <v>33000000</v>
      </c>
      <c r="I260" s="37">
        <v>12820.014512911002</v>
      </c>
      <c r="J260" s="37">
        <v>24735.771915069</v>
      </c>
      <c r="K260" s="37">
        <v>26495.59572</v>
      </c>
      <c r="L260" s="37">
        <v>49355.17111</v>
      </c>
      <c r="M260" s="37">
        <v>36040.16703</v>
      </c>
      <c r="N260" s="37">
        <v>27063.74088</v>
      </c>
      <c r="O260" s="37">
        <v>10591.63353</v>
      </c>
      <c r="P260" s="37">
        <v>50690.66187</v>
      </c>
      <c r="Q260" s="37">
        <v>180.20746</v>
      </c>
      <c r="R260" s="37">
        <v>0</v>
      </c>
      <c r="S260" s="37">
        <f t="shared" si="23"/>
        <v>237972.96402798</v>
      </c>
    </row>
    <row r="261" spans="1:19" s="92" customFormat="1" ht="14.25" customHeight="1">
      <c r="A261" s="85">
        <f t="shared" si="24"/>
        <v>4</v>
      </c>
      <c r="B261" s="38" t="s">
        <v>303</v>
      </c>
      <c r="C261" s="84">
        <v>35332</v>
      </c>
      <c r="D261" s="38" t="s">
        <v>304</v>
      </c>
      <c r="E261" s="38" t="s">
        <v>42</v>
      </c>
      <c r="F261" s="38" t="s">
        <v>43</v>
      </c>
      <c r="G261" s="86" t="s">
        <v>296</v>
      </c>
      <c r="H261" s="37">
        <v>16421000</v>
      </c>
      <c r="I261" s="37">
        <v>37819.528504303</v>
      </c>
      <c r="J261" s="37">
        <v>29840.671546209</v>
      </c>
      <c r="K261" s="37">
        <v>604.13752</v>
      </c>
      <c r="L261" s="37">
        <v>2053.34789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f t="shared" si="23"/>
        <v>70317.68546051202</v>
      </c>
    </row>
    <row r="262" spans="1:19" s="92" customFormat="1" ht="14.25" customHeight="1">
      <c r="A262" s="85">
        <f t="shared" si="24"/>
        <v>5</v>
      </c>
      <c r="B262" s="38" t="s">
        <v>305</v>
      </c>
      <c r="C262" s="84">
        <v>35746</v>
      </c>
      <c r="D262" s="38" t="s">
        <v>306</v>
      </c>
      <c r="E262" s="38" t="s">
        <v>156</v>
      </c>
      <c r="F262" s="38" t="s">
        <v>39</v>
      </c>
      <c r="G262" s="86" t="s">
        <v>296</v>
      </c>
      <c r="H262" s="37">
        <v>10140000</v>
      </c>
      <c r="I262" s="37">
        <v>13770.907599796998</v>
      </c>
      <c r="J262" s="37">
        <v>25683.801489999998</v>
      </c>
      <c r="K262" s="37">
        <v>4682.15079</v>
      </c>
      <c r="L262" s="37">
        <v>1228.49096</v>
      </c>
      <c r="M262" s="37">
        <v>-46.10108</v>
      </c>
      <c r="N262" s="37">
        <v>-22.88229</v>
      </c>
      <c r="O262" s="37">
        <v>1894.90635</v>
      </c>
      <c r="P262" s="37">
        <v>6569.58025</v>
      </c>
      <c r="Q262" s="37">
        <v>573.05797</v>
      </c>
      <c r="R262" s="37">
        <v>0</v>
      </c>
      <c r="S262" s="37">
        <f t="shared" si="23"/>
        <v>54333.912039797</v>
      </c>
    </row>
    <row r="263" spans="1:19" s="92" customFormat="1" ht="14.25" customHeight="1">
      <c r="A263" s="85">
        <f t="shared" si="24"/>
        <v>6</v>
      </c>
      <c r="B263" s="38" t="s">
        <v>307</v>
      </c>
      <c r="C263" s="84">
        <v>35746</v>
      </c>
      <c r="D263" s="38" t="s">
        <v>308</v>
      </c>
      <c r="E263" s="38" t="s">
        <v>166</v>
      </c>
      <c r="F263" s="38" t="s">
        <v>51</v>
      </c>
      <c r="G263" s="86" t="s">
        <v>296</v>
      </c>
      <c r="H263" s="37">
        <v>11640000</v>
      </c>
      <c r="I263" s="37">
        <v>145.01639080799998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f t="shared" si="23"/>
        <v>145.01639080799998</v>
      </c>
    </row>
    <row r="264" spans="1:19" s="92" customFormat="1" ht="14.25" customHeight="1">
      <c r="A264" s="85">
        <f t="shared" si="24"/>
        <v>7</v>
      </c>
      <c r="B264" s="38" t="s">
        <v>309</v>
      </c>
      <c r="C264" s="84">
        <v>35746</v>
      </c>
      <c r="D264" s="38" t="s">
        <v>310</v>
      </c>
      <c r="E264" s="38" t="s">
        <v>48</v>
      </c>
      <c r="F264" s="38" t="s">
        <v>49</v>
      </c>
      <c r="G264" s="86" t="s">
        <v>296</v>
      </c>
      <c r="H264" s="37">
        <v>5976000</v>
      </c>
      <c r="I264" s="37">
        <v>7856.310795988</v>
      </c>
      <c r="J264" s="37">
        <v>6642.87002</v>
      </c>
      <c r="K264" s="37">
        <v>5112.79006</v>
      </c>
      <c r="L264" s="37">
        <v>9424.23844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f t="shared" si="23"/>
        <v>29036.209315988002</v>
      </c>
    </row>
    <row r="265" spans="1:19" s="92" customFormat="1" ht="14.25" customHeight="1">
      <c r="A265" s="85">
        <f t="shared" si="24"/>
        <v>8</v>
      </c>
      <c r="B265" s="38" t="s">
        <v>311</v>
      </c>
      <c r="C265" s="84">
        <v>35746</v>
      </c>
      <c r="D265" s="38" t="s">
        <v>177</v>
      </c>
      <c r="E265" s="38" t="s">
        <v>178</v>
      </c>
      <c r="F265" s="38" t="s">
        <v>37</v>
      </c>
      <c r="G265" s="86" t="s">
        <v>296</v>
      </c>
      <c r="H265" s="37">
        <v>5677000</v>
      </c>
      <c r="I265" s="37">
        <v>5544.3905564960005</v>
      </c>
      <c r="J265" s="37">
        <v>4470.513963915</v>
      </c>
      <c r="K265" s="37">
        <v>3371.96596</v>
      </c>
      <c r="L265" s="37">
        <v>2206.69782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f t="shared" si="23"/>
        <v>15593.568300411</v>
      </c>
    </row>
    <row r="266" spans="1:19" s="92" customFormat="1" ht="14.25" customHeight="1">
      <c r="A266" s="85">
        <f t="shared" si="24"/>
        <v>9</v>
      </c>
      <c r="B266" s="38" t="s">
        <v>312</v>
      </c>
      <c r="C266" s="84">
        <v>35746</v>
      </c>
      <c r="D266" s="38" t="s">
        <v>313</v>
      </c>
      <c r="E266" s="38" t="s">
        <v>42</v>
      </c>
      <c r="F266" s="38" t="s">
        <v>43</v>
      </c>
      <c r="G266" s="86" t="s">
        <v>296</v>
      </c>
      <c r="H266" s="37">
        <v>9184000</v>
      </c>
      <c r="I266" s="37">
        <v>1156.7701033600001</v>
      </c>
      <c r="J266" s="37">
        <v>5894.556961864</v>
      </c>
      <c r="K266" s="37">
        <v>41635.77192</v>
      </c>
      <c r="L266" s="37">
        <v>19687.69369</v>
      </c>
      <c r="M266" s="37">
        <v>4528.99981</v>
      </c>
      <c r="N266" s="37">
        <v>2702.36764</v>
      </c>
      <c r="O266" s="37">
        <v>207.6296</v>
      </c>
      <c r="P266" s="37">
        <v>0</v>
      </c>
      <c r="Q266" s="37">
        <v>0</v>
      </c>
      <c r="R266" s="37">
        <v>0</v>
      </c>
      <c r="S266" s="37">
        <f t="shared" si="23"/>
        <v>75813.78972522399</v>
      </c>
    </row>
    <row r="267" spans="1:19" s="92" customFormat="1" ht="14.25" customHeight="1">
      <c r="A267" s="85">
        <f t="shared" si="24"/>
        <v>10</v>
      </c>
      <c r="B267" s="38" t="s">
        <v>591</v>
      </c>
      <c r="C267" s="84">
        <v>35858</v>
      </c>
      <c r="D267" s="38" t="s">
        <v>314</v>
      </c>
      <c r="E267" s="38" t="s">
        <v>68</v>
      </c>
      <c r="F267" s="38" t="s">
        <v>37</v>
      </c>
      <c r="G267" s="86" t="s">
        <v>296</v>
      </c>
      <c r="H267" s="37">
        <v>7000000</v>
      </c>
      <c r="I267" s="37">
        <v>4926.573045219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f t="shared" si="23"/>
        <v>4926.573045219</v>
      </c>
    </row>
    <row r="268" spans="1:19" s="92" customFormat="1" ht="14.25" customHeight="1">
      <c r="A268" s="85">
        <f t="shared" si="24"/>
        <v>11</v>
      </c>
      <c r="B268" s="38" t="s">
        <v>580</v>
      </c>
      <c r="C268" s="84">
        <v>36259</v>
      </c>
      <c r="D268" s="38" t="s">
        <v>320</v>
      </c>
      <c r="E268" s="38" t="s">
        <v>42</v>
      </c>
      <c r="F268" s="38" t="s">
        <v>43</v>
      </c>
      <c r="G268" s="86" t="s">
        <v>296</v>
      </c>
      <c r="H268" s="37">
        <v>15833000</v>
      </c>
      <c r="I268" s="37">
        <v>4704.542234271001</v>
      </c>
      <c r="J268" s="37">
        <v>6851.561843444</v>
      </c>
      <c r="K268" s="37">
        <v>21048.49923</v>
      </c>
      <c r="L268" s="37">
        <v>11380.47578</v>
      </c>
      <c r="M268" s="37">
        <v>63165.35494</v>
      </c>
      <c r="N268" s="37">
        <v>25446.56453</v>
      </c>
      <c r="O268" s="37">
        <v>5779.664</v>
      </c>
      <c r="P268" s="37">
        <v>0</v>
      </c>
      <c r="Q268" s="37">
        <v>0</v>
      </c>
      <c r="R268" s="37">
        <v>0</v>
      </c>
      <c r="S268" s="37">
        <f t="shared" si="23"/>
        <v>138376.662557715</v>
      </c>
    </row>
    <row r="269" spans="1:19" s="92" customFormat="1" ht="14.25" customHeight="1">
      <c r="A269" s="85">
        <f t="shared" si="24"/>
        <v>12</v>
      </c>
      <c r="B269" s="38" t="s">
        <v>581</v>
      </c>
      <c r="C269" s="84">
        <v>36259</v>
      </c>
      <c r="D269" s="38" t="s">
        <v>321</v>
      </c>
      <c r="E269" s="38" t="s">
        <v>68</v>
      </c>
      <c r="F269" s="38" t="s">
        <v>37</v>
      </c>
      <c r="G269" s="86" t="s">
        <v>296</v>
      </c>
      <c r="H269" s="37">
        <v>7259000</v>
      </c>
      <c r="I269" s="37">
        <v>7592.176614568</v>
      </c>
      <c r="J269" s="37">
        <v>4689.44903</v>
      </c>
      <c r="K269" s="37">
        <v>3384.34975</v>
      </c>
      <c r="L269" s="37">
        <v>2141.17796</v>
      </c>
      <c r="M269" s="37">
        <v>154.3175</v>
      </c>
      <c r="N269" s="37">
        <v>-78.5239</v>
      </c>
      <c r="O269" s="37">
        <v>1616.98058</v>
      </c>
      <c r="P269" s="37">
        <v>0</v>
      </c>
      <c r="Q269" s="37">
        <v>0</v>
      </c>
      <c r="R269" s="37">
        <v>0</v>
      </c>
      <c r="S269" s="37">
        <f t="shared" si="23"/>
        <v>19499.927534568</v>
      </c>
    </row>
    <row r="270" spans="1:19" s="92" customFormat="1" ht="14.25" customHeight="1">
      <c r="A270" s="85">
        <f t="shared" si="24"/>
        <v>13</v>
      </c>
      <c r="B270" s="38" t="s">
        <v>582</v>
      </c>
      <c r="C270" s="84">
        <v>36259</v>
      </c>
      <c r="D270" s="38" t="s">
        <v>322</v>
      </c>
      <c r="E270" s="38" t="s">
        <v>48</v>
      </c>
      <c r="F270" s="38" t="s">
        <v>49</v>
      </c>
      <c r="G270" s="86" t="s">
        <v>296</v>
      </c>
      <c r="H270" s="37">
        <v>7003000</v>
      </c>
      <c r="I270" s="37">
        <v>0</v>
      </c>
      <c r="J270" s="37">
        <v>4644.6410000000005</v>
      </c>
      <c r="K270" s="37">
        <v>4438.47325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f t="shared" si="23"/>
        <v>9083.11425</v>
      </c>
    </row>
    <row r="271" spans="1:19" s="92" customFormat="1" ht="14.25" customHeight="1">
      <c r="A271" s="85">
        <f t="shared" si="24"/>
        <v>14</v>
      </c>
      <c r="B271" s="38" t="s">
        <v>583</v>
      </c>
      <c r="C271" s="84">
        <v>36259</v>
      </c>
      <c r="D271" s="38" t="s">
        <v>323</v>
      </c>
      <c r="E271" s="38" t="s">
        <v>50</v>
      </c>
      <c r="F271" s="38" t="s">
        <v>51</v>
      </c>
      <c r="G271" s="86" t="s">
        <v>296</v>
      </c>
      <c r="H271" s="37">
        <v>13901000</v>
      </c>
      <c r="I271" s="37">
        <v>1349.435622598</v>
      </c>
      <c r="J271" s="37">
        <v>1676.47881</v>
      </c>
      <c r="K271" s="37">
        <v>406.7528</v>
      </c>
      <c r="L271" s="37">
        <v>0</v>
      </c>
      <c r="M271" s="37">
        <v>1187.07923</v>
      </c>
      <c r="N271" s="37">
        <v>24466.14277</v>
      </c>
      <c r="O271" s="37">
        <v>21533.49736</v>
      </c>
      <c r="P271" s="37">
        <v>13008.93997</v>
      </c>
      <c r="Q271" s="37">
        <v>9651.19197</v>
      </c>
      <c r="R271" s="37">
        <v>17991.85238</v>
      </c>
      <c r="S271" s="37">
        <f t="shared" si="23"/>
        <v>91271.370912598</v>
      </c>
    </row>
    <row r="272" spans="1:19" s="92" customFormat="1" ht="14.25" customHeight="1">
      <c r="A272" s="85">
        <f t="shared" si="24"/>
        <v>15</v>
      </c>
      <c r="B272" s="38" t="s">
        <v>584</v>
      </c>
      <c r="C272" s="84">
        <v>36259</v>
      </c>
      <c r="D272" s="38" t="s">
        <v>324</v>
      </c>
      <c r="E272" s="38" t="s">
        <v>156</v>
      </c>
      <c r="F272" s="38" t="s">
        <v>39</v>
      </c>
      <c r="G272" s="86" t="s">
        <v>296</v>
      </c>
      <c r="H272" s="37">
        <v>13157000</v>
      </c>
      <c r="I272" s="37">
        <v>0</v>
      </c>
      <c r="J272" s="37">
        <v>0</v>
      </c>
      <c r="K272" s="37">
        <v>363.62845</v>
      </c>
      <c r="L272" s="37">
        <v>15449.23555</v>
      </c>
      <c r="M272" s="37">
        <v>23101.01421</v>
      </c>
      <c r="N272" s="37">
        <v>17036.26629</v>
      </c>
      <c r="O272" s="37">
        <v>4310.06568</v>
      </c>
      <c r="P272" s="37">
        <v>0</v>
      </c>
      <c r="Q272" s="37">
        <v>0</v>
      </c>
      <c r="R272" s="37">
        <v>0</v>
      </c>
      <c r="S272" s="37">
        <f t="shared" si="23"/>
        <v>60260.21018</v>
      </c>
    </row>
    <row r="273" spans="1:19" s="92" customFormat="1" ht="14.25" customHeight="1">
      <c r="A273" s="85">
        <f t="shared" si="24"/>
        <v>16</v>
      </c>
      <c r="B273" s="38" t="s">
        <v>591</v>
      </c>
      <c r="C273" s="84">
        <v>36300</v>
      </c>
      <c r="D273" s="38" t="s">
        <v>325</v>
      </c>
      <c r="E273" s="38" t="s">
        <v>60</v>
      </c>
      <c r="F273" s="38" t="s">
        <v>41</v>
      </c>
      <c r="G273" s="86" t="s">
        <v>296</v>
      </c>
      <c r="H273" s="37">
        <v>5000000</v>
      </c>
      <c r="I273" s="37">
        <v>34951.66040390699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f t="shared" si="23"/>
        <v>34951.66040390699</v>
      </c>
    </row>
    <row r="274" spans="1:19" s="92" customFormat="1" ht="14.25" customHeight="1">
      <c r="A274" s="85">
        <f t="shared" si="24"/>
        <v>17</v>
      </c>
      <c r="B274" s="38" t="s">
        <v>591</v>
      </c>
      <c r="C274" s="84">
        <v>36429</v>
      </c>
      <c r="D274" s="38" t="s">
        <v>326</v>
      </c>
      <c r="E274" s="38" t="s">
        <v>60</v>
      </c>
      <c r="F274" s="38" t="s">
        <v>41</v>
      </c>
      <c r="G274" s="86" t="s">
        <v>296</v>
      </c>
      <c r="H274" s="37">
        <v>20812000</v>
      </c>
      <c r="I274" s="37">
        <v>64932.16378824</v>
      </c>
      <c r="J274" s="37">
        <v>11933.641</v>
      </c>
      <c r="K274" s="37">
        <v>17610.10438</v>
      </c>
      <c r="L274" s="37">
        <v>36840.21406</v>
      </c>
      <c r="M274" s="37">
        <v>13187.90487</v>
      </c>
      <c r="N274" s="37">
        <v>35643.12424</v>
      </c>
      <c r="O274" s="37">
        <v>0</v>
      </c>
      <c r="P274" s="37">
        <v>0</v>
      </c>
      <c r="Q274" s="37">
        <v>0</v>
      </c>
      <c r="R274" s="37">
        <v>0</v>
      </c>
      <c r="S274" s="37">
        <f t="shared" si="23"/>
        <v>180147.15233824</v>
      </c>
    </row>
    <row r="275" spans="1:19" s="92" customFormat="1" ht="14.25" customHeight="1">
      <c r="A275" s="85">
        <f t="shared" si="24"/>
        <v>18</v>
      </c>
      <c r="B275" s="38" t="s">
        <v>585</v>
      </c>
      <c r="C275" s="84">
        <v>36493</v>
      </c>
      <c r="D275" s="38" t="s">
        <v>327</v>
      </c>
      <c r="E275" s="38" t="s">
        <v>50</v>
      </c>
      <c r="F275" s="38" t="s">
        <v>82</v>
      </c>
      <c r="G275" s="86" t="s">
        <v>296</v>
      </c>
      <c r="H275" s="37">
        <v>19500000</v>
      </c>
      <c r="I275" s="37">
        <v>43463.6432772</v>
      </c>
      <c r="J275" s="37">
        <v>38375.0035</v>
      </c>
      <c r="K275" s="37">
        <v>30768.31196</v>
      </c>
      <c r="L275" s="37">
        <v>20063.42251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f t="shared" si="23"/>
        <v>132670.38124719998</v>
      </c>
    </row>
    <row r="276" spans="1:19" s="92" customFormat="1" ht="14.25" customHeight="1">
      <c r="A276" s="85">
        <f t="shared" si="24"/>
        <v>19</v>
      </c>
      <c r="B276" s="38" t="s">
        <v>585</v>
      </c>
      <c r="C276" s="84">
        <v>36509</v>
      </c>
      <c r="D276" s="38" t="s">
        <v>328</v>
      </c>
      <c r="E276" s="38" t="s">
        <v>40</v>
      </c>
      <c r="F276" s="38" t="s">
        <v>41</v>
      </c>
      <c r="G276" s="86" t="s">
        <v>296</v>
      </c>
      <c r="H276" s="37">
        <v>37200000</v>
      </c>
      <c r="I276" s="37">
        <v>299999.99999465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f t="shared" si="23"/>
        <v>299999.99999465</v>
      </c>
    </row>
    <row r="277" spans="1:19" s="92" customFormat="1" ht="14.25" customHeight="1">
      <c r="A277" s="85">
        <f t="shared" si="24"/>
        <v>20</v>
      </c>
      <c r="B277" s="38" t="s">
        <v>586</v>
      </c>
      <c r="C277" s="84">
        <v>36773</v>
      </c>
      <c r="D277" s="38" t="s">
        <v>329</v>
      </c>
      <c r="E277" s="38" t="s">
        <v>68</v>
      </c>
      <c r="F277" s="38" t="s">
        <v>37</v>
      </c>
      <c r="G277" s="86" t="s">
        <v>296</v>
      </c>
      <c r="H277" s="37">
        <v>5588000</v>
      </c>
      <c r="I277" s="37">
        <v>0</v>
      </c>
      <c r="J277" s="37">
        <v>2478.6762</v>
      </c>
      <c r="K277" s="37">
        <v>4129.37962</v>
      </c>
      <c r="L277" s="37">
        <v>3688.04086</v>
      </c>
      <c r="M277" s="37">
        <v>236.40094</v>
      </c>
      <c r="N277" s="37">
        <v>-60.90889</v>
      </c>
      <c r="O277" s="37">
        <v>4242.52029</v>
      </c>
      <c r="P277" s="37">
        <v>4089.54768</v>
      </c>
      <c r="Q277" s="37">
        <v>11638.28522</v>
      </c>
      <c r="R277" s="37">
        <v>10950.40595</v>
      </c>
      <c r="S277" s="37">
        <f t="shared" si="23"/>
        <v>41392.34787</v>
      </c>
    </row>
    <row r="278" spans="1:19" s="92" customFormat="1" ht="14.25" customHeight="1">
      <c r="A278" s="85">
        <f t="shared" si="24"/>
        <v>21</v>
      </c>
      <c r="B278" s="38" t="s">
        <v>587</v>
      </c>
      <c r="C278" s="84">
        <v>36773</v>
      </c>
      <c r="D278" s="38" t="s">
        <v>330</v>
      </c>
      <c r="E278" s="38" t="s">
        <v>50</v>
      </c>
      <c r="F278" s="38" t="s">
        <v>49</v>
      </c>
      <c r="G278" s="86" t="s">
        <v>296</v>
      </c>
      <c r="H278" s="37">
        <v>6794000</v>
      </c>
      <c r="I278" s="37">
        <v>0</v>
      </c>
      <c r="J278" s="37">
        <v>1900.312</v>
      </c>
      <c r="K278" s="37">
        <v>4569.27237</v>
      </c>
      <c r="L278" s="37">
        <v>7144.41152</v>
      </c>
      <c r="M278" s="37">
        <v>5969.40997</v>
      </c>
      <c r="N278" s="37">
        <v>7554.80268</v>
      </c>
      <c r="O278" s="37">
        <v>17429.75582</v>
      </c>
      <c r="P278" s="37">
        <v>12977.8648</v>
      </c>
      <c r="Q278" s="37">
        <v>0</v>
      </c>
      <c r="R278" s="37">
        <v>0</v>
      </c>
      <c r="S278" s="37">
        <f t="shared" si="23"/>
        <v>57545.829159999994</v>
      </c>
    </row>
    <row r="279" spans="1:19" s="92" customFormat="1" ht="14.25" customHeight="1">
      <c r="A279" s="85">
        <f t="shared" si="24"/>
        <v>22</v>
      </c>
      <c r="B279" s="38" t="s">
        <v>588</v>
      </c>
      <c r="C279" s="84">
        <v>36773</v>
      </c>
      <c r="D279" s="38" t="s">
        <v>331</v>
      </c>
      <c r="E279" s="38" t="s">
        <v>50</v>
      </c>
      <c r="F279" s="38" t="s">
        <v>51</v>
      </c>
      <c r="G279" s="86" t="s">
        <v>296</v>
      </c>
      <c r="H279" s="37">
        <v>7636000</v>
      </c>
      <c r="I279" s="37">
        <v>0</v>
      </c>
      <c r="J279" s="37">
        <v>0</v>
      </c>
      <c r="K279" s="37">
        <v>0</v>
      </c>
      <c r="L279" s="37">
        <v>0</v>
      </c>
      <c r="M279" s="37">
        <v>364.8161</v>
      </c>
      <c r="N279" s="37">
        <v>613.65274</v>
      </c>
      <c r="O279" s="37">
        <v>6498.29383</v>
      </c>
      <c r="P279" s="37">
        <v>12295.8924</v>
      </c>
      <c r="Q279" s="37">
        <v>5448.81249</v>
      </c>
      <c r="R279" s="37">
        <v>1237.2746</v>
      </c>
      <c r="S279" s="37">
        <f t="shared" si="23"/>
        <v>26458.74216</v>
      </c>
    </row>
    <row r="280" spans="1:19" s="92" customFormat="1" ht="14.25" customHeight="1">
      <c r="A280" s="85">
        <f t="shared" si="24"/>
        <v>23</v>
      </c>
      <c r="B280" s="38" t="s">
        <v>589</v>
      </c>
      <c r="C280" s="84">
        <v>36773</v>
      </c>
      <c r="D280" s="38" t="s">
        <v>332</v>
      </c>
      <c r="E280" s="38" t="s">
        <v>50</v>
      </c>
      <c r="F280" s="38" t="s">
        <v>51</v>
      </c>
      <c r="G280" s="86" t="s">
        <v>296</v>
      </c>
      <c r="H280" s="37">
        <v>24854000</v>
      </c>
      <c r="I280" s="37">
        <v>0</v>
      </c>
      <c r="J280" s="37">
        <v>0</v>
      </c>
      <c r="K280" s="37">
        <v>0</v>
      </c>
      <c r="L280" s="37">
        <v>1780.48189</v>
      </c>
      <c r="M280" s="37">
        <v>11521.15574</v>
      </c>
      <c r="N280" s="37">
        <v>18710.52741</v>
      </c>
      <c r="O280" s="37">
        <v>22037.39143</v>
      </c>
      <c r="P280" s="37">
        <v>34255.12393</v>
      </c>
      <c r="Q280" s="37">
        <v>68480.00232</v>
      </c>
      <c r="R280" s="37">
        <v>51824.12464</v>
      </c>
      <c r="S280" s="37">
        <f t="shared" si="23"/>
        <v>208608.80735999998</v>
      </c>
    </row>
    <row r="281" spans="1:19" s="92" customFormat="1" ht="14.25" customHeight="1">
      <c r="A281" s="85">
        <f t="shared" si="24"/>
        <v>24</v>
      </c>
      <c r="B281" s="38" t="s">
        <v>590</v>
      </c>
      <c r="C281" s="84">
        <v>39055</v>
      </c>
      <c r="D281" s="38" t="s">
        <v>542</v>
      </c>
      <c r="E281" s="38" t="s">
        <v>466</v>
      </c>
      <c r="F281" s="38" t="s">
        <v>37</v>
      </c>
      <c r="G281" s="86" t="s">
        <v>296</v>
      </c>
      <c r="H281" s="37">
        <v>5972000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4120.41298</v>
      </c>
      <c r="R281" s="37">
        <v>10879.47471</v>
      </c>
      <c r="S281" s="37">
        <f t="shared" si="23"/>
        <v>14999.88769</v>
      </c>
    </row>
    <row r="282" spans="1:19" s="92" customFormat="1" ht="14.25" customHeight="1">
      <c r="A282" s="85">
        <f t="shared" si="24"/>
        <v>25</v>
      </c>
      <c r="B282" s="38" t="s">
        <v>391</v>
      </c>
      <c r="C282" s="84">
        <v>39786</v>
      </c>
      <c r="D282" s="38" t="s">
        <v>347</v>
      </c>
      <c r="E282" s="38" t="s">
        <v>545</v>
      </c>
      <c r="F282" s="38" t="s">
        <v>51</v>
      </c>
      <c r="G282" s="86" t="s">
        <v>296</v>
      </c>
      <c r="H282" s="37">
        <v>6660000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4410.59951</v>
      </c>
      <c r="S282" s="37">
        <f t="shared" si="23"/>
        <v>4410.59951</v>
      </c>
    </row>
    <row r="283" spans="1:19" s="92" customFormat="1" ht="14.25" customHeight="1">
      <c r="A283" s="85">
        <f t="shared" si="24"/>
        <v>26</v>
      </c>
      <c r="B283" s="38" t="s">
        <v>539</v>
      </c>
      <c r="C283" s="84">
        <v>39898</v>
      </c>
      <c r="D283" s="38" t="s">
        <v>543</v>
      </c>
      <c r="E283" s="38" t="s">
        <v>546</v>
      </c>
      <c r="F283" s="38" t="s">
        <v>39</v>
      </c>
      <c r="G283" s="86" t="s">
        <v>296</v>
      </c>
      <c r="H283" s="37">
        <v>4171000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f t="shared" si="23"/>
        <v>0</v>
      </c>
    </row>
    <row r="284" spans="1:19" s="92" customFormat="1" ht="14.25" customHeight="1">
      <c r="A284" s="85">
        <f t="shared" si="24"/>
        <v>27</v>
      </c>
      <c r="B284" s="38" t="s">
        <v>540</v>
      </c>
      <c r="C284" s="84">
        <v>39898</v>
      </c>
      <c r="D284" s="38" t="s">
        <v>543</v>
      </c>
      <c r="E284" s="38" t="s">
        <v>545</v>
      </c>
      <c r="F284" s="38" t="s">
        <v>39</v>
      </c>
      <c r="G284" s="86" t="s">
        <v>296</v>
      </c>
      <c r="H284" s="37">
        <v>755000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f t="shared" si="23"/>
        <v>0</v>
      </c>
    </row>
    <row r="285" spans="1:19" s="92" customFormat="1" ht="14.25" customHeight="1">
      <c r="A285" s="85">
        <f t="shared" si="24"/>
        <v>28</v>
      </c>
      <c r="B285" s="38" t="s">
        <v>541</v>
      </c>
      <c r="C285" s="84">
        <v>39898</v>
      </c>
      <c r="D285" s="38" t="s">
        <v>544</v>
      </c>
      <c r="E285" s="38" t="s">
        <v>546</v>
      </c>
      <c r="F285" s="38" t="s">
        <v>51</v>
      </c>
      <c r="G285" s="86" t="s">
        <v>296</v>
      </c>
      <c r="H285" s="37">
        <v>4995000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3343.09677</v>
      </c>
      <c r="S285" s="37">
        <f t="shared" si="23"/>
        <v>3343.09677</v>
      </c>
    </row>
    <row r="286" spans="1:19" s="92" customFormat="1" ht="14.25" customHeight="1">
      <c r="A286" s="85">
        <f t="shared" si="24"/>
        <v>29</v>
      </c>
      <c r="B286" s="38" t="s">
        <v>547</v>
      </c>
      <c r="C286" s="84">
        <v>40084</v>
      </c>
      <c r="D286" s="38" t="s">
        <v>548</v>
      </c>
      <c r="E286" s="38" t="s">
        <v>166</v>
      </c>
      <c r="F286" s="38" t="s">
        <v>51</v>
      </c>
      <c r="G286" s="86" t="s">
        <v>296</v>
      </c>
      <c r="H286" s="37">
        <v>5550000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f t="shared" si="23"/>
        <v>0</v>
      </c>
    </row>
    <row r="287" spans="1:19" ht="15.75">
      <c r="A287" s="39"/>
      <c r="B287" s="41"/>
      <c r="C287" s="40"/>
      <c r="D287" s="41"/>
      <c r="E287" s="41"/>
      <c r="F287" s="41"/>
      <c r="G287" s="42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ht="16.5">
      <c r="A288" s="19" t="s">
        <v>333</v>
      </c>
      <c r="B288" s="20" t="s">
        <v>334</v>
      </c>
      <c r="C288" s="44"/>
      <c r="D288" s="22"/>
      <c r="E288" s="22"/>
      <c r="F288" s="22"/>
      <c r="G288" s="21"/>
      <c r="H288" s="51"/>
      <c r="I288" s="23">
        <f>+I290</f>
        <v>18263.252</v>
      </c>
      <c r="J288" s="23">
        <f aca="true" t="shared" si="25" ref="J288:S288">+J290</f>
        <v>8366.132</v>
      </c>
      <c r="K288" s="23">
        <f t="shared" si="25"/>
        <v>25.73055</v>
      </c>
      <c r="L288" s="23">
        <f t="shared" si="25"/>
        <v>0</v>
      </c>
      <c r="M288" s="23">
        <f t="shared" si="25"/>
        <v>0</v>
      </c>
      <c r="N288" s="23">
        <f t="shared" si="25"/>
        <v>0</v>
      </c>
      <c r="O288" s="23">
        <f t="shared" si="25"/>
        <v>0</v>
      </c>
      <c r="P288" s="23">
        <f t="shared" si="25"/>
        <v>0</v>
      </c>
      <c r="Q288" s="23">
        <f t="shared" si="25"/>
        <v>0</v>
      </c>
      <c r="R288" s="23">
        <f t="shared" si="25"/>
        <v>0</v>
      </c>
      <c r="S288" s="23">
        <f t="shared" si="25"/>
        <v>26655.11455</v>
      </c>
    </row>
    <row r="289" spans="1:19" ht="15.75">
      <c r="A289" s="21"/>
      <c r="B289" s="58"/>
      <c r="C289" s="44"/>
      <c r="D289" s="21"/>
      <c r="E289" s="21"/>
      <c r="F289" s="21"/>
      <c r="G289" s="21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</row>
    <row r="290" spans="1:19" ht="15.75">
      <c r="A290" s="25" t="s">
        <v>154</v>
      </c>
      <c r="B290" s="26" t="s">
        <v>352</v>
      </c>
      <c r="C290" s="44"/>
      <c r="D290" s="21"/>
      <c r="E290" s="21"/>
      <c r="F290" s="21"/>
      <c r="G290" s="21"/>
      <c r="H290" s="57"/>
      <c r="I290" s="28">
        <f aca="true" t="shared" si="26" ref="I290:S290">SUM(I291:I291)</f>
        <v>18263.252</v>
      </c>
      <c r="J290" s="28">
        <f t="shared" si="26"/>
        <v>8366.132</v>
      </c>
      <c r="K290" s="28">
        <f t="shared" si="26"/>
        <v>25.73055</v>
      </c>
      <c r="L290" s="28">
        <f t="shared" si="26"/>
        <v>0</v>
      </c>
      <c r="M290" s="28">
        <f t="shared" si="26"/>
        <v>0</v>
      </c>
      <c r="N290" s="28">
        <f t="shared" si="26"/>
        <v>0</v>
      </c>
      <c r="O290" s="28">
        <f t="shared" si="26"/>
        <v>0</v>
      </c>
      <c r="P290" s="28">
        <f t="shared" si="26"/>
        <v>0</v>
      </c>
      <c r="Q290" s="28">
        <f t="shared" si="26"/>
        <v>0</v>
      </c>
      <c r="R290" s="28">
        <f t="shared" si="26"/>
        <v>0</v>
      </c>
      <c r="S290" s="28">
        <f t="shared" si="26"/>
        <v>26655.11455</v>
      </c>
    </row>
    <row r="291" spans="1:19" ht="14.25" customHeight="1">
      <c r="A291" s="29">
        <v>1</v>
      </c>
      <c r="B291" s="30" t="s">
        <v>353</v>
      </c>
      <c r="C291" s="31">
        <v>36496</v>
      </c>
      <c r="D291" s="30" t="s">
        <v>354</v>
      </c>
      <c r="E291" s="36" t="s">
        <v>209</v>
      </c>
      <c r="F291" s="36" t="s">
        <v>37</v>
      </c>
      <c r="G291" s="32" t="s">
        <v>38</v>
      </c>
      <c r="H291" s="33">
        <v>26655.073</v>
      </c>
      <c r="I291" s="33">
        <v>18263.252</v>
      </c>
      <c r="J291" s="33">
        <v>8366.132</v>
      </c>
      <c r="K291" s="33">
        <v>25.73055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7">
        <f>+I291+J291+K291+L291+M291+N291+O291+P291+Q291+R291</f>
        <v>26655.11455</v>
      </c>
    </row>
    <row r="292" spans="1:19" ht="15.75">
      <c r="A292" s="39"/>
      <c r="B292" s="41"/>
      <c r="C292" s="40"/>
      <c r="D292" s="56"/>
      <c r="E292" s="41"/>
      <c r="F292" s="41"/>
      <c r="G292" s="42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</row>
    <row r="293" spans="1:19" ht="16.5">
      <c r="A293" s="19" t="s">
        <v>355</v>
      </c>
      <c r="B293" s="20" t="s">
        <v>356</v>
      </c>
      <c r="C293" s="44"/>
      <c r="D293" s="22"/>
      <c r="E293" s="22"/>
      <c r="F293" s="22"/>
      <c r="G293" s="21"/>
      <c r="H293" s="51"/>
      <c r="I293" s="23">
        <f aca="true" t="shared" si="27" ref="I293:S293">SUM(I295:I298)</f>
        <v>33500.069</v>
      </c>
      <c r="J293" s="23">
        <f t="shared" si="27"/>
        <v>0</v>
      </c>
      <c r="K293" s="23">
        <f t="shared" si="27"/>
        <v>0</v>
      </c>
      <c r="L293" s="23">
        <f t="shared" si="27"/>
        <v>0</v>
      </c>
      <c r="M293" s="23">
        <f t="shared" si="27"/>
        <v>0</v>
      </c>
      <c r="N293" s="23">
        <f t="shared" si="27"/>
        <v>0</v>
      </c>
      <c r="O293" s="23">
        <f t="shared" si="27"/>
        <v>0</v>
      </c>
      <c r="P293" s="23">
        <f t="shared" si="27"/>
        <v>0</v>
      </c>
      <c r="Q293" s="23">
        <f t="shared" si="27"/>
        <v>0</v>
      </c>
      <c r="R293" s="23">
        <f t="shared" si="27"/>
        <v>0</v>
      </c>
      <c r="S293" s="23">
        <f t="shared" si="27"/>
        <v>33500.069</v>
      </c>
    </row>
    <row r="294" spans="1:19" ht="15.75">
      <c r="A294" s="21"/>
      <c r="B294" s="58"/>
      <c r="C294" s="44"/>
      <c r="D294" s="21"/>
      <c r="E294" s="21"/>
      <c r="F294" s="21"/>
      <c r="G294" s="21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</row>
    <row r="295" spans="1:19" s="87" customFormat="1" ht="14.25" customHeight="1">
      <c r="A295" s="85">
        <v>1</v>
      </c>
      <c r="B295" s="38" t="s">
        <v>360</v>
      </c>
      <c r="C295" s="109">
        <v>36665</v>
      </c>
      <c r="D295" s="38" t="s">
        <v>213</v>
      </c>
      <c r="E295" s="38" t="s">
        <v>214</v>
      </c>
      <c r="F295" s="38" t="s">
        <v>82</v>
      </c>
      <c r="G295" s="86" t="s">
        <v>38</v>
      </c>
      <c r="H295" s="37">
        <v>6000</v>
      </c>
      <c r="I295" s="37">
        <v>6000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f>+I295+J295+K295+L295+M295+N295+O295+P295+Q295+R295</f>
        <v>6000</v>
      </c>
    </row>
    <row r="296" spans="1:19" s="87" customFormat="1" ht="14.25" customHeight="1">
      <c r="A296" s="85">
        <f>+A295+1</f>
        <v>2</v>
      </c>
      <c r="B296" s="38" t="s">
        <v>357</v>
      </c>
      <c r="C296" s="109">
        <v>36642</v>
      </c>
      <c r="D296" s="38" t="s">
        <v>213</v>
      </c>
      <c r="E296" s="38" t="s">
        <v>214</v>
      </c>
      <c r="F296" s="38" t="s">
        <v>82</v>
      </c>
      <c r="G296" s="86" t="s">
        <v>38</v>
      </c>
      <c r="H296" s="37">
        <v>6000</v>
      </c>
      <c r="I296" s="37">
        <v>6000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f>+I296+J296+K296+L296+M296+N296+O296+P296+Q296+R296</f>
        <v>6000</v>
      </c>
    </row>
    <row r="297" spans="1:19" s="87" customFormat="1" ht="14.25" customHeight="1">
      <c r="A297" s="85">
        <f>+A296+1</f>
        <v>3</v>
      </c>
      <c r="B297" s="38" t="s">
        <v>357</v>
      </c>
      <c r="C297" s="109">
        <v>36643</v>
      </c>
      <c r="D297" s="38" t="s">
        <v>213</v>
      </c>
      <c r="E297" s="38" t="s">
        <v>214</v>
      </c>
      <c r="F297" s="38" t="s">
        <v>82</v>
      </c>
      <c r="G297" s="86" t="s">
        <v>38</v>
      </c>
      <c r="H297" s="37">
        <v>18000</v>
      </c>
      <c r="I297" s="37">
        <v>18000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f>+I297+J297+K297+L297+M297+N297+O297+P297+Q297+R297</f>
        <v>18000</v>
      </c>
    </row>
    <row r="298" spans="1:19" ht="14.25" customHeight="1">
      <c r="A298" s="29">
        <f>+A297+1</f>
        <v>4</v>
      </c>
      <c r="B298" s="30" t="s">
        <v>361</v>
      </c>
      <c r="C298" s="59">
        <v>36802</v>
      </c>
      <c r="D298" s="30" t="s">
        <v>362</v>
      </c>
      <c r="E298" s="30" t="s">
        <v>358</v>
      </c>
      <c r="F298" s="30" t="s">
        <v>359</v>
      </c>
      <c r="G298" s="32" t="s">
        <v>38</v>
      </c>
      <c r="H298" s="33">
        <v>3500</v>
      </c>
      <c r="I298" s="33">
        <v>3500.069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7">
        <f>+I298+J298+K298+L298+M298+N298+O298+P298+Q298+R298</f>
        <v>3500.069</v>
      </c>
    </row>
    <row r="299" spans="1:19" ht="15.75">
      <c r="A299" s="39"/>
      <c r="B299" s="41"/>
      <c r="C299" s="40"/>
      <c r="D299" s="56"/>
      <c r="E299" s="41"/>
      <c r="F299" s="41"/>
      <c r="G299" s="42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ht="16.5">
      <c r="A300" s="19" t="s">
        <v>363</v>
      </c>
      <c r="B300" s="20" t="s">
        <v>364</v>
      </c>
      <c r="C300" s="44"/>
      <c r="D300" s="22"/>
      <c r="E300" s="22"/>
      <c r="F300" s="22"/>
      <c r="G300" s="21"/>
      <c r="H300" s="51"/>
      <c r="I300" s="23">
        <f aca="true" t="shared" si="28" ref="I300:S300">SUM(I302:I303)</f>
        <v>1333</v>
      </c>
      <c r="J300" s="23">
        <f t="shared" si="28"/>
        <v>0</v>
      </c>
      <c r="K300" s="23">
        <f t="shared" si="28"/>
        <v>0</v>
      </c>
      <c r="L300" s="23">
        <f t="shared" si="28"/>
        <v>0</v>
      </c>
      <c r="M300" s="23">
        <f t="shared" si="28"/>
        <v>0</v>
      </c>
      <c r="N300" s="23">
        <f t="shared" si="28"/>
        <v>0</v>
      </c>
      <c r="O300" s="23">
        <f t="shared" si="28"/>
        <v>0</v>
      </c>
      <c r="P300" s="23">
        <f t="shared" si="28"/>
        <v>0</v>
      </c>
      <c r="Q300" s="23">
        <f t="shared" si="28"/>
        <v>0</v>
      </c>
      <c r="R300" s="23">
        <f t="shared" si="28"/>
        <v>0</v>
      </c>
      <c r="S300" s="23">
        <f t="shared" si="28"/>
        <v>1333</v>
      </c>
    </row>
    <row r="301" spans="1:19" ht="12" customHeight="1">
      <c r="A301" s="21"/>
      <c r="B301" s="58"/>
      <c r="C301" s="44"/>
      <c r="D301" s="21"/>
      <c r="E301" s="21"/>
      <c r="F301" s="21"/>
      <c r="G301" s="21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</row>
    <row r="302" spans="1:19" s="87" customFormat="1" ht="14.25" customHeight="1">
      <c r="A302" s="85">
        <v>1</v>
      </c>
      <c r="B302" s="38" t="s">
        <v>366</v>
      </c>
      <c r="C302" s="84">
        <v>36222</v>
      </c>
      <c r="D302" s="38" t="s">
        <v>367</v>
      </c>
      <c r="E302" s="90" t="s">
        <v>365</v>
      </c>
      <c r="F302" s="90" t="s">
        <v>281</v>
      </c>
      <c r="G302" s="86" t="s">
        <v>38</v>
      </c>
      <c r="H302" s="37">
        <v>1679</v>
      </c>
      <c r="I302" s="37">
        <v>332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f>+I302+J302+K302+L302+M302+N302+O302+P302+Q302+R302</f>
        <v>332</v>
      </c>
    </row>
    <row r="303" spans="1:19" s="87" customFormat="1" ht="14.25" customHeight="1">
      <c r="A303" s="85">
        <f>+A302+1</f>
        <v>2</v>
      </c>
      <c r="B303" s="38" t="s">
        <v>368</v>
      </c>
      <c r="C303" s="84">
        <v>36724</v>
      </c>
      <c r="D303" s="38" t="s">
        <v>369</v>
      </c>
      <c r="E303" s="90" t="s">
        <v>249</v>
      </c>
      <c r="F303" s="90" t="s">
        <v>43</v>
      </c>
      <c r="G303" s="86" t="s">
        <v>38</v>
      </c>
      <c r="H303" s="37">
        <v>1001</v>
      </c>
      <c r="I303" s="37">
        <v>1001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f>+I303+J303+K303+L303+M303+N303+O303+P303+Q303+R303</f>
        <v>1001</v>
      </c>
    </row>
    <row r="304" spans="1:19" ht="15.75">
      <c r="A304" s="39"/>
      <c r="B304" s="41"/>
      <c r="C304" s="40"/>
      <c r="D304" s="41"/>
      <c r="E304" s="56"/>
      <c r="F304" s="56"/>
      <c r="G304" s="42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</row>
    <row r="305" spans="1:19" ht="16.5">
      <c r="A305" s="19" t="s">
        <v>370</v>
      </c>
      <c r="B305" s="20" t="s">
        <v>371</v>
      </c>
      <c r="C305" s="44"/>
      <c r="D305" s="22"/>
      <c r="E305" s="22"/>
      <c r="F305" s="22"/>
      <c r="G305" s="21"/>
      <c r="H305" s="51"/>
      <c r="I305" s="23">
        <f>+I307</f>
        <v>15590.831000000004</v>
      </c>
      <c r="J305" s="23">
        <f aca="true" t="shared" si="29" ref="J305:S305">+J307</f>
        <v>0</v>
      </c>
      <c r="K305" s="23">
        <f t="shared" si="29"/>
        <v>0</v>
      </c>
      <c r="L305" s="23">
        <f t="shared" si="29"/>
        <v>0</v>
      </c>
      <c r="M305" s="23">
        <f t="shared" si="29"/>
        <v>0</v>
      </c>
      <c r="N305" s="23">
        <f t="shared" si="29"/>
        <v>0</v>
      </c>
      <c r="O305" s="23">
        <f t="shared" si="29"/>
        <v>0</v>
      </c>
      <c r="P305" s="23">
        <f t="shared" si="29"/>
        <v>0</v>
      </c>
      <c r="Q305" s="23">
        <f t="shared" si="29"/>
        <v>0</v>
      </c>
      <c r="R305" s="23">
        <f t="shared" si="29"/>
        <v>0</v>
      </c>
      <c r="S305" s="23">
        <f t="shared" si="29"/>
        <v>15590.831000000004</v>
      </c>
    </row>
    <row r="306" spans="1:19" ht="15.75">
      <c r="A306" s="21"/>
      <c r="B306" s="58"/>
      <c r="C306" s="44"/>
      <c r="D306" s="21"/>
      <c r="E306" s="21"/>
      <c r="F306" s="21"/>
      <c r="G306" s="21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</row>
    <row r="307" spans="1:19" ht="15.75">
      <c r="A307" s="25" t="s">
        <v>35</v>
      </c>
      <c r="B307" s="26" t="s">
        <v>372</v>
      </c>
      <c r="C307" s="44"/>
      <c r="D307" s="21"/>
      <c r="E307" s="21"/>
      <c r="F307" s="21"/>
      <c r="G307" s="21"/>
      <c r="H307" s="57"/>
      <c r="I307" s="28">
        <f aca="true" t="shared" si="30" ref="I307:S307">SUM(I308:I308)</f>
        <v>15590.831000000004</v>
      </c>
      <c r="J307" s="28">
        <f t="shared" si="30"/>
        <v>0</v>
      </c>
      <c r="K307" s="28">
        <f t="shared" si="30"/>
        <v>0</v>
      </c>
      <c r="L307" s="28">
        <f t="shared" si="30"/>
        <v>0</v>
      </c>
      <c r="M307" s="28">
        <f t="shared" si="30"/>
        <v>0</v>
      </c>
      <c r="N307" s="28">
        <f t="shared" si="30"/>
        <v>0</v>
      </c>
      <c r="O307" s="28">
        <f t="shared" si="30"/>
        <v>0</v>
      </c>
      <c r="P307" s="28">
        <f t="shared" si="30"/>
        <v>0</v>
      </c>
      <c r="Q307" s="28">
        <f t="shared" si="30"/>
        <v>0</v>
      </c>
      <c r="R307" s="28">
        <f t="shared" si="30"/>
        <v>0</v>
      </c>
      <c r="S307" s="28">
        <f t="shared" si="30"/>
        <v>15590.831000000004</v>
      </c>
    </row>
    <row r="308" spans="1:19" s="87" customFormat="1" ht="14.25" customHeight="1">
      <c r="A308" s="85">
        <v>1</v>
      </c>
      <c r="B308" s="38" t="s">
        <v>373</v>
      </c>
      <c r="C308" s="84">
        <v>36439</v>
      </c>
      <c r="D308" s="38" t="s">
        <v>411</v>
      </c>
      <c r="E308" s="90" t="s">
        <v>365</v>
      </c>
      <c r="F308" s="90" t="s">
        <v>281</v>
      </c>
      <c r="G308" s="86" t="s">
        <v>38</v>
      </c>
      <c r="H308" s="37">
        <v>15602.26</v>
      </c>
      <c r="I308" s="37">
        <v>15590.831000000004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f>+I308+J308+K308+L308+M308+N308+O308+P308+Q308+R308</f>
        <v>15590.831000000004</v>
      </c>
    </row>
    <row r="309" spans="1:19" ht="15.75">
      <c r="A309" s="39"/>
      <c r="B309" s="41"/>
      <c r="C309" s="40"/>
      <c r="D309" s="56"/>
      <c r="E309" s="41"/>
      <c r="F309" s="41"/>
      <c r="G309" s="42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</row>
    <row r="310" spans="1:19" ht="16.5">
      <c r="A310" s="19" t="s">
        <v>413</v>
      </c>
      <c r="B310" s="20" t="s">
        <v>414</v>
      </c>
      <c r="C310" s="40"/>
      <c r="D310" s="56"/>
      <c r="E310" s="41"/>
      <c r="F310" s="41"/>
      <c r="G310" s="42"/>
      <c r="H310" s="43"/>
      <c r="I310" s="23">
        <f aca="true" t="shared" si="31" ref="I310:S310">SUM(I311:I319)</f>
        <v>0</v>
      </c>
      <c r="J310" s="23">
        <f t="shared" si="31"/>
        <v>0</v>
      </c>
      <c r="K310" s="23">
        <f t="shared" si="31"/>
        <v>1000000</v>
      </c>
      <c r="L310" s="23">
        <f t="shared" si="31"/>
        <v>1250000</v>
      </c>
      <c r="M310" s="23">
        <f t="shared" si="31"/>
        <v>1298850</v>
      </c>
      <c r="N310" s="23">
        <f t="shared" si="31"/>
        <v>400000</v>
      </c>
      <c r="O310" s="23">
        <f t="shared" si="31"/>
        <v>0</v>
      </c>
      <c r="P310" s="23">
        <f t="shared" si="31"/>
        <v>0</v>
      </c>
      <c r="Q310" s="23">
        <f t="shared" si="31"/>
        <v>0</v>
      </c>
      <c r="R310" s="23">
        <f t="shared" si="31"/>
        <v>1000000</v>
      </c>
      <c r="S310" s="23">
        <f t="shared" si="31"/>
        <v>4948850</v>
      </c>
    </row>
    <row r="311" spans="1:19" ht="14.25" customHeight="1">
      <c r="A311" s="29">
        <v>1</v>
      </c>
      <c r="B311" s="38" t="s">
        <v>415</v>
      </c>
      <c r="C311" s="31" t="s">
        <v>416</v>
      </c>
      <c r="D311" s="36" t="s">
        <v>417</v>
      </c>
      <c r="E311" s="30" t="s">
        <v>40</v>
      </c>
      <c r="F311" s="30" t="s">
        <v>41</v>
      </c>
      <c r="G311" s="32" t="s">
        <v>38</v>
      </c>
      <c r="H311" s="33">
        <v>500000</v>
      </c>
      <c r="I311" s="33">
        <v>0</v>
      </c>
      <c r="J311" s="33">
        <v>0</v>
      </c>
      <c r="K311" s="33">
        <v>500000</v>
      </c>
      <c r="L311" s="33"/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7">
        <f aca="true" t="shared" si="32" ref="S311:S319">+I311+J311+K311+L311+M311+N311+O311+P311+Q311+R311</f>
        <v>500000</v>
      </c>
    </row>
    <row r="312" spans="1:19" ht="14.25" customHeight="1">
      <c r="A312" s="29">
        <v>2</v>
      </c>
      <c r="B312" s="38" t="s">
        <v>415</v>
      </c>
      <c r="C312" s="31" t="s">
        <v>416</v>
      </c>
      <c r="D312" s="36" t="s">
        <v>417</v>
      </c>
      <c r="E312" s="30" t="s">
        <v>40</v>
      </c>
      <c r="F312" s="30" t="s">
        <v>41</v>
      </c>
      <c r="G312" s="32" t="s">
        <v>38</v>
      </c>
      <c r="H312" s="33">
        <v>500000</v>
      </c>
      <c r="I312" s="33">
        <v>0</v>
      </c>
      <c r="J312" s="33">
        <v>0</v>
      </c>
      <c r="K312" s="33">
        <v>0</v>
      </c>
      <c r="L312" s="33">
        <v>500000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7">
        <f t="shared" si="32"/>
        <v>500000</v>
      </c>
    </row>
    <row r="313" spans="1:19" ht="14.25" customHeight="1">
      <c r="A313" s="29">
        <v>3</v>
      </c>
      <c r="B313" s="38" t="s">
        <v>415</v>
      </c>
      <c r="C313" s="31" t="s">
        <v>416</v>
      </c>
      <c r="D313" s="36" t="s">
        <v>417</v>
      </c>
      <c r="E313" s="30" t="s">
        <v>40</v>
      </c>
      <c r="F313" s="30" t="s">
        <v>41</v>
      </c>
      <c r="G313" s="32" t="s">
        <v>38</v>
      </c>
      <c r="H313" s="33">
        <v>250000</v>
      </c>
      <c r="I313" s="33">
        <v>0</v>
      </c>
      <c r="J313" s="33">
        <v>0</v>
      </c>
      <c r="K313" s="33">
        <v>0</v>
      </c>
      <c r="L313" s="33">
        <v>250000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7">
        <f t="shared" si="32"/>
        <v>250000</v>
      </c>
    </row>
    <row r="314" spans="1:19" ht="14.25" customHeight="1">
      <c r="A314" s="29">
        <v>4</v>
      </c>
      <c r="B314" s="38" t="s">
        <v>415</v>
      </c>
      <c r="C314" s="31" t="s">
        <v>416</v>
      </c>
      <c r="D314" s="36" t="s">
        <v>417</v>
      </c>
      <c r="E314" s="30" t="s">
        <v>40</v>
      </c>
      <c r="F314" s="30" t="s">
        <v>41</v>
      </c>
      <c r="G314" s="32" t="s">
        <v>38</v>
      </c>
      <c r="H314" s="33">
        <v>500000</v>
      </c>
      <c r="I314" s="33">
        <v>0</v>
      </c>
      <c r="J314" s="33">
        <v>0</v>
      </c>
      <c r="K314" s="33">
        <v>0</v>
      </c>
      <c r="L314" s="33">
        <v>500000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7">
        <f t="shared" si="32"/>
        <v>500000</v>
      </c>
    </row>
    <row r="315" spans="1:19" ht="14.25" customHeight="1">
      <c r="A315" s="29">
        <v>5</v>
      </c>
      <c r="B315" s="38" t="s">
        <v>415</v>
      </c>
      <c r="C315" s="31" t="s">
        <v>416</v>
      </c>
      <c r="D315" s="36" t="s">
        <v>417</v>
      </c>
      <c r="E315" s="30" t="s">
        <v>40</v>
      </c>
      <c r="F315" s="30" t="s">
        <v>41</v>
      </c>
      <c r="G315" s="32" t="s">
        <v>38</v>
      </c>
      <c r="H315" s="33">
        <v>500000</v>
      </c>
      <c r="I315" s="33">
        <v>0</v>
      </c>
      <c r="J315" s="33">
        <v>0</v>
      </c>
      <c r="K315" s="33">
        <v>500000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7">
        <f t="shared" si="32"/>
        <v>500000</v>
      </c>
    </row>
    <row r="316" spans="1:19" ht="14.25" customHeight="1">
      <c r="A316" s="29">
        <v>6</v>
      </c>
      <c r="B316" s="38" t="s">
        <v>415</v>
      </c>
      <c r="C316" s="31" t="s">
        <v>416</v>
      </c>
      <c r="D316" s="36" t="s">
        <v>417</v>
      </c>
      <c r="E316" s="30" t="s">
        <v>40</v>
      </c>
      <c r="F316" s="30" t="s">
        <v>41</v>
      </c>
      <c r="G316" s="32" t="s">
        <v>38</v>
      </c>
      <c r="H316" s="33">
        <v>500000</v>
      </c>
      <c r="I316" s="33">
        <v>0</v>
      </c>
      <c r="J316" s="33">
        <v>0</v>
      </c>
      <c r="K316" s="33">
        <v>0</v>
      </c>
      <c r="L316" s="33">
        <v>0</v>
      </c>
      <c r="M316" s="33">
        <v>500000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7">
        <f t="shared" si="32"/>
        <v>500000</v>
      </c>
    </row>
    <row r="317" spans="1:19" ht="14.25" customHeight="1">
      <c r="A317" s="29">
        <v>7</v>
      </c>
      <c r="B317" s="38" t="s">
        <v>415</v>
      </c>
      <c r="C317" s="31" t="s">
        <v>416</v>
      </c>
      <c r="D317" s="36" t="s">
        <v>417</v>
      </c>
      <c r="E317" s="30" t="s">
        <v>40</v>
      </c>
      <c r="F317" s="30" t="s">
        <v>41</v>
      </c>
      <c r="G317" s="32" t="s">
        <v>426</v>
      </c>
      <c r="H317" s="33">
        <v>650000</v>
      </c>
      <c r="I317" s="33">
        <v>0</v>
      </c>
      <c r="J317" s="33">
        <v>0</v>
      </c>
      <c r="K317" s="33">
        <v>0</v>
      </c>
      <c r="L317" s="33">
        <v>0</v>
      </c>
      <c r="M317" s="33">
        <v>798850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7">
        <f t="shared" si="32"/>
        <v>798850</v>
      </c>
    </row>
    <row r="318" spans="1:19" ht="14.25" customHeight="1">
      <c r="A318" s="29">
        <v>8</v>
      </c>
      <c r="B318" s="38" t="s">
        <v>415</v>
      </c>
      <c r="C318" s="31" t="s">
        <v>416</v>
      </c>
      <c r="D318" s="36" t="s">
        <v>417</v>
      </c>
      <c r="E318" s="30" t="s">
        <v>40</v>
      </c>
      <c r="F318" s="30" t="s">
        <v>41</v>
      </c>
      <c r="G318" s="32" t="s">
        <v>38</v>
      </c>
      <c r="H318" s="33">
        <v>400000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400000</v>
      </c>
      <c r="O318" s="33">
        <v>0</v>
      </c>
      <c r="P318" s="33">
        <v>0</v>
      </c>
      <c r="Q318" s="33">
        <v>0</v>
      </c>
      <c r="R318" s="33">
        <v>0</v>
      </c>
      <c r="S318" s="37">
        <f t="shared" si="32"/>
        <v>400000</v>
      </c>
    </row>
    <row r="319" spans="1:19" ht="14.25" customHeight="1">
      <c r="A319" s="29">
        <v>9</v>
      </c>
      <c r="B319" s="38" t="s">
        <v>415</v>
      </c>
      <c r="C319" s="31" t="s">
        <v>416</v>
      </c>
      <c r="D319" s="36" t="s">
        <v>417</v>
      </c>
      <c r="E319" s="30" t="s">
        <v>40</v>
      </c>
      <c r="F319" s="30" t="s">
        <v>41</v>
      </c>
      <c r="G319" s="32" t="s">
        <v>38</v>
      </c>
      <c r="H319" s="33">
        <v>2000000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1000000</v>
      </c>
      <c r="S319" s="37">
        <f t="shared" si="32"/>
        <v>1000000</v>
      </c>
    </row>
    <row r="320" spans="1:19" ht="15.75">
      <c r="A320" s="39"/>
      <c r="B320" s="88"/>
      <c r="C320" s="40"/>
      <c r="D320" s="56"/>
      <c r="E320" s="41"/>
      <c r="F320" s="41"/>
      <c r="G320" s="42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</row>
    <row r="321" spans="1:19" ht="16.5">
      <c r="A321" s="19" t="s">
        <v>474</v>
      </c>
      <c r="B321" s="20" t="s">
        <v>475</v>
      </c>
      <c r="C321" s="40"/>
      <c r="D321" s="56"/>
      <c r="E321" s="41"/>
      <c r="F321" s="41"/>
      <c r="G321" s="42"/>
      <c r="H321" s="43"/>
      <c r="I321" s="23">
        <f aca="true" t="shared" si="33" ref="I321:S321">SUM(I322:I327)</f>
        <v>0</v>
      </c>
      <c r="J321" s="23">
        <f t="shared" si="33"/>
        <v>0</v>
      </c>
      <c r="K321" s="23">
        <f t="shared" si="33"/>
        <v>0</v>
      </c>
      <c r="L321" s="23">
        <f t="shared" si="33"/>
        <v>0</v>
      </c>
      <c r="M321" s="23">
        <f t="shared" si="33"/>
        <v>0</v>
      </c>
      <c r="N321" s="23">
        <f t="shared" si="33"/>
        <v>1250000</v>
      </c>
      <c r="O321" s="23">
        <f t="shared" si="33"/>
        <v>0</v>
      </c>
      <c r="P321" s="23">
        <f t="shared" si="33"/>
        <v>2369198</v>
      </c>
      <c r="Q321" s="23">
        <f t="shared" si="33"/>
        <v>299680.57550000004</v>
      </c>
      <c r="R321" s="23">
        <f t="shared" si="33"/>
        <v>1000000</v>
      </c>
      <c r="S321" s="23">
        <f t="shared" si="33"/>
        <v>4918878.5755</v>
      </c>
    </row>
    <row r="322" spans="1:19" ht="14.25" customHeight="1">
      <c r="A322" s="29">
        <v>1</v>
      </c>
      <c r="B322" s="38" t="s">
        <v>415</v>
      </c>
      <c r="C322" s="31" t="s">
        <v>416</v>
      </c>
      <c r="D322" s="36" t="s">
        <v>476</v>
      </c>
      <c r="E322" s="30" t="s">
        <v>40</v>
      </c>
      <c r="F322" s="30" t="s">
        <v>41</v>
      </c>
      <c r="G322" s="32" t="s">
        <v>38</v>
      </c>
      <c r="H322" s="33">
        <v>750000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750000</v>
      </c>
      <c r="O322" s="33">
        <v>0</v>
      </c>
      <c r="P322" s="33">
        <v>0</v>
      </c>
      <c r="Q322" s="33">
        <v>0</v>
      </c>
      <c r="R322" s="33">
        <v>0</v>
      </c>
      <c r="S322" s="37">
        <f aca="true" t="shared" si="34" ref="S322:S327">+I322+J322+K322+L322+M322+N322+O322+P322+Q322+R322</f>
        <v>750000</v>
      </c>
    </row>
    <row r="323" spans="1:19" ht="14.25" customHeight="1">
      <c r="A323" s="29">
        <v>2</v>
      </c>
      <c r="B323" s="38" t="s">
        <v>415</v>
      </c>
      <c r="C323" s="31" t="s">
        <v>416</v>
      </c>
      <c r="D323" s="36" t="s">
        <v>476</v>
      </c>
      <c r="E323" s="30" t="s">
        <v>40</v>
      </c>
      <c r="F323" s="30" t="s">
        <v>41</v>
      </c>
      <c r="G323" s="32" t="s">
        <v>38</v>
      </c>
      <c r="H323" s="33">
        <v>500000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500000</v>
      </c>
      <c r="O323" s="33">
        <v>0</v>
      </c>
      <c r="P323" s="33">
        <v>0</v>
      </c>
      <c r="Q323" s="33">
        <v>0</v>
      </c>
      <c r="R323" s="33">
        <v>0</v>
      </c>
      <c r="S323" s="37">
        <f t="shared" si="34"/>
        <v>500000</v>
      </c>
    </row>
    <row r="324" spans="1:19" ht="14.25" customHeight="1">
      <c r="A324" s="29">
        <f>+A323+1</f>
        <v>3</v>
      </c>
      <c r="B324" s="38" t="s">
        <v>415</v>
      </c>
      <c r="C324" s="31" t="s">
        <v>416</v>
      </c>
      <c r="D324" s="36" t="s">
        <v>476</v>
      </c>
      <c r="E324" s="30" t="s">
        <v>40</v>
      </c>
      <c r="F324" s="30" t="s">
        <v>41</v>
      </c>
      <c r="G324" s="32" t="s">
        <v>38</v>
      </c>
      <c r="H324" s="33">
        <v>3634000</v>
      </c>
      <c r="I324" s="33">
        <v>0</v>
      </c>
      <c r="J324" s="33">
        <v>0</v>
      </c>
      <c r="K324" s="33">
        <v>0</v>
      </c>
      <c r="L324" s="33">
        <v>0</v>
      </c>
      <c r="M324" s="108">
        <v>0</v>
      </c>
      <c r="N324" s="108">
        <v>0</v>
      </c>
      <c r="O324" s="33">
        <v>0</v>
      </c>
      <c r="P324" s="33">
        <v>2119198</v>
      </c>
      <c r="Q324" s="33">
        <v>0</v>
      </c>
      <c r="R324" s="33">
        <v>0</v>
      </c>
      <c r="S324" s="37">
        <f t="shared" si="34"/>
        <v>2119198</v>
      </c>
    </row>
    <row r="325" spans="1:19" ht="14.25" customHeight="1">
      <c r="A325" s="29">
        <f>+A324+1</f>
        <v>4</v>
      </c>
      <c r="B325" s="38" t="s">
        <v>212</v>
      </c>
      <c r="C325" s="31">
        <v>39430</v>
      </c>
      <c r="D325" s="36" t="s">
        <v>348</v>
      </c>
      <c r="E325" s="30" t="s">
        <v>40</v>
      </c>
      <c r="F325" s="30" t="s">
        <v>41</v>
      </c>
      <c r="G325" s="32" t="s">
        <v>38</v>
      </c>
      <c r="H325" s="33">
        <v>400000</v>
      </c>
      <c r="I325" s="33">
        <v>0</v>
      </c>
      <c r="J325" s="33">
        <v>0</v>
      </c>
      <c r="K325" s="33">
        <v>0</v>
      </c>
      <c r="L325" s="33">
        <v>0</v>
      </c>
      <c r="M325" s="108">
        <v>0</v>
      </c>
      <c r="N325" s="108">
        <v>0</v>
      </c>
      <c r="O325" s="33">
        <v>0</v>
      </c>
      <c r="P325" s="33">
        <v>250000</v>
      </c>
      <c r="Q325" s="33">
        <v>150000</v>
      </c>
      <c r="R325" s="33">
        <v>0</v>
      </c>
      <c r="S325" s="37">
        <f t="shared" si="34"/>
        <v>400000</v>
      </c>
    </row>
    <row r="326" spans="1:19" ht="14.25" customHeight="1">
      <c r="A326" s="29">
        <f>+A325+1</f>
        <v>5</v>
      </c>
      <c r="B326" s="38" t="s">
        <v>212</v>
      </c>
      <c r="C326" s="31">
        <v>39804</v>
      </c>
      <c r="D326" s="36" t="s">
        <v>349</v>
      </c>
      <c r="E326" s="30" t="s">
        <v>40</v>
      </c>
      <c r="F326" s="30" t="s">
        <v>41</v>
      </c>
      <c r="G326" s="32" t="s">
        <v>38</v>
      </c>
      <c r="H326" s="33">
        <v>150000</v>
      </c>
      <c r="I326" s="33">
        <v>0</v>
      </c>
      <c r="J326" s="33">
        <v>0</v>
      </c>
      <c r="K326" s="33">
        <v>0</v>
      </c>
      <c r="L326" s="33">
        <v>0</v>
      </c>
      <c r="M326" s="108">
        <v>0</v>
      </c>
      <c r="N326" s="108">
        <v>0</v>
      </c>
      <c r="O326" s="33">
        <v>0</v>
      </c>
      <c r="P326" s="33">
        <v>0</v>
      </c>
      <c r="Q326" s="33">
        <v>149680.5755</v>
      </c>
      <c r="R326" s="33">
        <v>0</v>
      </c>
      <c r="S326" s="37">
        <f t="shared" si="34"/>
        <v>149680.5755</v>
      </c>
    </row>
    <row r="327" spans="1:19" ht="14.25" customHeight="1">
      <c r="A327" s="29">
        <f>+A326+1</f>
        <v>6</v>
      </c>
      <c r="B327" s="38" t="s">
        <v>415</v>
      </c>
      <c r="C327" s="31" t="s">
        <v>416</v>
      </c>
      <c r="D327" s="36" t="s">
        <v>476</v>
      </c>
      <c r="E327" s="30" t="s">
        <v>40</v>
      </c>
      <c r="F327" s="30" t="s">
        <v>41</v>
      </c>
      <c r="G327" s="32" t="s">
        <v>38</v>
      </c>
      <c r="H327" s="33">
        <v>1000000</v>
      </c>
      <c r="I327" s="33">
        <v>0</v>
      </c>
      <c r="J327" s="33">
        <v>0</v>
      </c>
      <c r="K327" s="33">
        <v>0</v>
      </c>
      <c r="L327" s="33">
        <v>0</v>
      </c>
      <c r="M327" s="108">
        <v>0</v>
      </c>
      <c r="N327" s="108">
        <v>0</v>
      </c>
      <c r="O327" s="33">
        <v>0</v>
      </c>
      <c r="P327" s="33">
        <v>0</v>
      </c>
      <c r="Q327" s="33">
        <v>0</v>
      </c>
      <c r="R327" s="33">
        <v>1000000</v>
      </c>
      <c r="S327" s="37">
        <f t="shared" si="34"/>
        <v>1000000</v>
      </c>
    </row>
    <row r="328" spans="1:19" ht="18" customHeight="1" thickBot="1">
      <c r="A328" s="39"/>
      <c r="B328" s="41"/>
      <c r="C328" s="40"/>
      <c r="D328" s="56"/>
      <c r="E328" s="41"/>
      <c r="F328" s="41"/>
      <c r="G328" s="42"/>
      <c r="H328" s="54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</row>
    <row r="329" spans="1:19" ht="15" customHeight="1">
      <c r="A329" s="60"/>
      <c r="B329" s="61"/>
      <c r="C329" s="62"/>
      <c r="D329" s="63"/>
      <c r="E329" s="61"/>
      <c r="F329" s="61"/>
      <c r="G329" s="64"/>
      <c r="H329" s="65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</row>
    <row r="330" spans="1:19" ht="16.5">
      <c r="A330" s="67">
        <f>+A100+A158+A194+A202+A206+A239+A242+A249+A255+A286+A291+A298+A303+A308+A319+A327</f>
        <v>275</v>
      </c>
      <c r="B330" s="68" t="s">
        <v>418</v>
      </c>
      <c r="C330" s="69"/>
      <c r="D330" s="70"/>
      <c r="E330" s="70"/>
      <c r="F330" s="70"/>
      <c r="G330" s="71"/>
      <c r="H330" s="72"/>
      <c r="I330" s="73">
        <f>+I12+I208+I288+I293+I300+I305+I310</f>
        <v>1484814.7235639167</v>
      </c>
      <c r="J330" s="73">
        <f>+J12+J208+J288+J293+J300+J305+J310</f>
        <v>1343597.237227681</v>
      </c>
      <c r="K330" s="73">
        <f>+K12+K208+K288+K293+K300+K305+K310</f>
        <v>2015899.50167</v>
      </c>
      <c r="L330" s="73">
        <f>+L12+L208+L288+L293+L300+L305+L310</f>
        <v>2159565.27387</v>
      </c>
      <c r="M330" s="73">
        <f>+M12+M208+M288+M293+M300+M305+M310</f>
        <v>2538460.2978999997</v>
      </c>
      <c r="N330" s="73">
        <f aca="true" t="shared" si="35" ref="N330:S330">+N12+N208+N288+N293+N300+N305+N310+N321</f>
        <v>2623891.78103</v>
      </c>
      <c r="O330" s="73">
        <f t="shared" si="35"/>
        <v>609113.76857</v>
      </c>
      <c r="P330" s="73">
        <f t="shared" si="35"/>
        <v>3212275.76585</v>
      </c>
      <c r="Q330" s="73">
        <f t="shared" si="35"/>
        <v>1166246.06147</v>
      </c>
      <c r="R330" s="73">
        <f t="shared" si="35"/>
        <v>3195526.26145</v>
      </c>
      <c r="S330" s="73">
        <f t="shared" si="35"/>
        <v>20349390.6726016</v>
      </c>
    </row>
    <row r="331" spans="1:19" ht="16.5" thickBot="1">
      <c r="A331" s="74"/>
      <c r="B331" s="74"/>
      <c r="C331" s="75"/>
      <c r="D331" s="74"/>
      <c r="E331" s="74"/>
      <c r="F331" s="74"/>
      <c r="G331" s="74"/>
      <c r="H331" s="76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</row>
    <row r="332" spans="1:19" ht="15.75">
      <c r="A332" s="78"/>
      <c r="B332" s="78"/>
      <c r="C332" s="79"/>
      <c r="D332" s="79"/>
      <c r="H332" s="35"/>
      <c r="M332" s="1"/>
      <c r="S332" s="94"/>
    </row>
    <row r="333" spans="1:8" ht="15.75">
      <c r="A333" s="112" t="s">
        <v>419</v>
      </c>
      <c r="B333" s="78"/>
      <c r="C333" s="79"/>
      <c r="D333" s="79"/>
      <c r="E333" s="87"/>
      <c r="F333" s="34"/>
      <c r="H333" s="35"/>
    </row>
    <row r="334" spans="1:19" ht="15.75">
      <c r="A334" s="78"/>
      <c r="B334" s="47"/>
      <c r="C334" s="79"/>
      <c r="D334" s="79"/>
      <c r="F334" s="47"/>
      <c r="I334" s="82"/>
      <c r="J334" s="82"/>
      <c r="K334" s="82"/>
      <c r="L334" s="82"/>
      <c r="M334" s="83"/>
      <c r="N334" s="82"/>
      <c r="O334" s="82"/>
      <c r="P334" s="82"/>
      <c r="Q334" s="82"/>
      <c r="R334" s="82"/>
      <c r="S334" s="82"/>
    </row>
    <row r="338" ht="15.75">
      <c r="F338" s="34"/>
    </row>
  </sheetData>
  <sheetProtection/>
  <printOptions horizontalCentered="1"/>
  <pageMargins left="0.1968503937007874" right="0.1968503937007874" top="0.3937007874015748" bottom="0.3937007874015748" header="0.1968503937007874" footer="0.1968503937007874"/>
  <pageSetup fitToWidth="0" horizontalDpi="600" verticalDpi="600" orientation="landscape" paperSize="9" scale="44" r:id="rId1"/>
  <rowBreaks count="4" manualBreakCount="4">
    <brk id="77" max="19" man="1"/>
    <brk id="147" max="20" man="1"/>
    <brk id="220" max="20" man="1"/>
    <brk id="284" max="20" man="1"/>
  </rowBreaks>
  <ignoredErrors>
    <ignoredError sqref="I10:R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Eangeles</dc:creator>
  <cp:keywords/>
  <dc:description/>
  <cp:lastModifiedBy>carevalo</cp:lastModifiedBy>
  <cp:lastPrinted>2012-02-15T22:06:06Z</cp:lastPrinted>
  <dcterms:created xsi:type="dcterms:W3CDTF">2004-11-08T17:26:29Z</dcterms:created>
  <dcterms:modified xsi:type="dcterms:W3CDTF">2013-05-29T17:56:54Z</dcterms:modified>
  <cp:category/>
  <cp:version/>
  <cp:contentType/>
  <cp:contentStatus/>
</cp:coreProperties>
</file>