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'DGRGL-C1'!$B$1:$D$50</definedName>
    <definedName name="_xlnm.Print_Area" localSheetId="5">'DGRGL-C2'!$B$1:$E$24</definedName>
    <definedName name="_xlnm.Print_Area" localSheetId="6">'DGRGL-C3'!$B$1:$E$49</definedName>
    <definedName name="_xlnm.Print_Area" localSheetId="7">'DGRGL-C4'!$B$1:$E$60</definedName>
    <definedName name="_xlnm.Print_Area" localSheetId="8">'DGRGL-C5'!$B$1:$D$117</definedName>
    <definedName name="_xlnm.Print_Area" localSheetId="9">'DGRGL-C6'!$A$1:$D$127</definedName>
    <definedName name="_xlnm.Print_Area" localSheetId="10">'DGRGL-C7'!$B$5:$N$49</definedName>
    <definedName name="_xlnm.Print_Area" localSheetId="1">'Portada'!$B$1:$H$36</definedName>
    <definedName name="_xlnm.Print_Area" localSheetId="2">'Resumen'!$G$18:$J$33</definedName>
    <definedName name="_xlnm.Print_Area" localSheetId="3">'Resumen-Gráficos'!$A$1:$O$53</definedName>
    <definedName name="Nueox">#REF!</definedName>
    <definedName name="nuevo">'DGRGL-C7'!$B$60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<sst xmlns="http://schemas.openxmlformats.org/spreadsheetml/2006/main" count="483" uniqueCount="281">
  <si>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</si>
  <si>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</si>
  <si>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</si>
  <si>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</si>
  <si>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</si>
  <si>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</si>
  <si>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</si>
  <si>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</si>
  <si>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</si>
  <si>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</si>
  <si>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</si>
  <si>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</si>
  <si>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</si>
  <si>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</si>
  <si>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</si>
  <si>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</si>
  <si>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</si>
  <si>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</si>
  <si>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</si>
  <si>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</si>
  <si>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</si>
  <si>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</si>
  <si>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</si>
  <si>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</si>
  <si>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</si>
  <si>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</si>
  <si>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</si>
  <si>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</si>
  <si>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</si>
  <si>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</si>
  <si>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</si>
  <si>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</si>
  <si>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</si>
  <si>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</si>
  <si>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</si>
  <si>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</si>
  <si>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</si>
  <si>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</si>
  <si>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</si>
  <si>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</si>
  <si>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</si>
  <si>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</si>
  <si>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</si>
  <si>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</si>
  <si>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</si>
  <si>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</si>
  <si>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</si>
  <si>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</si>
  <si>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</si>
  <si>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</si>
  <si>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</si>
  <si>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</si>
  <si>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</si>
  <si>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</si>
  <si>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</si>
  <si>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</si>
  <si>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</si>
  <si>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</si>
  <si>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</si>
  <si>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</si>
  <si>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</si>
  <si>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</si>
  <si>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</si>
  <si>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</si>
  <si>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</si>
  <si>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</si>
  <si>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</si>
  <si>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</si>
  <si>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</si>
  <si>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</si>
  <si>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</si>
  <si>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</si>
  <si>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</si>
  <si>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</si>
  <si>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</si>
  <si>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</si>
  <si>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</si>
  <si>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</si>
  <si>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</si>
  <si>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</si>
  <si>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</si>
  <si>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</si>
  <si>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</si>
  <si>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</si>
  <si>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</si>
  <si>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</si>
  <si>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</si>
  <si>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</si>
  <si>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Banca Comercial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</si>
  <si>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</si>
  <si>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</si>
  <si>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</si>
  <si>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</si>
  <si>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</si>
  <si>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</si>
  <si>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</si>
  <si>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</si>
  <si>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</si>
  <si>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</si>
  <si>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</si>
  <si>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</si>
  <si>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</si>
  <si>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</si>
  <si>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</si>
  <si>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</si>
  <si>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</si>
  <si>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</si>
  <si>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</si>
  <si>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</si>
  <si>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</si>
  <si>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</si>
  <si>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</si>
  <si>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</si>
  <si>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</si>
  <si>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 xml:space="preserve">  Sector Institucional / Acreedor</t>
  </si>
  <si>
    <t>Gobierno Regional de San Martín</t>
  </si>
  <si>
    <t>Cuadro 1A</t>
  </si>
  <si>
    <t>Cuadro 3A</t>
  </si>
  <si>
    <t>Cuadro 4A</t>
  </si>
  <si>
    <t>Cuadro 5A</t>
  </si>
  <si>
    <t>Cuadro 6A</t>
  </si>
  <si>
    <t>Cuadro 7A</t>
  </si>
  <si>
    <t>Comprende el saldo de la deuda de los Gobiernos Regionales y Gobiernos Locales.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</si>
  <si>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</si>
  <si>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</si>
  <si>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</si>
  <si>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</si>
  <si>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</si>
  <si>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</si>
  <si>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</si>
  <si>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t xml:space="preserve">Gobierno Regional de Arequipa </t>
  </si>
  <si>
    <t>Gobierno Regional de Piura</t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</si>
  <si>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</si>
  <si>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</si>
  <si>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</si>
  <si>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</si>
  <si>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</si>
  <si>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</si>
  <si>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>a/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</si>
  <si>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</si>
  <si>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</si>
  <si>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</si>
  <si>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</si>
  <si>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</si>
  <si>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</si>
  <si>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Dirección de Programación, Presupuesto y Contabilidad -  Equipo de Trabajo de Estadística</t>
  </si>
  <si>
    <t xml:space="preserve">       BBVA Banco Continental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</si>
  <si>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</si>
  <si>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</si>
  <si>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</si>
  <si>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</si>
  <si>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</si>
  <si>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</si>
  <si>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</si>
  <si>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</si>
  <si>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</si>
  <si>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</si>
  <si>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</si>
  <si>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</si>
  <si>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</si>
  <si>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</si>
  <si>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</si>
  <si>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</si>
  <si>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</si>
  <si>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 2/ 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</si>
  <si>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</si>
  <si>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</si>
  <si>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</si>
  <si>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</si>
  <si>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</si>
  <si>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</si>
  <si>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Banco Wiese Sudameris</t>
  </si>
  <si>
    <t>Banco Financiero</t>
  </si>
  <si>
    <t>Banca Estatal</t>
  </si>
  <si>
    <t>Banco de la Nación</t>
  </si>
  <si>
    <t>Banco Agropecuario</t>
  </si>
  <si>
    <r>
      <t xml:space="preserve">MEF  </t>
    </r>
    <r>
      <rPr>
        <b/>
        <sz val="8"/>
        <rFont val="Arial"/>
        <family val="2"/>
      </rPr>
      <t xml:space="preserve"> 4/   </t>
    </r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</si>
  <si>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</si>
  <si>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r>
      <t xml:space="preserve">MEF (Traspaso)   </t>
    </r>
    <r>
      <rPr>
        <b/>
        <sz val="8"/>
        <rFont val="Arial"/>
        <family val="2"/>
      </rPr>
      <t>1/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</si>
  <si>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</si>
  <si>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</si>
  <si>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 xml:space="preserve"> 3/  Operación de endeudamiento financiado por los dos Bancos para la Municipalidad de Lima; siendo el agente </t>
  </si>
  <si>
    <t xml:space="preserve">          administritativo y de garantías el BBVA Continental (sindicado).</t>
  </si>
  <si>
    <t xml:space="preserve"> 4/  Deuda entre sectores interinstitucionales.</t>
  </si>
  <si>
    <r>
      <t xml:space="preserve">MEF   </t>
    </r>
    <r>
      <rPr>
        <b/>
        <sz val="8"/>
        <rFont val="Arial"/>
        <family val="2"/>
      </rPr>
      <t xml:space="preserve">1/  </t>
    </r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</si>
  <si>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</si>
  <si>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t>BBVA Banco Continental</t>
  </si>
  <si>
    <t>Banco de Comercio</t>
  </si>
  <si>
    <t>Otras Fuentes</t>
  </si>
  <si>
    <t xml:space="preserve"> 1/  Deuda entre sectores interinstitucionales.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</si>
  <si>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</si>
  <si>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</si>
  <si>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</si>
  <si>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</si>
  <si>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</si>
  <si>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</si>
  <si>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BBVA Banco Continental - Sindicado   </t>
    </r>
    <r>
      <rPr>
        <b/>
        <sz val="8"/>
        <rFont val="Arial"/>
        <family val="2"/>
      </rPr>
      <t>3/</t>
    </r>
  </si>
  <si>
    <r>
      <t xml:space="preserve">MEF </t>
    </r>
    <r>
      <rPr>
        <sz val="8"/>
        <rFont val="Arial"/>
        <family val="2"/>
      </rPr>
      <t xml:space="preserve"> 1/</t>
    </r>
  </si>
  <si>
    <t>BBVA Banco Continental - Sindicado</t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</si>
  <si>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</si>
  <si>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</si>
  <si>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</si>
  <si>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</si>
  <si>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</si>
  <si>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</si>
  <si>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Provincial de Andahuaylas</t>
  </si>
  <si>
    <t>Municipalidad Distrital de Ticlacayan</t>
  </si>
  <si>
    <t>Municipalidad Distrital de Haquira</t>
  </si>
  <si>
    <t>Municipalidad Provincial de Cajamarca</t>
  </si>
  <si>
    <t>Municipalidad Provincial de Canchis - Sicuani</t>
  </si>
  <si>
    <t>Municipalidad Provincial de Chincha - Chincha Alta</t>
  </si>
  <si>
    <t>Municipalidad Provincial de Ucayali - Contamana</t>
  </si>
  <si>
    <t>Municipalidad Distrital de Grocio Prado</t>
  </si>
  <si>
    <t>Municipalidad Provincial de Quispicanchis - Urcos</t>
  </si>
  <si>
    <t>Municipalidad Distrital de Cotabambas</t>
  </si>
  <si>
    <t>Municipalidad Distrital de Chavin</t>
  </si>
  <si>
    <t>Municipalidad Distrital de Acora</t>
  </si>
  <si>
    <t>Municipalidad Distrital de San Luis</t>
  </si>
  <si>
    <t>Municipalidad Distrital de Pampa Hermoza</t>
  </si>
  <si>
    <t>Municipalidad Distrital de Acraquia</t>
  </si>
  <si>
    <t>Municipalidad Distrital de Caynarachi</t>
  </si>
  <si>
    <t>Municipalidad Distrital de Lince</t>
  </si>
  <si>
    <t>Municipalidad Distrital de Cusipata</t>
  </si>
  <si>
    <t>Municipalidad Distrital de Lalaquiz</t>
  </si>
  <si>
    <t>Municipalidad Provincial del Callao</t>
  </si>
  <si>
    <t>Municipalidad Provincial de Utcubamba - Bagua Grande</t>
  </si>
  <si>
    <t>Municipalidad Provincial de Datem del Marañon</t>
  </si>
  <si>
    <t>Municipalidad Provincial de San Ignacio</t>
  </si>
  <si>
    <t>Municipalidad Distrital de Rio Tambo</t>
  </si>
  <si>
    <t>Municipalidad Distrital de Sarayacu</t>
  </si>
  <si>
    <t>Municipalidad Distrital de Vinchos</t>
  </si>
  <si>
    <t>Municipalidad Provincial de Moho</t>
  </si>
  <si>
    <t>Municipalidad Distrital de Querocoto</t>
  </si>
  <si>
    <t>Municipalidad Distrital de Pinto Recodo</t>
  </si>
  <si>
    <t>Municipalidad Distrital de La Perla</t>
  </si>
  <si>
    <t>Municipalidad Distrital de Chupa</t>
  </si>
  <si>
    <t>Gobierno Regional de Ica</t>
  </si>
  <si>
    <t>Municipalidad Distrital de Ciudad Nueva</t>
  </si>
  <si>
    <t>Municipalidad Distrital de Iparia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</si>
  <si>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</si>
  <si>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</si>
  <si>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</si>
  <si>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</si>
  <si>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</si>
  <si>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</si>
  <si>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BBVA, Scotia y BCP Sindicado</t>
  </si>
  <si>
    <t>Municipalidad Distrital de El Alto</t>
  </si>
  <si>
    <t>Municipalidad Provincial de Yunguyo</t>
  </si>
  <si>
    <t>Municipalidad Distrital de Conchan</t>
  </si>
  <si>
    <t>Municipalidad Distrital de Pampa Hermosa</t>
  </si>
  <si>
    <t>Municipalidad Distrital de Independencia</t>
  </si>
  <si>
    <t>Municipalidad Distrital de Santa Rosa</t>
  </si>
  <si>
    <t>Municipalidad Distrital de Chincha Baja</t>
  </si>
  <si>
    <t>Municipalidad Distrital de Tomay Kichwa</t>
  </si>
  <si>
    <t>Municipalidad Provincial de Jorge Basadre - Locumba</t>
  </si>
  <si>
    <t>Municipalidad Distrital de Huamancaca Chico</t>
  </si>
  <si>
    <t>Banco de Credito del Perú</t>
  </si>
  <si>
    <t>Municipalidad Provincial de Coronel Portillo</t>
  </si>
  <si>
    <t>Municipalidad Distrital de Coronel Gregorio Albarracin Lanchipa</t>
  </si>
  <si>
    <t>Municipalidad Distrital de Tiabaya</t>
  </si>
  <si>
    <t>Municipalidad Distrital de San Sebastian</t>
  </si>
  <si>
    <t>Municipalidad Distrital de Chungui</t>
  </si>
  <si>
    <t>Municipalidad Distrital de Chinchao</t>
  </si>
  <si>
    <t>Municipalidad Distrital de Las Pirias</t>
  </si>
  <si>
    <t>Municipalidad Provincial del Alto Amazonas - Yurimaguas</t>
  </si>
  <si>
    <t>Municipalidad Provincial de Lampa</t>
  </si>
  <si>
    <t>AL 31 DE AGOSTO DE 2017</t>
  </si>
  <si>
    <t>Al 31 de agosto de 2017</t>
  </si>
  <si>
    <t>SERVICIO ANUAL - POR TIPO DE DEUDA - PERÍODO: DE SETIEMBRE 2017 AL 2040</t>
  </si>
  <si>
    <t>Municipalidad Distrital de El Porvenir</t>
  </si>
  <si>
    <t>Municipalidad Provincial de Sechura</t>
  </si>
  <si>
    <t>Municipalidad Provincial de Sullana</t>
  </si>
  <si>
    <t>Municipalidad Distrital de Choras</t>
  </si>
  <si>
    <t>Municipalidad Distrital de Marias</t>
  </si>
  <si>
    <t xml:space="preserve">      con deuda menor a US$ 109 mil, se agrupan en "Otros" e incluye a 19 entidades.</t>
  </si>
  <si>
    <t>Municipalidad Distrital de Pallpata</t>
  </si>
  <si>
    <t>Municipalidad Distrital de Bellavista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</si>
  <si>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US$ 104 mil, se agrupa en "otros" e incluye a 73 entidades.</t>
    </r>
  </si>
  <si>
    <t xml:space="preserve">          - Tipo de Cambio del 31 de agosto de 2017. </t>
  </si>
  <si>
    <t xml:space="preserve"> a/  Servicio proyectado a partir del mes de setiembre de 2017.</t>
  </si>
  <si>
    <t>Período: De setiembre 2017 al 2044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</si>
</sst>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##,###,###,###"/>
    <numFmt numFmtId="173" formatCode="###,###,###"/>
    <numFmt numFmtId="174" formatCode="_ * #,##0.0_ ;_ * \-#,##0.0_ ;_ * &quot;-&quot;??_ ;_ @_ "/>
    <numFmt numFmtId="175" formatCode="0.0%"/>
    <numFmt numFmtId="176" formatCode="_ * #,##0_ ;_ * \-#,##0_ ;_ * &quot;-&quot;??_ ;_ @_ "/>
    <numFmt numFmtId="177" formatCode="_ * #,##0_ ;_ * \-#,##0_ ;_ * &quot;0&quot;??_ ;_ @_ "/>
    <numFmt numFmtId="178" formatCode="_([$€]\ * #,##0.00_);_([$€]\ * \(#,##0.00\);_([$€]\ * &quot;-&quot;??_);_(@_)"/>
    <numFmt numFmtId="179" formatCode="[$-280A]d&quot; de &quot;mmmm&quot; de &quot;yyyy;@"/>
    <numFmt numFmtId="180" formatCode="0.0000"/>
    <numFmt numFmtId="181" formatCode="0.000"/>
    <numFmt numFmtId="182" formatCode="0.0"/>
    <numFmt numFmtId="183" formatCode="#,##0.0;[Red]\-#,##0.0"/>
    <numFmt numFmtId="184" formatCode="0.00000000"/>
    <numFmt numFmtId="185" formatCode="0.0000000000"/>
    <numFmt numFmtId="186" formatCode="0.000000"/>
    <numFmt numFmtId="187" formatCode="0.00000"/>
    <numFmt numFmtId="188" formatCode="###,###,###,###.00000"/>
    <numFmt numFmtId="189" formatCode="###,###,###,###.000000"/>
    <numFmt numFmtId="190" formatCode="#,##0.000000000;[Red]\-#,##0.000000000"/>
    <numFmt numFmtId="191" formatCode="#,##0.000000000000000;[Red]\-#,##0.000000000000000"/>
    <numFmt numFmtId="192" formatCode="0.0000000"/>
    <numFmt numFmtId="193" formatCode="0.000000000"/>
    <numFmt numFmtId="194" formatCode="0.00000000000"/>
    <numFmt numFmtId="195" formatCode="0.000000000000"/>
    <numFmt numFmtId="196" formatCode="###,###,###,###.000"/>
    <numFmt numFmtId="197" formatCode="#,##0.00000;[Red]\-#,##0.00000"/>
    <numFmt numFmtId="198" formatCode="#,##0.00000000;[Red]\-#,##0.00000000"/>
    <numFmt numFmtId="199" formatCode="#,##0.0000000000;[Red]\-#,##0.0000000000"/>
    <numFmt numFmtId="200" formatCode="0.00000000000000"/>
    <numFmt numFmtId="201" formatCode="\-"/>
    <numFmt numFmtId="202" formatCode="###,###,###,###.0"/>
    <numFmt numFmtId="203" formatCode="#,##0.0000000;[Red]\-#,##0.0000000"/>
    <numFmt numFmtId="204" formatCode="###,###,###,###.0000000"/>
    <numFmt numFmtId="205" formatCode="_ * #,##0.0000000000_ ;_ * \-#,##0.0000000000_ ;_ * &quot;-&quot;??????????_ ;_ @_ "/>
    <numFmt numFmtId="206" formatCode="0.0000000000000"/>
    <numFmt numFmtId="207" formatCode="###,###,###,###.00000000"/>
    <numFmt numFmtId="208" formatCode="###,###,###,###.000000000"/>
    <numFmt numFmtId="209" formatCode="#,##0.000000;[Red]\-#,##0.000000"/>
    <numFmt numFmtId="210" formatCode="#,##0.00000000000;[Red]\-#,##0.00000000000"/>
    <numFmt numFmtId="211" formatCode="#,##0.000000000000;[Red]\-#,##0.000000000000"/>
    <numFmt numFmtId="212" formatCode="###,###,###,###.00000000000000"/>
    <numFmt numFmtId="213" formatCode="#,##0.00000000000000;[Red]\-#,##0.00000000000000"/>
    <numFmt numFmtId="214" formatCode="#,##0.0"/>
    <numFmt numFmtId="215" formatCode="0\.0%"/>
    <numFmt numFmtId="216" formatCode="###,###,###,###.00"/>
    <numFmt numFmtId="217" formatCode="###,###,###,###.0000"/>
    <numFmt numFmtId="218" formatCode="mmm\-yyyy"/>
    <numFmt numFmtId="219" formatCode="#,##0.00000"/>
    <numFmt numFmtId="220" formatCode="#,##0.0000"/>
    <numFmt numFmtId="221" formatCode="#,##0.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3.65"/>
      <color indexed="8"/>
      <name val="Arial"/>
      <family val="2"/>
    </font>
    <font>
      <b/>
      <sz val="4.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8" fillId="30" borderId="0" applyNumberFormat="0" applyBorder="0" applyAlignment="0" applyProtection="0"/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57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71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72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71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71" fontId="21" fillId="32" borderId="0" xfId="49" applyFont="1" applyFill="1" applyBorder="1" applyAlignment="1">
      <alignment vertical="center"/>
    </xf>
    <xf numFmtId="171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72" fontId="5" fillId="33" borderId="14" xfId="0" applyNumberFormat="1" applyFont="1" applyFill="1" applyBorder="1" applyAlignment="1">
      <alignment horizontal="right" vertical="center" indent="3" readingOrder="1"/>
    </xf>
    <xf numFmtId="172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72" fontId="10" fillId="33" borderId="14" xfId="0" applyNumberFormat="1" applyFont="1" applyFill="1" applyBorder="1" applyAlignment="1">
      <alignment horizontal="right" vertical="center" indent="3" readingOrder="1"/>
    </xf>
    <xf numFmtId="172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72" fontId="11" fillId="33" borderId="14" xfId="0" applyNumberFormat="1" applyFont="1" applyFill="1" applyBorder="1" applyAlignment="1">
      <alignment horizontal="right" vertical="center" indent="3" readingOrder="1"/>
    </xf>
    <xf numFmtId="172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72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72" fontId="17" fillId="33" borderId="0" xfId="0" applyNumberFormat="1" applyFont="1" applyFill="1" applyAlignment="1">
      <alignment/>
    </xf>
    <xf numFmtId="192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71" fontId="17" fillId="33" borderId="0" xfId="0" applyNumberFormat="1" applyFont="1" applyFill="1" applyAlignment="1">
      <alignment/>
    </xf>
    <xf numFmtId="186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5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5" fontId="6" fillId="33" borderId="0" xfId="59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71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72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72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2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72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72" fontId="11" fillId="33" borderId="0" xfId="0" applyNumberFormat="1" applyFont="1" applyFill="1" applyAlignment="1">
      <alignment horizontal="center"/>
    </xf>
    <xf numFmtId="172" fontId="11" fillId="33" borderId="0" xfId="0" applyNumberFormat="1" applyFont="1" applyFill="1" applyAlignment="1">
      <alignment horizontal="right" indent="4"/>
    </xf>
    <xf numFmtId="172" fontId="12" fillId="33" borderId="0" xfId="0" applyNumberFormat="1" applyFont="1" applyFill="1" applyAlignment="1">
      <alignment vertical="center"/>
    </xf>
    <xf numFmtId="172" fontId="13" fillId="33" borderId="20" xfId="49" applyNumberFormat="1" applyFont="1" applyFill="1" applyBorder="1" applyAlignment="1">
      <alignment horizontal="right" indent="1"/>
    </xf>
    <xf numFmtId="172" fontId="13" fillId="33" borderId="21" xfId="49" applyNumberFormat="1" applyFont="1" applyFill="1" applyBorder="1" applyAlignment="1">
      <alignment horizontal="right" indent="1"/>
    </xf>
    <xf numFmtId="172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2" fontId="5" fillId="33" borderId="14" xfId="49" applyNumberFormat="1" applyFont="1" applyFill="1" applyBorder="1" applyAlignment="1">
      <alignment horizontal="center"/>
    </xf>
    <xf numFmtId="172" fontId="5" fillId="33" borderId="17" xfId="49" applyNumberFormat="1" applyFont="1" applyFill="1" applyBorder="1" applyAlignment="1">
      <alignment horizontal="center"/>
    </xf>
    <xf numFmtId="181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72" fontId="12" fillId="33" borderId="15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8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right" indent="4"/>
    </xf>
    <xf numFmtId="186" fontId="12" fillId="33" borderId="0" xfId="0" applyNumberFormat="1" applyFont="1" applyFill="1" applyAlignment="1">
      <alignment horizontal="center"/>
    </xf>
    <xf numFmtId="180" fontId="12" fillId="33" borderId="0" xfId="0" applyNumberFormat="1" applyFont="1" applyFill="1" applyAlignment="1">
      <alignment horizont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72" fontId="5" fillId="33" borderId="0" xfId="49" applyNumberFormat="1" applyFont="1" applyFill="1" applyBorder="1" applyAlignment="1">
      <alignment horizontal="center"/>
    </xf>
    <xf numFmtId="172" fontId="6" fillId="33" borderId="0" xfId="49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/>
    </xf>
    <xf numFmtId="208" fontId="11" fillId="33" borderId="0" xfId="0" applyNumberFormat="1" applyFont="1" applyFill="1" applyAlignment="1">
      <alignment horizontal="center"/>
    </xf>
    <xf numFmtId="195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4" fontId="17" fillId="32" borderId="0" xfId="0" applyNumberFormat="1" applyFont="1" applyFill="1" applyAlignment="1">
      <alignment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71" fontId="85" fillId="33" borderId="0" xfId="49" applyFont="1" applyFill="1" applyAlignment="1">
      <alignment horizontal="center"/>
    </xf>
    <xf numFmtId="171" fontId="8" fillId="0" borderId="0" xfId="0" applyNumberFormat="1" applyFont="1" applyFill="1" applyBorder="1" applyAlignment="1">
      <alignment vertical="center"/>
    </xf>
    <xf numFmtId="172" fontId="2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92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8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4" fontId="6" fillId="33" borderId="0" xfId="49" applyNumberFormat="1" applyFont="1" applyFill="1" applyBorder="1" applyAlignment="1">
      <alignment vertical="center"/>
    </xf>
    <xf numFmtId="194" fontId="2" fillId="33" borderId="0" xfId="49" applyNumberFormat="1" applyFont="1" applyFill="1" applyAlignment="1">
      <alignment vertical="center"/>
    </xf>
    <xf numFmtId="193" fontId="10" fillId="33" borderId="0" xfId="0" applyNumberFormat="1" applyFont="1" applyFill="1" applyBorder="1" applyAlignment="1">
      <alignment horizontal="right" vertical="center" indent="1" readingOrder="1"/>
    </xf>
    <xf numFmtId="184" fontId="11" fillId="33" borderId="0" xfId="0" applyNumberFormat="1" applyFont="1" applyFill="1" applyAlignment="1">
      <alignment horizontal="center"/>
    </xf>
    <xf numFmtId="193" fontId="11" fillId="33" borderId="0" xfId="0" applyNumberFormat="1" applyFont="1" applyFill="1" applyAlignment="1">
      <alignment horizontal="center"/>
    </xf>
    <xf numFmtId="203" fontId="11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>
      <alignment horizontal="right" vertical="center"/>
    </xf>
    <xf numFmtId="210" fontId="11" fillId="33" borderId="0" xfId="0" applyNumberFormat="1" applyFont="1" applyFill="1" applyAlignment="1">
      <alignment horizontal="right" vertical="center"/>
    </xf>
    <xf numFmtId="197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92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93" fontId="2" fillId="33" borderId="0" xfId="0" applyNumberFormat="1" applyFont="1" applyFill="1" applyAlignment="1">
      <alignment vertical="center"/>
    </xf>
    <xf numFmtId="181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5" fontId="17" fillId="33" borderId="0" xfId="0" applyNumberFormat="1" applyFont="1" applyFill="1" applyAlignment="1">
      <alignment/>
    </xf>
    <xf numFmtId="172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73" fontId="17" fillId="32" borderId="0" xfId="0" applyNumberFormat="1" applyFont="1" applyFill="1" applyAlignment="1">
      <alignment/>
    </xf>
    <xf numFmtId="173" fontId="17" fillId="32" borderId="0" xfId="0" applyNumberFormat="1" applyFont="1" applyFill="1" applyBorder="1" applyAlignment="1">
      <alignment/>
    </xf>
    <xf numFmtId="182" fontId="17" fillId="32" borderId="0" xfId="0" applyNumberFormat="1" applyFont="1" applyFill="1" applyBorder="1" applyAlignment="1">
      <alignment/>
    </xf>
    <xf numFmtId="194" fontId="12" fillId="33" borderId="0" xfId="0" applyNumberFormat="1" applyFont="1" applyFill="1" applyAlignment="1">
      <alignment/>
    </xf>
    <xf numFmtId="204" fontId="12" fillId="33" borderId="0" xfId="0" applyNumberFormat="1" applyFont="1" applyFill="1" applyAlignment="1">
      <alignment/>
    </xf>
    <xf numFmtId="192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171" fontId="2" fillId="32" borderId="0" xfId="49" applyFont="1" applyFill="1" applyBorder="1" applyAlignment="1">
      <alignment vertical="center"/>
    </xf>
    <xf numFmtId="193" fontId="2" fillId="32" borderId="0" xfId="49" applyNumberFormat="1" applyFont="1" applyFill="1" applyBorder="1" applyAlignment="1">
      <alignment vertical="center"/>
    </xf>
    <xf numFmtId="200" fontId="55" fillId="0" borderId="0" xfId="0" applyNumberFormat="1" applyFont="1" applyAlignment="1">
      <alignment/>
    </xf>
    <xf numFmtId="184" fontId="2" fillId="33" borderId="0" xfId="0" applyNumberFormat="1" applyFont="1" applyFill="1" applyBorder="1" applyAlignment="1">
      <alignment vertical="center"/>
    </xf>
    <xf numFmtId="205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71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4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6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71" fontId="9" fillId="32" borderId="0" xfId="0" applyNumberFormat="1" applyFont="1" applyFill="1" applyBorder="1" applyAlignment="1">
      <alignment vertical="center"/>
    </xf>
    <xf numFmtId="186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92" fontId="9" fillId="33" borderId="0" xfId="49" applyNumberFormat="1" applyFont="1" applyFill="1" applyBorder="1" applyAlignment="1">
      <alignment vertical="center"/>
    </xf>
    <xf numFmtId="193" fontId="2" fillId="32" borderId="0" xfId="0" applyNumberFormat="1" applyFont="1" applyFill="1" applyBorder="1" applyAlignment="1">
      <alignment vertical="center"/>
    </xf>
    <xf numFmtId="176" fontId="11" fillId="32" borderId="0" xfId="49" applyNumberFormat="1" applyFont="1" applyFill="1" applyBorder="1" applyAlignment="1">
      <alignment vertical="center"/>
    </xf>
    <xf numFmtId="175" fontId="2" fillId="33" borderId="0" xfId="59" applyNumberFormat="1" applyFont="1" applyFill="1" applyBorder="1" applyAlignment="1">
      <alignment horizontal="left" vertical="center" indent="5"/>
    </xf>
    <xf numFmtId="193" fontId="9" fillId="32" borderId="0" xfId="0" applyNumberFormat="1" applyFont="1" applyFill="1" applyBorder="1" applyAlignment="1">
      <alignment vertical="center"/>
    </xf>
    <xf numFmtId="177" fontId="2" fillId="32" borderId="0" xfId="49" applyNumberFormat="1" applyFont="1" applyFill="1" applyBorder="1" applyAlignment="1">
      <alignment horizontal="right" vertical="center"/>
    </xf>
    <xf numFmtId="177" fontId="2" fillId="32" borderId="0" xfId="49" applyNumberFormat="1" applyFont="1" applyFill="1" applyBorder="1" applyAlignment="1">
      <alignment horizontal="right" vertical="justify"/>
    </xf>
    <xf numFmtId="177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71" fontId="2" fillId="33" borderId="0" xfId="49" applyFont="1" applyFill="1" applyBorder="1" applyAlignment="1">
      <alignment vertical="center"/>
    </xf>
    <xf numFmtId="192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193" fontId="12" fillId="33" borderId="0" xfId="0" applyNumberFormat="1" applyFont="1" applyFill="1" applyAlignment="1">
      <alignment horizontal="center"/>
    </xf>
    <xf numFmtId="187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92" fontId="2" fillId="32" borderId="0" xfId="0" applyNumberFormat="1" applyFont="1" applyFill="1" applyBorder="1" applyAlignment="1">
      <alignment vertical="center"/>
    </xf>
    <xf numFmtId="198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90" fontId="17" fillId="32" borderId="0" xfId="0" applyNumberFormat="1" applyFont="1" applyFill="1" applyAlignment="1">
      <alignment/>
    </xf>
    <xf numFmtId="197" fontId="17" fillId="32" borderId="0" xfId="0" applyNumberFormat="1" applyFont="1" applyFill="1" applyAlignment="1">
      <alignment/>
    </xf>
    <xf numFmtId="199" fontId="17" fillId="32" borderId="0" xfId="0" applyNumberFormat="1" applyFont="1" applyFill="1" applyAlignment="1">
      <alignment/>
    </xf>
    <xf numFmtId="172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93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92" fontId="88" fillId="33" borderId="0" xfId="49" applyNumberFormat="1" applyFont="1" applyFill="1" applyBorder="1" applyAlignment="1">
      <alignment vertical="center"/>
    </xf>
    <xf numFmtId="185" fontId="88" fillId="33" borderId="0" xfId="49" applyNumberFormat="1" applyFont="1" applyFill="1" applyBorder="1" applyAlignment="1">
      <alignment vertical="center"/>
    </xf>
    <xf numFmtId="187" fontId="88" fillId="33" borderId="0" xfId="49" applyNumberFormat="1" applyFont="1" applyFill="1" applyBorder="1" applyAlignment="1">
      <alignment vertical="center"/>
    </xf>
    <xf numFmtId="186" fontId="88" fillId="33" borderId="0" xfId="49" applyNumberFormat="1" applyFont="1" applyFill="1" applyBorder="1" applyAlignment="1">
      <alignment vertical="center"/>
    </xf>
    <xf numFmtId="175" fontId="88" fillId="33" borderId="0" xfId="59" applyNumberFormat="1" applyFont="1" applyFill="1" applyBorder="1" applyAlignment="1">
      <alignment horizontal="center" vertical="center"/>
    </xf>
    <xf numFmtId="186" fontId="87" fillId="33" borderId="0" xfId="0" applyNumberFormat="1" applyFont="1" applyFill="1" applyBorder="1" applyAlignment="1">
      <alignment vertical="center"/>
    </xf>
    <xf numFmtId="185" fontId="87" fillId="33" borderId="0" xfId="0" applyNumberFormat="1" applyFont="1" applyFill="1" applyBorder="1" applyAlignment="1">
      <alignment vertical="center"/>
    </xf>
    <xf numFmtId="193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92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83" fontId="67" fillId="33" borderId="0" xfId="0" applyNumberFormat="1" applyFont="1" applyFill="1" applyBorder="1" applyAlignment="1">
      <alignment horizontal="left"/>
    </xf>
    <xf numFmtId="209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203" fontId="67" fillId="33" borderId="0" xfId="0" applyNumberFormat="1" applyFont="1" applyFill="1" applyBorder="1" applyAlignment="1">
      <alignment horizontal="left"/>
    </xf>
    <xf numFmtId="198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72" fontId="67" fillId="33" borderId="0" xfId="49" applyNumberFormat="1" applyFont="1" applyFill="1" applyAlignment="1">
      <alignment/>
    </xf>
    <xf numFmtId="172" fontId="67" fillId="33" borderId="0" xfId="0" applyNumberFormat="1" applyFont="1" applyFill="1" applyAlignment="1">
      <alignment/>
    </xf>
    <xf numFmtId="187" fontId="67" fillId="33" borderId="0" xfId="0" applyNumberFormat="1" applyFont="1" applyFill="1" applyAlignment="1">
      <alignment/>
    </xf>
    <xf numFmtId="180" fontId="67" fillId="33" borderId="0" xfId="0" applyNumberFormat="1" applyFont="1" applyFill="1" applyAlignment="1">
      <alignment/>
    </xf>
    <xf numFmtId="171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71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81" fontId="90" fillId="33" borderId="0" xfId="0" applyNumberFormat="1" applyFont="1" applyFill="1" applyAlignment="1">
      <alignment horizontal="center" vertical="center"/>
    </xf>
    <xf numFmtId="181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90" fontId="17" fillId="33" borderId="0" xfId="0" applyNumberFormat="1" applyFont="1" applyFill="1" applyAlignment="1">
      <alignment/>
    </xf>
    <xf numFmtId="172" fontId="13" fillId="33" borderId="12" xfId="0" applyNumberFormat="1" applyFont="1" applyFill="1" applyBorder="1" applyAlignment="1">
      <alignment horizontal="right" vertical="center" indent="2" readingOrder="1"/>
    </xf>
    <xf numFmtId="172" fontId="12" fillId="33" borderId="12" xfId="0" applyNumberFormat="1" applyFont="1" applyFill="1" applyBorder="1" applyAlignment="1">
      <alignment horizontal="right" vertical="center" indent="2" readingOrder="1"/>
    </xf>
    <xf numFmtId="172" fontId="10" fillId="33" borderId="13" xfId="0" applyNumberFormat="1" applyFont="1" applyFill="1" applyBorder="1" applyAlignment="1">
      <alignment horizontal="right" vertical="center" wrapText="1" indent="2" readingOrder="1"/>
    </xf>
    <xf numFmtId="172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0" fillId="0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14" fontId="2" fillId="33" borderId="0" xfId="49" applyNumberFormat="1" applyFont="1" applyFill="1" applyBorder="1" applyAlignment="1">
      <alignment vertical="center"/>
    </xf>
    <xf numFmtId="214" fontId="6" fillId="33" borderId="25" xfId="49" applyNumberFormat="1" applyFont="1" applyFill="1" applyBorder="1" applyAlignment="1">
      <alignment vertical="center"/>
    </xf>
    <xf numFmtId="214" fontId="2" fillId="33" borderId="0" xfId="49" applyNumberFormat="1" applyFont="1" applyFill="1" applyBorder="1" applyAlignment="1">
      <alignment horizontal="right" vertical="center"/>
    </xf>
    <xf numFmtId="21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14" fontId="2" fillId="33" borderId="0" xfId="0" applyNumberFormat="1" applyFont="1" applyFill="1" applyBorder="1" applyAlignment="1">
      <alignment vertical="center"/>
    </xf>
    <xf numFmtId="214" fontId="2" fillId="33" borderId="0" xfId="0" applyNumberFormat="1" applyFont="1" applyFill="1" applyBorder="1" applyAlignment="1">
      <alignment horizontal="right" vertical="center"/>
    </xf>
    <xf numFmtId="21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1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14" fontId="6" fillId="33" borderId="26" xfId="49" applyNumberFormat="1" applyFont="1" applyFill="1" applyBorder="1" applyAlignment="1">
      <alignment horizontal="right" vertical="center" indent="2"/>
    </xf>
    <xf numFmtId="21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94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6" fontId="80" fillId="33" borderId="0" xfId="0" applyNumberFormat="1" applyFont="1" applyFill="1" applyAlignment="1">
      <alignment/>
    </xf>
    <xf numFmtId="185" fontId="80" fillId="33" borderId="0" xfId="0" applyNumberFormat="1" applyFont="1" applyFill="1" applyAlignment="1">
      <alignment/>
    </xf>
    <xf numFmtId="188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73" fontId="93" fillId="32" borderId="0" xfId="0" applyNumberFormat="1" applyFont="1" applyFill="1" applyBorder="1" applyAlignment="1">
      <alignment horizontal="left" vertical="center" wrapText="1" readingOrder="1"/>
    </xf>
    <xf numFmtId="193" fontId="93" fillId="32" borderId="0" xfId="0" applyNumberFormat="1" applyFont="1" applyFill="1" applyBorder="1" applyAlignment="1">
      <alignment horizontal="left" vertical="center" wrapText="1" readingOrder="1"/>
    </xf>
    <xf numFmtId="193" fontId="80" fillId="32" borderId="0" xfId="0" applyNumberFormat="1" applyFont="1" applyFill="1" applyAlignment="1">
      <alignment/>
    </xf>
    <xf numFmtId="184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72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3" fontId="80" fillId="33" borderId="0" xfId="0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0" fontId="80" fillId="33" borderId="0" xfId="0" applyFont="1" applyFill="1" applyBorder="1" applyAlignment="1">
      <alignment/>
    </xf>
    <xf numFmtId="190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90" fontId="85" fillId="33" borderId="0" xfId="0" applyNumberFormat="1" applyFont="1" applyFill="1" applyAlignment="1">
      <alignment/>
    </xf>
    <xf numFmtId="0" fontId="85" fillId="33" borderId="0" xfId="0" applyFont="1" applyFill="1" applyBorder="1" applyAlignment="1">
      <alignment/>
    </xf>
    <xf numFmtId="211" fontId="85" fillId="33" borderId="0" xfId="0" applyNumberFormat="1" applyFont="1" applyFill="1" applyAlignment="1">
      <alignment/>
    </xf>
    <xf numFmtId="198" fontId="85" fillId="33" borderId="0" xfId="0" applyNumberFormat="1" applyFont="1" applyFill="1" applyAlignment="1">
      <alignment/>
    </xf>
    <xf numFmtId="184" fontId="85" fillId="33" borderId="0" xfId="0" applyNumberFormat="1" applyFont="1" applyFill="1" applyAlignment="1">
      <alignment/>
    </xf>
    <xf numFmtId="199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91" fontId="85" fillId="33" borderId="0" xfId="0" applyNumberFormat="1" applyFont="1" applyFill="1" applyAlignment="1">
      <alignment/>
    </xf>
    <xf numFmtId="172" fontId="85" fillId="33" borderId="0" xfId="0" applyNumberFormat="1" applyFont="1" applyFill="1" applyAlignment="1">
      <alignment/>
    </xf>
    <xf numFmtId="172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6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6" fontId="93" fillId="33" borderId="0" xfId="0" applyNumberFormat="1" applyFont="1" applyFill="1" applyAlignment="1">
      <alignment horizontal="center"/>
    </xf>
    <xf numFmtId="192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/>
    </xf>
    <xf numFmtId="185" fontId="93" fillId="33" borderId="0" xfId="0" applyNumberFormat="1" applyFont="1" applyFill="1" applyAlignment="1">
      <alignment horizontal="center"/>
    </xf>
    <xf numFmtId="188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right" indent="4"/>
    </xf>
    <xf numFmtId="172" fontId="85" fillId="33" borderId="0" xfId="0" applyNumberFormat="1" applyFont="1" applyFill="1" applyAlignment="1">
      <alignment horizontal="center"/>
    </xf>
    <xf numFmtId="185" fontId="85" fillId="33" borderId="0" xfId="0" applyNumberFormat="1" applyFont="1" applyFill="1" applyAlignment="1">
      <alignment horizontal="center"/>
    </xf>
    <xf numFmtId="186" fontId="85" fillId="33" borderId="0" xfId="49" applyNumberFormat="1" applyFont="1" applyFill="1" applyAlignment="1">
      <alignment horizontal="center"/>
    </xf>
    <xf numFmtId="192" fontId="85" fillId="33" borderId="0" xfId="0" applyNumberFormat="1" applyFont="1" applyFill="1" applyAlignment="1">
      <alignment horizontal="center"/>
    </xf>
    <xf numFmtId="184" fontId="85" fillId="33" borderId="0" xfId="0" applyNumberFormat="1" applyFont="1" applyFill="1" applyAlignment="1">
      <alignment horizontal="center"/>
    </xf>
    <xf numFmtId="172" fontId="85" fillId="33" borderId="0" xfId="0" applyNumberFormat="1" applyFont="1" applyFill="1" applyAlignment="1">
      <alignment horizontal="right" indent="4"/>
    </xf>
    <xf numFmtId="190" fontId="80" fillId="33" borderId="0" xfId="0" applyNumberFormat="1" applyFont="1" applyFill="1" applyAlignment="1">
      <alignment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7" fontId="80" fillId="33" borderId="0" xfId="0" applyNumberFormat="1" applyFont="1" applyFill="1" applyAlignment="1">
      <alignment/>
    </xf>
    <xf numFmtId="175" fontId="2" fillId="33" borderId="26" xfId="59" applyNumberFormat="1" applyFont="1" applyFill="1" applyBorder="1" applyAlignment="1">
      <alignment horizontal="right" vertical="center" indent="2"/>
    </xf>
    <xf numFmtId="175" fontId="6" fillId="33" borderId="28" xfId="59" applyNumberFormat="1" applyFont="1" applyFill="1" applyBorder="1" applyAlignment="1">
      <alignment horizontal="right" vertical="center" indent="2"/>
    </xf>
    <xf numFmtId="175" fontId="2" fillId="33" borderId="26" xfId="0" applyNumberFormat="1" applyFont="1" applyFill="1" applyBorder="1" applyAlignment="1">
      <alignment horizontal="right" vertical="center" indent="2"/>
    </xf>
    <xf numFmtId="175" fontId="6" fillId="33" borderId="28" xfId="0" applyNumberFormat="1" applyFont="1" applyFill="1" applyBorder="1" applyAlignment="1">
      <alignment horizontal="right" vertical="center" indent="2"/>
    </xf>
    <xf numFmtId="218" fontId="2" fillId="33" borderId="19" xfId="0" applyNumberFormat="1" applyFont="1" applyFill="1" applyBorder="1" applyAlignment="1">
      <alignment horizontal="left" vertical="center" indent="8"/>
    </xf>
    <xf numFmtId="171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19" fontId="17" fillId="32" borderId="0" xfId="0" applyNumberFormat="1" applyFont="1" applyFill="1" applyAlignment="1">
      <alignment/>
    </xf>
    <xf numFmtId="173" fontId="80" fillId="32" borderId="0" xfId="0" applyNumberFormat="1" applyFont="1" applyFill="1" applyAlignment="1">
      <alignment/>
    </xf>
    <xf numFmtId="172" fontId="11" fillId="33" borderId="14" xfId="0" applyNumberFormat="1" applyFont="1" applyFill="1" applyBorder="1" applyAlignment="1">
      <alignment horizontal="right" vertical="center" indent="2" readingOrder="1"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3" borderId="0" xfId="46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9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4" fillId="33" borderId="0" xfId="0" applyFont="1" applyFill="1" applyBorder="1" applyAlignment="1" applyProtection="1">
      <alignment horizontal="left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172" fontId="13" fillId="33" borderId="10" xfId="0" applyNumberFormat="1" applyFont="1" applyFill="1" applyBorder="1" applyAlignment="1">
      <alignment horizontal="right" vertical="center" indent="2" readingOrder="1"/>
    </xf>
    <xf numFmtId="172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33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6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72" fontId="13" fillId="33" borderId="16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172" fontId="13" fillId="33" borderId="15" xfId="0" applyNumberFormat="1" applyFont="1" applyFill="1" applyBorder="1" applyAlignment="1">
      <alignment horizontal="center" vertical="center"/>
    </xf>
    <xf numFmtId="172" fontId="13" fillId="33" borderId="21" xfId="0" applyNumberFormat="1" applyFont="1" applyFill="1" applyBorder="1" applyAlignment="1">
      <alignment horizontal="center" vertical="center"/>
    </xf>
    <xf numFmtId="172" fontId="13" fillId="33" borderId="32" xfId="0" applyNumberFormat="1" applyFont="1" applyFill="1" applyBorder="1" applyAlignment="1">
      <alignment horizontal="center" vertical="center"/>
    </xf>
    <xf numFmtId="172" fontId="13" fillId="33" borderId="33" xfId="0" applyNumberFormat="1" applyFont="1" applyFill="1" applyBorder="1" applyAlignment="1">
      <alignment horizontal="center" vertical="center"/>
    </xf>
    <xf numFmtId="172" fontId="13" fillId="33" borderId="34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0.9446600879118444</c:v>
                </c:pt>
                <c:pt idx="1">
                  <c:v>0.05533991208815549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7"/>
          <c:w val="0.6225"/>
          <c:h val="0.8492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5"/>
          <c:w val="0.95375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Resumen!$G$20:$G$31</c:f>
              <c:strCache>
                <c:ptCount val="12"/>
                <c:pt idx="0">
                  <c:v>MEF  1/</c:v>
                </c:pt>
                <c:pt idx="1">
                  <c:v>BBVA, Scotia y BCP Sindicado</c:v>
                </c:pt>
                <c:pt idx="2">
                  <c:v>BBVA Banco Continental</c:v>
                </c:pt>
                <c:pt idx="3">
                  <c:v>BBVA Banco Continental - Sindicado</c:v>
                </c:pt>
                <c:pt idx="4">
                  <c:v>Banco Interamericano de Desarrollo (BID)</c:v>
                </c:pt>
                <c:pt idx="5">
                  <c:v>Banco de la Nación</c:v>
                </c:pt>
                <c:pt idx="6">
                  <c:v>Banco Internacional de Reconstrucción y Fomento (BIRF)</c:v>
                </c:pt>
                <c:pt idx="7">
                  <c:v>Banco de Comercio</c:v>
                </c:pt>
                <c:pt idx="8">
                  <c:v>Banco de Credito del Perú</c:v>
                </c:pt>
                <c:pt idx="9">
                  <c:v>Banco Agropecuario</c:v>
                </c:pt>
                <c:pt idx="10">
                  <c:v>Banco Wiese Sudameris</c:v>
                </c:pt>
                <c:pt idx="11">
                  <c:v>Banco Financiero</c:v>
                </c:pt>
              </c:strCache>
            </c:strRef>
          </c:cat>
          <c:val>
            <c:numRef>
              <c:f>Resumen!$J$20:$J$31</c:f>
              <c:numCache>
                <c:ptCount val="12"/>
                <c:pt idx="0">
                  <c:v>0.7246446349278777</c:v>
                </c:pt>
                <c:pt idx="1">
                  <c:v>0.06847953014604174</c:v>
                </c:pt>
                <c:pt idx="2">
                  <c:v>0.06474607603199062</c:v>
                </c:pt>
                <c:pt idx="3">
                  <c:v>0.05574269024227296</c:v>
                </c:pt>
                <c:pt idx="4">
                  <c:v>0.04068066714427534</c:v>
                </c:pt>
                <c:pt idx="5">
                  <c:v>0.01908214993917303</c:v>
                </c:pt>
                <c:pt idx="6">
                  <c:v>0.014659244948718933</c:v>
                </c:pt>
                <c:pt idx="7">
                  <c:v>0.0067891441302653285</c:v>
                </c:pt>
                <c:pt idx="8">
                  <c:v>0.0041728506990715685</c:v>
                </c:pt>
                <c:pt idx="9">
                  <c:v>0.00039863500631087586</c:v>
                </c:pt>
                <c:pt idx="10">
                  <c:v>0.00040292788516887166</c:v>
                </c:pt>
                <c:pt idx="11">
                  <c:v>0.000201448898833181</c:v>
                </c:pt>
              </c:numCache>
            </c:numRef>
          </c:val>
        </c:ser>
        <c:gapWidth val="100"/>
        <c:axId val="36499382"/>
        <c:axId val="60058983"/>
      </c:barChart>
      <c:catAx>
        <c:axId val="364993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58983"/>
        <c:crosses val="autoZero"/>
        <c:auto val="1"/>
        <c:lblOffset val="100"/>
        <c:tickLblSkip val="1"/>
        <c:noMultiLvlLbl val="0"/>
      </c:catAx>
      <c:valAx>
        <c:axId val="6005898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-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99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Resumen!$B$20:$B$21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Resumen!$E$20:$E$21</c:f>
              <c:numCache>
                <c:ptCount val="2"/>
                <c:pt idx="0">
                  <c:v>0.6593220219405359</c:v>
                </c:pt>
                <c:pt idx="1">
                  <c:v>0.34067797805946415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687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Resumen!$B$33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Resumen!$B$35:$B$38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Resumen!$E$35:$E$38</c:f>
              <c:numCache>
                <c:ptCount val="4"/>
                <c:pt idx="0">
                  <c:v>0.6462967226493432</c:v>
                </c:pt>
                <c:pt idx="1">
                  <c:v>0.18550555025556612</c:v>
                </c:pt>
                <c:pt idx="2">
                  <c:v>0.1476239836543686</c:v>
                </c:pt>
                <c:pt idx="3">
                  <c:v>0.02057374344072204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5"/>
          <c:y val="0.09825"/>
          <c:w val="0.4785"/>
          <c:h val="0.7995"/>
        </c:manualLayout>
      </c:layout>
      <c:pieChart>
        <c:varyColors val="1"/>
        <c:ser>
          <c:idx val="0"/>
          <c:order val="0"/>
          <c:tx>
            <c:strRef>
              <c:f>Resumen!$B$45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Resumen!$E$47:$E$48</c:f>
              <c:numCache>
                <c:ptCount val="2"/>
                <c:pt idx="0">
                  <c:v>0.9838735065151671</c:v>
                </c:pt>
                <c:pt idx="1">
                  <c:v>0.01612649348483286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Resumen!$E$26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5,5%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Resumen!$B$27:$B$29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Resumen!$E$27:$E$29</c:f>
              <c:numCache>
                <c:ptCount val="3"/>
                <c:pt idx="0">
                  <c:v>0.7246446349285081</c:v>
                </c:pt>
                <c:pt idx="1">
                  <c:v>0.22001545298197606</c:v>
                </c:pt>
                <c:pt idx="2">
                  <c:v>0.055339912089515775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3"/>
          <c:w val="0.765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Resumen!$H$39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Resumen!$G$40:$G$48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42948</c:v>
                </c:pt>
              </c:strCache>
            </c:strRef>
          </c:cat>
          <c:val>
            <c:numRef>
              <c:f>Resumen!$H$40:$H$48</c:f>
              <c:numCache>
                <c:ptCount val="9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35.27686902000001</c:v>
                </c:pt>
              </c:numCache>
            </c:numRef>
          </c:val>
        </c:ser>
        <c:ser>
          <c:idx val="1"/>
          <c:order val="1"/>
          <c:tx>
            <c:strRef>
              <c:f>Resumen!$I$39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Resumen!$G$40:$G$48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42948</c:v>
                </c:pt>
              </c:strCache>
            </c:strRef>
          </c:cat>
          <c:val>
            <c:numRef>
              <c:f>Resumen!$I$40:$I$48</c:f>
              <c:numCache>
                <c:ptCount val="9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602.1811190400001</c:v>
                </c:pt>
              </c:numCache>
            </c:numRef>
          </c:val>
        </c:ser>
        <c:overlap val="-25"/>
        <c:axId val="3659936"/>
        <c:axId val="32939425"/>
      </c:barChart>
      <c:catAx>
        <c:axId val="3659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39425"/>
        <c:crosses val="autoZero"/>
        <c:auto val="1"/>
        <c:lblOffset val="100"/>
        <c:tickLblSkip val="1"/>
        <c:noMultiLvlLbl val="0"/>
      </c:catAx>
      <c:valAx>
        <c:axId val="32939425"/>
        <c:scaling>
          <c:orientation val="minMax"/>
        </c:scaling>
        <c:axPos val="l"/>
        <c:delete val="1"/>
        <c:majorTickMark val="out"/>
        <c:minorTickMark val="none"/>
        <c:tickLblPos val="nextTo"/>
        <c:crossAx val="3659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89"/>
          <c:w val="0.192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0.0285"/>
          <c:w val="0.8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'DGRGL-C7'!$B$15:$C$45</c:f>
              <c:multiLvlStrCache/>
            </c:multiLvlStrRef>
          </c:cat>
          <c:val>
            <c:numRef>
              <c:f>'DGRGL-C7'!$J$15:$J$42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'DGRGL-C7'!$B$15:$B$42</c:f>
              <c:numCache/>
            </c:numRef>
          </c:cat>
          <c:val>
            <c:numRef>
              <c:f>'DGRGL-C7'!$M$15:$M$42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'DGRGL-C7'!$B$15:$B$42</c:f>
              <c:numCache/>
            </c:numRef>
          </c:cat>
          <c:val>
            <c:numRef>
              <c:f>'DGRGL-C7'!$G$15:$G$42</c:f>
              <c:numCache/>
            </c:numRef>
          </c:val>
          <c:smooth val="0"/>
        </c:ser>
        <c:marker val="1"/>
        <c:axId val="28019370"/>
        <c:axId val="50847739"/>
      </c:lineChart>
      <c:catAx>
        <c:axId val="28019370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47739"/>
        <c:crosses val="autoZero"/>
        <c:auto val="1"/>
        <c:lblOffset val="100"/>
        <c:tickLblSkip val="2"/>
        <c:tickMarkSkip val="2"/>
        <c:noMultiLvlLbl val="0"/>
      </c:catAx>
      <c:valAx>
        <c:axId val="50847739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19370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95"/>
          <c:w val="0.20375"/>
          <c:h val="0.239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4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82017.xls#Indice!B6" /><Relationship Id="rId4" Type="http://schemas.openxmlformats.org/officeDocument/2006/relationships/hyperlink" Target="#Reporte_Deuda_GRGL_31082017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2.jpeg" /><Relationship Id="rId4" Type="http://schemas.openxmlformats.org/officeDocument/2006/relationships/hyperlink" Target="#Reporte_Deuda_GRGL_31082017.xls#Indice!B6" /><Relationship Id="rId5" Type="http://schemas.openxmlformats.org/officeDocument/2006/relationships/hyperlink" Target="#Reporte_Deuda_GRGL_31082017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82017.xls#Indice!B6" /><Relationship Id="rId4" Type="http://schemas.openxmlformats.org/officeDocument/2006/relationships/hyperlink" Target="#Reporte_Deuda_GRGL_31082017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82017.xls#Indice!B6" /><Relationship Id="rId4" Type="http://schemas.openxmlformats.org/officeDocument/2006/relationships/hyperlink" Target="#Reporte_Deuda_GRGL_31082017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image" Target="../media/image2.jpeg" /><Relationship Id="rId11" Type="http://schemas.openxmlformats.org/officeDocument/2006/relationships/hyperlink" Target="#Reporte_Deuda_GRGL_31082017.xls#Indice!B6" /><Relationship Id="rId12" Type="http://schemas.openxmlformats.org/officeDocument/2006/relationships/hyperlink" Target="#Reporte_Deuda_GRGL_31082017.xls#Indice!B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Reporte_Deuda_GRGL_31082017.xls#Indice!B6" /><Relationship Id="rId5" Type="http://schemas.openxmlformats.org/officeDocument/2006/relationships/hyperlink" Target="#Reporte_Deuda_GRGL_31082017.xls#Indice!B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82017.xls#Indice!B6" /><Relationship Id="rId4" Type="http://schemas.openxmlformats.org/officeDocument/2006/relationships/hyperlink" Target="#Reporte_Deuda_GRGL_31082017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82017.xls#Indice!B6" /><Relationship Id="rId4" Type="http://schemas.openxmlformats.org/officeDocument/2006/relationships/hyperlink" Target="#Reporte_Deuda_GRGL_31082017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82017.xls#Indice!B6" /><Relationship Id="rId4" Type="http://schemas.openxmlformats.org/officeDocument/2006/relationships/hyperlink" Target="#Reporte_Deuda_GRGL_31082017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82017.xls#Indice!B6" /><Relationship Id="rId4" Type="http://schemas.openxmlformats.org/officeDocument/2006/relationships/hyperlink" Target="#Reporte_Deuda_GRGL_31082017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733425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51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2</xdr:col>
      <xdr:colOff>476250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20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0</xdr:row>
      <xdr:rowOff>66675</xdr:rowOff>
    </xdr:from>
    <xdr:to>
      <xdr:col>2</xdr:col>
      <xdr:colOff>1028700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666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9</xdr:col>
      <xdr:colOff>219075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6143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11</xdr:row>
      <xdr:rowOff>19050</xdr:rowOff>
    </xdr:from>
    <xdr:to>
      <xdr:col>22</xdr:col>
      <xdr:colOff>28575</xdr:colOff>
      <xdr:row>30</xdr:row>
      <xdr:rowOff>57150</xdr:rowOff>
    </xdr:to>
    <xdr:graphicFrame>
      <xdr:nvGraphicFramePr>
        <xdr:cNvPr id="2" name="4 Gráfico"/>
        <xdr:cNvGraphicFramePr/>
      </xdr:nvGraphicFramePr>
      <xdr:xfrm>
        <a:off x="10372725" y="2219325"/>
        <a:ext cx="66770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428625</xdr:colOff>
      <xdr:row>0</xdr:row>
      <xdr:rowOff>123825</xdr:rowOff>
    </xdr:from>
    <xdr:to>
      <xdr:col>9</xdr:col>
      <xdr:colOff>819150</xdr:colOff>
      <xdr:row>2</xdr:row>
      <xdr:rowOff>76200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1314450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40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114300</xdr:rowOff>
    </xdr:from>
    <xdr:to>
      <xdr:col>6</xdr:col>
      <xdr:colOff>600075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14300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123825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191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85725</xdr:rowOff>
    </xdr:from>
    <xdr:to>
      <xdr:col>6</xdr:col>
      <xdr:colOff>447675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85725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914400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37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190750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38375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35</xdr:row>
      <xdr:rowOff>190500</xdr:rowOff>
    </xdr:to>
    <xdr:graphicFrame>
      <xdr:nvGraphicFramePr>
        <xdr:cNvPr id="4" name="8 Gráfico"/>
        <xdr:cNvGraphicFramePr/>
      </xdr:nvGraphicFramePr>
      <xdr:xfrm>
        <a:off x="7143750" y="5715000"/>
        <a:ext cx="74866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24100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772150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458325"/>
        <a:ext cx="461962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762625"/>
        <a:ext cx="325755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715500"/>
        <a:ext cx="579120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6</xdr:col>
      <xdr:colOff>9525</xdr:colOff>
      <xdr:row>0</xdr:row>
      <xdr:rowOff>76200</xdr:rowOff>
    </xdr:from>
    <xdr:to>
      <xdr:col>6</xdr:col>
      <xdr:colOff>400050</xdr:colOff>
      <xdr:row>2</xdr:row>
      <xdr:rowOff>76200</xdr:rowOff>
    </xdr:to>
    <xdr:pic>
      <xdr:nvPicPr>
        <xdr:cNvPr id="10" name="Picture 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05475" y="76200"/>
          <a:ext cx="3905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228600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667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552450</xdr:colOff>
      <xdr:row>0</xdr:row>
      <xdr:rowOff>95250</xdr:rowOff>
    </xdr:from>
    <xdr:to>
      <xdr:col>3</xdr:col>
      <xdr:colOff>933450</xdr:colOff>
      <xdr:row>2</xdr:row>
      <xdr:rowOff>47625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952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800100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96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0</xdr:row>
      <xdr:rowOff>95250</xdr:rowOff>
    </xdr:from>
    <xdr:to>
      <xdr:col>4</xdr:col>
      <xdr:colOff>142875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9525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390525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55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76200</xdr:rowOff>
    </xdr:from>
    <xdr:to>
      <xdr:col>3</xdr:col>
      <xdr:colOff>1019175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620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704850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74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0</xdr:row>
      <xdr:rowOff>85725</xdr:rowOff>
    </xdr:from>
    <xdr:to>
      <xdr:col>4</xdr:col>
      <xdr:colOff>95250</xdr:colOff>
      <xdr:row>2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572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295275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28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95250</xdr:rowOff>
    </xdr:from>
    <xdr:to>
      <xdr:col>3</xdr:col>
      <xdr:colOff>838200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952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2" ht="24.75" customHeight="1">
      <c r="B6" s="477" t="s">
        <v>12</v>
      </c>
      <c r="C6" s="477"/>
      <c r="D6" s="477"/>
      <c r="E6" s="477"/>
      <c r="F6" s="477"/>
      <c r="G6" s="477"/>
      <c r="H6" s="477"/>
      <c r="I6" s="477"/>
      <c r="J6" s="477"/>
      <c r="K6" s="117"/>
      <c r="L6" s="117"/>
    </row>
    <row r="7" spans="2:12" ht="24.75" customHeight="1">
      <c r="B7" s="478" t="s">
        <v>266</v>
      </c>
      <c r="C7" s="478"/>
      <c r="D7" s="478"/>
      <c r="E7" s="478"/>
      <c r="F7" s="478"/>
      <c r="G7" s="478"/>
      <c r="H7" s="478"/>
      <c r="I7" s="478"/>
      <c r="J7" s="478"/>
      <c r="K7" s="117"/>
      <c r="L7" s="117"/>
    </row>
    <row r="8" spans="2:12" ht="19.5" customHeight="1">
      <c r="B8" s="216"/>
      <c r="C8" s="216"/>
      <c r="D8" s="76"/>
      <c r="E8" s="217"/>
      <c r="F8" s="217"/>
      <c r="G8" s="218"/>
      <c r="H8" s="218"/>
      <c r="I8" s="117"/>
      <c r="J8" s="117"/>
      <c r="K8" s="117"/>
      <c r="L8" s="117"/>
    </row>
    <row r="9" spans="2:12" ht="19.5" customHeight="1">
      <c r="B9" s="80"/>
      <c r="C9" s="80"/>
      <c r="D9" s="480" t="s">
        <v>53</v>
      </c>
      <c r="E9" s="480"/>
      <c r="F9" s="480"/>
      <c r="G9" s="480"/>
      <c r="H9" s="480"/>
      <c r="I9" s="480"/>
      <c r="J9" s="480"/>
      <c r="K9" s="117"/>
      <c r="L9" s="117"/>
    </row>
    <row r="10" spans="2:12" ht="19.5" customHeight="1">
      <c r="B10" s="117"/>
      <c r="C10" s="80"/>
      <c r="D10" s="480" t="s">
        <v>239</v>
      </c>
      <c r="E10" s="480"/>
      <c r="F10" s="480"/>
      <c r="G10" s="480"/>
      <c r="H10" s="480"/>
      <c r="I10" s="480"/>
      <c r="J10" s="480"/>
      <c r="K10" s="117"/>
      <c r="L10" s="117"/>
    </row>
    <row r="11" spans="2:10" ht="19.5" customHeight="1">
      <c r="B11" s="117"/>
      <c r="C11" s="80"/>
      <c r="D11" s="480" t="s">
        <v>240</v>
      </c>
      <c r="E11" s="480"/>
      <c r="F11" s="480"/>
      <c r="G11" s="480"/>
      <c r="H11" s="480"/>
      <c r="I11" s="480"/>
      <c r="J11" s="480"/>
    </row>
    <row r="12" spans="2:10" ht="9.75" customHeight="1">
      <c r="B12" s="117"/>
      <c r="C12" s="80"/>
      <c r="D12" s="336"/>
      <c r="E12" s="217"/>
      <c r="F12" s="217"/>
      <c r="G12" s="218"/>
      <c r="H12" s="218"/>
      <c r="I12" s="117"/>
      <c r="J12" s="117"/>
    </row>
    <row r="13" spans="2:11" ht="19.5" customHeight="1">
      <c r="B13" s="3" t="s">
        <v>18</v>
      </c>
      <c r="C13" s="3" t="s">
        <v>1</v>
      </c>
      <c r="D13" s="481" t="s">
        <v>142</v>
      </c>
      <c r="E13" s="481"/>
      <c r="F13" s="481"/>
      <c r="G13" s="481"/>
      <c r="H13" s="481"/>
      <c r="I13" s="481"/>
      <c r="J13" s="481"/>
      <c r="K13" s="476"/>
    </row>
    <row r="14" spans="2:11" ht="19.5" customHeight="1">
      <c r="B14" s="3" t="s">
        <v>19</v>
      </c>
      <c r="C14" s="3" t="s">
        <v>1</v>
      </c>
      <c r="D14" s="480" t="s">
        <v>85</v>
      </c>
      <c r="E14" s="480"/>
      <c r="F14" s="480"/>
      <c r="G14" s="480"/>
      <c r="H14" s="480"/>
      <c r="I14" s="480"/>
      <c r="J14" s="480"/>
      <c r="K14" s="476"/>
    </row>
    <row r="15" spans="2:11" ht="19.5" customHeight="1">
      <c r="B15" s="3" t="s">
        <v>20</v>
      </c>
      <c r="C15" s="3" t="s">
        <v>1</v>
      </c>
      <c r="D15" s="479" t="s">
        <v>55</v>
      </c>
      <c r="E15" s="479"/>
      <c r="F15" s="479"/>
      <c r="G15" s="479"/>
      <c r="H15" s="479"/>
      <c r="I15" s="479"/>
      <c r="J15" s="479"/>
      <c r="K15" s="476"/>
    </row>
    <row r="16" spans="2:11" ht="19.5" customHeight="1">
      <c r="B16" s="3" t="s">
        <v>21</v>
      </c>
      <c r="C16" s="3" t="s">
        <v>1</v>
      </c>
      <c r="D16" s="480" t="s">
        <v>113</v>
      </c>
      <c r="E16" s="480"/>
      <c r="F16" s="480"/>
      <c r="G16" s="480"/>
      <c r="H16" s="480"/>
      <c r="I16" s="480"/>
      <c r="J16" s="480"/>
      <c r="K16" s="476"/>
    </row>
    <row r="17" spans="2:11" ht="19.5" customHeight="1">
      <c r="B17" s="3" t="s">
        <v>22</v>
      </c>
      <c r="C17" s="3" t="s">
        <v>1</v>
      </c>
      <c r="D17" s="480" t="s">
        <v>91</v>
      </c>
      <c r="E17" s="480"/>
      <c r="F17" s="480"/>
      <c r="G17" s="480"/>
      <c r="H17" s="480"/>
      <c r="I17" s="480"/>
      <c r="J17" s="480"/>
      <c r="K17" s="476"/>
    </row>
    <row r="18" spans="2:11" ht="19.5" customHeight="1">
      <c r="B18" s="3" t="s">
        <v>23</v>
      </c>
      <c r="C18" s="3" t="s">
        <v>1</v>
      </c>
      <c r="D18" s="480" t="s">
        <v>112</v>
      </c>
      <c r="E18" s="480"/>
      <c r="F18" s="480"/>
      <c r="G18" s="480"/>
      <c r="H18" s="480"/>
      <c r="I18" s="480"/>
      <c r="J18" s="480"/>
      <c r="K18" s="476"/>
    </row>
    <row r="19" spans="2:11" ht="19.5" customHeight="1">
      <c r="B19" s="3" t="s">
        <v>111</v>
      </c>
      <c r="C19" s="3" t="s">
        <v>1</v>
      </c>
      <c r="D19" s="480" t="s">
        <v>268</v>
      </c>
      <c r="E19" s="480"/>
      <c r="F19" s="480"/>
      <c r="G19" s="480"/>
      <c r="H19" s="480"/>
      <c r="I19" s="480"/>
      <c r="J19" s="480"/>
      <c r="K19" s="480"/>
    </row>
  </sheetData>
  <sheetProtection/>
  <mergeCells count="12"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  <mergeCell ref="D10:J10"/>
    <mergeCell ref="D9:J9"/>
  </mergeCells>
  <hyperlinks>
    <hyperlink ref="D13" location="ENERO 2017.xls#'GR-GL-C1'!B5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location="Reporte_Deuda_GRGL_31012017.xls#'DGRGL-C2'!B5" display="POR PLAZO Y SECTOR INSTITUCIONAL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location="Reporte_Deuda_GRGL_28022017.xls#'DGRGL-C1'!B5" display="POR TIPO DE DEUDA Y SECTOR INSTITUCIONAL"/>
    <hyperlink ref="D15:I15" location="Reporte_Deuda_GRGL_28022017.xls#'DGRGL-C3'!B5" display="POR TIPO DE INSTRUMENTO Y SECTOR INSTITUCIONAL"/>
    <hyperlink ref="D16:I16" location="Reporte_Deuda_GRGL_28022017.xls#'DGRGL-C4'!B5" display="POR TIPO DE MONEDA Y SECTOR INSTITUCIONAL"/>
    <hyperlink ref="D17:I17" location="Reporte_Deuda_GRGL_28022017.xls#'DGRGL-C5'!B5" display="POR SECTOR INSTITUCIONAL Y ACREEDOR"/>
    <hyperlink ref="D18:I18" location="Reporte_Deuda_GRGL_28022017.xls#'DGRGL-C6'!B5" display="POR SECTOR INSTITUCIONAL Y DEUDOR"/>
    <hyperlink ref="D19:I19" location="Reporte_Deuda_GRGL_28022017.xls#'DGRGL-C7'!B5" display="SERVICIO PROYECTADO POR TIPO DE DEUDA"/>
    <hyperlink ref="D10:I10" location="Reporte_Deuda_GRGL_28022017.xls#Resumen!B5" display="RESUMEN"/>
    <hyperlink ref="D9:I9" location="Reporte_Deuda_GRGL_28022017.xls#Portada!B6" display="PORTADA"/>
    <hyperlink ref="D11:I11" location="Reporte_Deuda_GRGL_28022017.xls#'Resumen-Gráficos'!B5" display="RESUMEN DE GRÁFICOS"/>
    <hyperlink ref="D14:I14" location="Reporte_Deuda_GRGL_28022017.xls#'DGRGL-C2'!B5" display="POR PLAZO Y SECTOR INSTITUCIONAL"/>
    <hyperlink ref="D9:J9" location="Reporte_Deuda_GRGL_31082017.xls#Portada!B6" display="PORTADA"/>
    <hyperlink ref="D10:J10" location="Reporte_Deuda_GRGL_31082017.xls#Resumen!B5" display="CUADROS RESUMEN"/>
    <hyperlink ref="D11:J11" location="Reporte_Deuda_GRGL_31082017.xls#'Resumen-Gráficos'!B5" display="RESUMEN GRÁFICOS"/>
    <hyperlink ref="D13:J13" location="Reporte_Deuda_GRGL_31082017.xls#'DGRGL-C1'!B5" display="POR TIPO DE DEUDA Y SECTOR INSTITUCIONAL"/>
    <hyperlink ref="D14:J14" location="Reporte_Deuda_GRGL_31082017.xls#'DGRGL-C2'!B5" display="POR PLAZO Y SECTOR INSTITUCIONAL"/>
    <hyperlink ref="D15:J15" location="Reporte_Deuda_GRGL_31082017.xls#'DGRGL-C3'!B5" display="POR TIPO DE INSTRUMENTO Y SECTOR INSTITUCIONAL"/>
    <hyperlink ref="D16:J16" location="Reporte_Deuda_GRGL_31082017.xls#'DGRGL-C4'!B5" display="POR TIPO DE MONEDA Y SECTOR INSTITUCIONAL"/>
    <hyperlink ref="D17:J17" location="Reporte_Deuda_GRGL_31082017.xls#'DGRGL-C5'!B5" display="POR SECTOR INSTITUCIONAL Y ACREEDOR"/>
    <hyperlink ref="D18:J18" location="Reporte_Deuda_GRGL_31082017.xls#'DGRGL-C6'!B5" display="POR SECTOR INSTITUCIONAL Y DEUDOR"/>
    <hyperlink ref="D19:K19" location="Reporte_Deuda_GRGL_31082017.xls#'DGRGL-C7'!B5" display="SERVICIO ANUAL - POR TIPO DE DEUDA - PERÍODO: DE SETIEMBRE 2017 AL 2040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138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16384" width="11.421875" style="75" customWidth="1"/>
  </cols>
  <sheetData>
    <row r="1" ht="15"/>
    <row r="2" ht="15"/>
    <row r="3" ht="15"/>
    <row r="5" spans="2:3" ht="18" customHeight="1">
      <c r="B5" s="86" t="s">
        <v>23</v>
      </c>
      <c r="C5" s="86"/>
    </row>
    <row r="6" spans="2:4" ht="15.75" customHeight="1">
      <c r="B6" s="141" t="s">
        <v>110</v>
      </c>
      <c r="C6" s="141"/>
      <c r="D6" s="141"/>
    </row>
    <row r="7" spans="2:4" ht="15.75" customHeight="1">
      <c r="B7" s="139" t="s">
        <v>67</v>
      </c>
      <c r="C7" s="139"/>
      <c r="D7" s="139"/>
    </row>
    <row r="8" spans="2:4" ht="15.75" customHeight="1">
      <c r="B8" s="139" t="s">
        <v>112</v>
      </c>
      <c r="C8" s="139"/>
      <c r="D8" s="139"/>
    </row>
    <row r="9" spans="2:5" ht="15" customHeight="1">
      <c r="B9" s="343" t="str">
        <f>+'DGRGL-C1'!B9</f>
        <v>Al 31 de agosto de 2017</v>
      </c>
      <c r="C9" s="343"/>
      <c r="D9" s="286"/>
      <c r="E9" s="329">
        <f>+Portada!I34</f>
        <v>3.242</v>
      </c>
    </row>
    <row r="10" spans="2:4" ht="7.5" customHeight="1">
      <c r="B10" s="287"/>
      <c r="C10" s="287"/>
      <c r="D10" s="287"/>
    </row>
    <row r="11" spans="2:4" ht="12" customHeight="1">
      <c r="B11" s="554" t="s">
        <v>104</v>
      </c>
      <c r="C11" s="547" t="s">
        <v>54</v>
      </c>
      <c r="D11" s="550" t="s">
        <v>153</v>
      </c>
    </row>
    <row r="12" spans="2:4" ht="12" customHeight="1">
      <c r="B12" s="555"/>
      <c r="C12" s="548"/>
      <c r="D12" s="551"/>
    </row>
    <row r="13" spans="2:4" ht="12" customHeight="1">
      <c r="B13" s="556"/>
      <c r="C13" s="549"/>
      <c r="D13" s="552"/>
    </row>
    <row r="14" spans="2:4" ht="9.75" customHeight="1">
      <c r="B14" s="98"/>
      <c r="C14" s="92"/>
      <c r="D14" s="99"/>
    </row>
    <row r="15" spans="2:4" ht="20.25" customHeight="1">
      <c r="B15" s="100" t="s">
        <v>126</v>
      </c>
      <c r="C15" s="95">
        <f>SUM(C17:C25)</f>
        <v>420290.0895900001</v>
      </c>
      <c r="D15" s="104">
        <f>SUM(D17:D25)</f>
        <v>1362580.47045</v>
      </c>
    </row>
    <row r="16" spans="2:4" ht="7.5" customHeight="1">
      <c r="B16" s="101"/>
      <c r="C16" s="95"/>
      <c r="D16" s="104"/>
    </row>
    <row r="17" spans="2:4" ht="15.75" customHeight="1">
      <c r="B17" s="412" t="s">
        <v>130</v>
      </c>
      <c r="C17" s="373">
        <v>125967.59721</v>
      </c>
      <c r="D17" s="375">
        <f aca="true" t="shared" si="0" ref="D17:D25">ROUND(+C17*$E$9,5)</f>
        <v>408386.95015</v>
      </c>
    </row>
    <row r="18" spans="2:4" ht="15.75" customHeight="1">
      <c r="B18" s="412" t="s">
        <v>105</v>
      </c>
      <c r="C18" s="373">
        <v>76923.44602</v>
      </c>
      <c r="D18" s="375">
        <f>ROUND(+C18*$E$9,5)</f>
        <v>249385.812</v>
      </c>
    </row>
    <row r="19" spans="2:4" ht="15.75" customHeight="1">
      <c r="B19" s="412" t="s">
        <v>108</v>
      </c>
      <c r="C19" s="373">
        <v>65075.3595</v>
      </c>
      <c r="D19" s="375">
        <f>ROUND(+C19*$E$9,5)</f>
        <v>210974.3155</v>
      </c>
    </row>
    <row r="20" spans="2:4" ht="15.75" customHeight="1">
      <c r="B20" s="412" t="s">
        <v>107</v>
      </c>
      <c r="C20" s="373">
        <v>62156.90304999999</v>
      </c>
      <c r="D20" s="375">
        <f>ROUND(+C20*$E$9,5)</f>
        <v>201512.67969</v>
      </c>
    </row>
    <row r="21" spans="2:4" ht="15.75" customHeight="1">
      <c r="B21" s="412" t="s">
        <v>106</v>
      </c>
      <c r="C21" s="373">
        <v>44041.46057</v>
      </c>
      <c r="D21" s="375">
        <f t="shared" si="0"/>
        <v>142782.41517</v>
      </c>
    </row>
    <row r="22" spans="2:4" ht="15.75" customHeight="1">
      <c r="B22" s="412" t="s">
        <v>115</v>
      </c>
      <c r="C22" s="373">
        <v>32460.62488</v>
      </c>
      <c r="D22" s="375">
        <f t="shared" si="0"/>
        <v>105237.34586</v>
      </c>
    </row>
    <row r="23" spans="2:4" ht="15.75" customHeight="1">
      <c r="B23" s="412" t="s">
        <v>140</v>
      </c>
      <c r="C23" s="373">
        <v>8126.01399</v>
      </c>
      <c r="D23" s="375">
        <f t="shared" si="0"/>
        <v>26344.53736</v>
      </c>
    </row>
    <row r="24" spans="2:4" ht="15.75" customHeight="1">
      <c r="B24" s="412" t="s">
        <v>236</v>
      </c>
      <c r="C24" s="373">
        <v>4997.459349999999</v>
      </c>
      <c r="D24" s="375">
        <f t="shared" si="0"/>
        <v>16201.76321</v>
      </c>
    </row>
    <row r="25" spans="2:4" ht="15.75" customHeight="1">
      <c r="B25" s="412" t="s">
        <v>131</v>
      </c>
      <c r="C25" s="373">
        <v>541.22502</v>
      </c>
      <c r="D25" s="375">
        <f t="shared" si="0"/>
        <v>1754.65151</v>
      </c>
    </row>
    <row r="26" spans="2:4" ht="15" customHeight="1">
      <c r="B26" s="78"/>
      <c r="C26" s="374"/>
      <c r="D26" s="376"/>
    </row>
    <row r="27" spans="2:4" ht="20.25" customHeight="1">
      <c r="B27" s="102" t="s">
        <v>127</v>
      </c>
      <c r="C27" s="95">
        <f>SUM(C29:C68)</f>
        <v>206887.9363800001</v>
      </c>
      <c r="D27" s="95">
        <f>SUM(D29:D68)</f>
        <v>670730.6897300003</v>
      </c>
    </row>
    <row r="28" spans="2:4" ht="7.5" customHeight="1">
      <c r="B28" s="103"/>
      <c r="C28" s="95"/>
      <c r="D28" s="104"/>
    </row>
    <row r="29" spans="2:4" ht="15.75" customHeight="1">
      <c r="B29" s="412" t="s">
        <v>204</v>
      </c>
      <c r="C29" s="373">
        <v>151222.77212</v>
      </c>
      <c r="D29" s="375">
        <f aca="true" t="shared" si="1" ref="D29:D68">ROUND(+C29*$E$9,5)</f>
        <v>490264.22721</v>
      </c>
    </row>
    <row r="30" spans="2:9" s="189" customFormat="1" ht="15.75" customHeight="1">
      <c r="B30" s="412" t="s">
        <v>205</v>
      </c>
      <c r="C30" s="373">
        <v>14781.6324</v>
      </c>
      <c r="D30" s="375">
        <f t="shared" si="1"/>
        <v>47922.05224</v>
      </c>
      <c r="E30" s="75"/>
      <c r="F30" s="75"/>
      <c r="G30" s="75"/>
      <c r="H30" s="75"/>
      <c r="I30" s="75"/>
    </row>
    <row r="31" spans="2:9" s="189" customFormat="1" ht="15.75" customHeight="1">
      <c r="B31" s="412" t="s">
        <v>207</v>
      </c>
      <c r="C31" s="373">
        <v>8349.5292</v>
      </c>
      <c r="D31" s="375">
        <f t="shared" si="1"/>
        <v>27069.17367</v>
      </c>
      <c r="E31" s="75"/>
      <c r="F31" s="75"/>
      <c r="G31" s="75"/>
      <c r="H31" s="75"/>
      <c r="I31" s="75"/>
    </row>
    <row r="32" spans="2:9" s="189" customFormat="1" ht="15.75" customHeight="1">
      <c r="B32" s="412" t="s">
        <v>206</v>
      </c>
      <c r="C32" s="373">
        <v>4166.22033</v>
      </c>
      <c r="D32" s="375">
        <f t="shared" si="1"/>
        <v>13506.88631</v>
      </c>
      <c r="E32" s="75"/>
      <c r="F32" s="75"/>
      <c r="G32" s="75"/>
      <c r="H32" s="75"/>
      <c r="I32" s="75"/>
    </row>
    <row r="33" spans="2:9" s="189" customFormat="1" ht="15.75" customHeight="1">
      <c r="B33" s="412" t="s">
        <v>257</v>
      </c>
      <c r="C33" s="373">
        <v>3911.06807</v>
      </c>
      <c r="D33" s="375">
        <f t="shared" si="1"/>
        <v>12679.68268</v>
      </c>
      <c r="E33" s="75"/>
      <c r="F33" s="75"/>
      <c r="G33" s="75"/>
      <c r="H33" s="75"/>
      <c r="I33" s="75"/>
    </row>
    <row r="34" spans="2:9" s="189" customFormat="1" ht="15.75" customHeight="1">
      <c r="B34" s="412" t="s">
        <v>254</v>
      </c>
      <c r="C34" s="373">
        <v>3899.4175299999997</v>
      </c>
      <c r="D34" s="375">
        <f t="shared" si="1"/>
        <v>12641.91163</v>
      </c>
      <c r="E34" s="75"/>
      <c r="F34" s="75"/>
      <c r="G34" s="75"/>
      <c r="H34" s="75"/>
      <c r="I34" s="75"/>
    </row>
    <row r="35" spans="2:9" s="189" customFormat="1" ht="15.75" customHeight="1">
      <c r="B35" s="412" t="s">
        <v>250</v>
      </c>
      <c r="C35" s="373">
        <v>3323.28845</v>
      </c>
      <c r="D35" s="375">
        <f t="shared" si="1"/>
        <v>10774.10115</v>
      </c>
      <c r="E35" s="75"/>
      <c r="F35" s="75"/>
      <c r="G35" s="75"/>
      <c r="H35" s="75"/>
      <c r="I35" s="75"/>
    </row>
    <row r="36" spans="2:9" s="189" customFormat="1" ht="15.75" customHeight="1">
      <c r="B36" s="412" t="s">
        <v>237</v>
      </c>
      <c r="C36" s="373">
        <v>2848.0332000000003</v>
      </c>
      <c r="D36" s="375">
        <f t="shared" si="1"/>
        <v>9233.32363</v>
      </c>
      <c r="E36" s="75"/>
      <c r="F36" s="75"/>
      <c r="G36" s="75"/>
      <c r="H36" s="75"/>
      <c r="I36" s="75"/>
    </row>
    <row r="37" spans="2:9" s="189" customFormat="1" ht="15.75" customHeight="1">
      <c r="B37" s="412" t="s">
        <v>210</v>
      </c>
      <c r="C37" s="373">
        <v>1283.7774</v>
      </c>
      <c r="D37" s="375">
        <f t="shared" si="1"/>
        <v>4162.00633</v>
      </c>
      <c r="E37" s="75"/>
      <c r="F37" s="75"/>
      <c r="G37" s="75"/>
      <c r="H37" s="75"/>
      <c r="I37" s="75"/>
    </row>
    <row r="38" spans="1:9" s="232" customFormat="1" ht="15.75" customHeight="1">
      <c r="A38" s="78"/>
      <c r="B38" s="412" t="s">
        <v>269</v>
      </c>
      <c r="C38" s="373">
        <v>1125.6421200000002</v>
      </c>
      <c r="D38" s="375">
        <f t="shared" si="1"/>
        <v>3649.33175</v>
      </c>
      <c r="E38" s="75"/>
      <c r="F38" s="75"/>
      <c r="G38" s="75"/>
      <c r="H38" s="75"/>
      <c r="I38" s="75"/>
    </row>
    <row r="39" spans="1:9" s="232" customFormat="1" ht="15.75" customHeight="1">
      <c r="A39" s="78"/>
      <c r="B39" s="412" t="s">
        <v>209</v>
      </c>
      <c r="C39" s="373">
        <v>1013.0799499999999</v>
      </c>
      <c r="D39" s="375">
        <f t="shared" si="1"/>
        <v>3284.4052</v>
      </c>
      <c r="E39" s="75"/>
      <c r="F39" s="75"/>
      <c r="G39" s="75"/>
      <c r="H39" s="75"/>
      <c r="I39" s="75"/>
    </row>
    <row r="40" spans="1:9" s="232" customFormat="1" ht="15.75" customHeight="1">
      <c r="A40" s="78"/>
      <c r="B40" s="412" t="s">
        <v>270</v>
      </c>
      <c r="C40" s="373">
        <v>951.27485</v>
      </c>
      <c r="D40" s="375">
        <f t="shared" si="1"/>
        <v>3084.03306</v>
      </c>
      <c r="E40" s="75"/>
      <c r="F40" s="75"/>
      <c r="G40" s="75"/>
      <c r="H40" s="75"/>
      <c r="I40" s="75"/>
    </row>
    <row r="41" spans="1:9" s="232" customFormat="1" ht="15.75" customHeight="1">
      <c r="A41" s="78"/>
      <c r="B41" s="412" t="s">
        <v>258</v>
      </c>
      <c r="C41" s="373">
        <v>903.16534</v>
      </c>
      <c r="D41" s="375">
        <f t="shared" si="1"/>
        <v>2928.06203</v>
      </c>
      <c r="E41" s="75"/>
      <c r="F41" s="75"/>
      <c r="G41" s="75"/>
      <c r="H41" s="75"/>
      <c r="I41" s="75"/>
    </row>
    <row r="42" spans="1:9" s="232" customFormat="1" ht="15.75" customHeight="1">
      <c r="A42" s="78"/>
      <c r="B42" s="412" t="s">
        <v>214</v>
      </c>
      <c r="C42" s="373">
        <v>834.53799</v>
      </c>
      <c r="D42" s="375">
        <f t="shared" si="1"/>
        <v>2705.57216</v>
      </c>
      <c r="E42" s="75"/>
      <c r="F42" s="75"/>
      <c r="G42" s="75"/>
      <c r="H42" s="75"/>
      <c r="I42" s="75"/>
    </row>
    <row r="43" spans="1:9" s="232" customFormat="1" ht="15.75" customHeight="1">
      <c r="A43" s="78"/>
      <c r="B43" s="412" t="s">
        <v>259</v>
      </c>
      <c r="C43" s="373">
        <v>784.49566</v>
      </c>
      <c r="D43" s="375">
        <f t="shared" si="1"/>
        <v>2543.33493</v>
      </c>
      <c r="E43" s="75"/>
      <c r="F43" s="75"/>
      <c r="G43" s="75"/>
      <c r="H43" s="75"/>
      <c r="I43" s="75"/>
    </row>
    <row r="44" spans="1:9" s="232" customFormat="1" ht="15.75" customHeight="1">
      <c r="A44" s="78"/>
      <c r="B44" s="412" t="s">
        <v>213</v>
      </c>
      <c r="C44" s="373">
        <v>670.62441</v>
      </c>
      <c r="D44" s="375">
        <f t="shared" si="1"/>
        <v>2174.16434</v>
      </c>
      <c r="E44" s="75"/>
      <c r="F44" s="75"/>
      <c r="G44" s="75"/>
      <c r="H44" s="75"/>
      <c r="I44" s="75"/>
    </row>
    <row r="45" spans="1:9" s="232" customFormat="1" ht="15.75" customHeight="1">
      <c r="A45" s="78"/>
      <c r="B45" s="412" t="s">
        <v>217</v>
      </c>
      <c r="C45" s="373">
        <v>606.7995699999999</v>
      </c>
      <c r="D45" s="375">
        <f t="shared" si="1"/>
        <v>1967.24421</v>
      </c>
      <c r="E45" s="75"/>
      <c r="F45" s="75"/>
      <c r="G45" s="75"/>
      <c r="H45" s="75"/>
      <c r="I45" s="75"/>
    </row>
    <row r="46" spans="1:9" s="232" customFormat="1" ht="15.75" customHeight="1">
      <c r="A46" s="78"/>
      <c r="B46" s="412" t="s">
        <v>246</v>
      </c>
      <c r="C46" s="373">
        <v>510.44703000000004</v>
      </c>
      <c r="D46" s="375">
        <f t="shared" si="1"/>
        <v>1654.86927</v>
      </c>
      <c r="E46" s="75"/>
      <c r="F46" s="75"/>
      <c r="G46" s="75"/>
      <c r="H46" s="75"/>
      <c r="I46" s="75"/>
    </row>
    <row r="47" spans="1:9" s="232" customFormat="1" ht="15.75" customHeight="1">
      <c r="A47" s="78"/>
      <c r="B47" s="412" t="s">
        <v>216</v>
      </c>
      <c r="C47" s="373">
        <v>450.10812</v>
      </c>
      <c r="D47" s="375">
        <f t="shared" si="1"/>
        <v>1459.25053</v>
      </c>
      <c r="E47" s="75"/>
      <c r="F47" s="75"/>
      <c r="G47" s="75"/>
      <c r="H47" s="75"/>
      <c r="I47" s="75"/>
    </row>
    <row r="48" spans="1:9" s="232" customFormat="1" ht="15.75" customHeight="1">
      <c r="A48" s="78"/>
      <c r="B48" s="412" t="s">
        <v>212</v>
      </c>
      <c r="C48" s="373">
        <v>429.24</v>
      </c>
      <c r="D48" s="375">
        <f t="shared" si="1"/>
        <v>1391.59608</v>
      </c>
      <c r="E48" s="75"/>
      <c r="F48" s="75"/>
      <c r="G48" s="75"/>
      <c r="H48" s="75"/>
      <c r="I48" s="75"/>
    </row>
    <row r="49" spans="1:9" s="232" customFormat="1" ht="15.75" customHeight="1">
      <c r="A49" s="78"/>
      <c r="B49" s="412" t="s">
        <v>260</v>
      </c>
      <c r="C49" s="373">
        <v>412.95336</v>
      </c>
      <c r="D49" s="375">
        <f t="shared" si="1"/>
        <v>1338.79479</v>
      </c>
      <c r="E49" s="75"/>
      <c r="F49" s="75"/>
      <c r="G49" s="75"/>
      <c r="H49" s="75"/>
      <c r="I49" s="75"/>
    </row>
    <row r="50" spans="1:9" s="232" customFormat="1" ht="15.75" customHeight="1">
      <c r="A50" s="78"/>
      <c r="B50" s="412" t="s">
        <v>218</v>
      </c>
      <c r="C50" s="373">
        <v>338.47739</v>
      </c>
      <c r="D50" s="375">
        <f t="shared" si="1"/>
        <v>1097.3437</v>
      </c>
      <c r="E50" s="75"/>
      <c r="F50" s="75"/>
      <c r="G50" s="75"/>
      <c r="H50" s="75"/>
      <c r="I50" s="75"/>
    </row>
    <row r="51" spans="1:9" s="232" customFormat="1" ht="15.75" customHeight="1">
      <c r="A51" s="78"/>
      <c r="B51" s="412" t="s">
        <v>219</v>
      </c>
      <c r="C51" s="373">
        <v>330.17319</v>
      </c>
      <c r="D51" s="375">
        <f t="shared" si="1"/>
        <v>1070.42148</v>
      </c>
      <c r="E51" s="75"/>
      <c r="F51" s="75"/>
      <c r="G51" s="75"/>
      <c r="H51" s="75"/>
      <c r="I51" s="75"/>
    </row>
    <row r="52" spans="1:9" s="232" customFormat="1" ht="15.75" customHeight="1">
      <c r="A52" s="78"/>
      <c r="B52" s="412" t="s">
        <v>220</v>
      </c>
      <c r="C52" s="373">
        <v>290.22211</v>
      </c>
      <c r="D52" s="375">
        <f t="shared" si="1"/>
        <v>940.90008</v>
      </c>
      <c r="E52" s="75"/>
      <c r="F52" s="75"/>
      <c r="G52" s="75"/>
      <c r="H52" s="75"/>
      <c r="I52" s="75"/>
    </row>
    <row r="53" spans="1:9" s="232" customFormat="1" ht="15.75" customHeight="1">
      <c r="A53" s="78"/>
      <c r="B53" s="412" t="s">
        <v>261</v>
      </c>
      <c r="C53" s="373">
        <v>282.86289</v>
      </c>
      <c r="D53" s="375">
        <f t="shared" si="1"/>
        <v>917.04149</v>
      </c>
      <c r="E53" s="75"/>
      <c r="F53" s="75"/>
      <c r="G53" s="75"/>
      <c r="H53" s="75"/>
      <c r="I53" s="75"/>
    </row>
    <row r="54" spans="1:9" s="232" customFormat="1" ht="15.75" customHeight="1">
      <c r="A54" s="78"/>
      <c r="B54" s="412" t="s">
        <v>271</v>
      </c>
      <c r="C54" s="373">
        <v>261.39665</v>
      </c>
      <c r="D54" s="375">
        <f t="shared" si="1"/>
        <v>847.44794</v>
      </c>
      <c r="E54" s="75"/>
      <c r="F54" s="75"/>
      <c r="G54" s="75"/>
      <c r="H54" s="75"/>
      <c r="I54" s="75"/>
    </row>
    <row r="55" spans="1:9" s="232" customFormat="1" ht="15.75" customHeight="1">
      <c r="A55" s="78"/>
      <c r="B55" s="412" t="s">
        <v>221</v>
      </c>
      <c r="C55" s="373">
        <v>256.8496</v>
      </c>
      <c r="D55" s="375">
        <f t="shared" si="1"/>
        <v>832.7064</v>
      </c>
      <c r="E55" s="75"/>
      <c r="F55" s="75"/>
      <c r="G55" s="75"/>
      <c r="H55" s="75"/>
      <c r="I55" s="75"/>
    </row>
    <row r="56" spans="1:9" s="232" customFormat="1" ht="15.75" customHeight="1">
      <c r="A56" s="78"/>
      <c r="B56" s="412" t="s">
        <v>273</v>
      </c>
      <c r="C56" s="373">
        <v>233.45757</v>
      </c>
      <c r="D56" s="375">
        <f t="shared" si="1"/>
        <v>756.86944</v>
      </c>
      <c r="E56" s="75"/>
      <c r="F56" s="75"/>
      <c r="G56" s="75"/>
      <c r="H56" s="75"/>
      <c r="I56" s="75"/>
    </row>
    <row r="57" spans="1:9" s="232" customFormat="1" ht="15.75" customHeight="1">
      <c r="A57" s="78"/>
      <c r="B57" s="412" t="s">
        <v>215</v>
      </c>
      <c r="C57" s="373">
        <v>227.57618</v>
      </c>
      <c r="D57" s="375">
        <f t="shared" si="1"/>
        <v>737.80198</v>
      </c>
      <c r="E57" s="75"/>
      <c r="F57" s="75"/>
      <c r="G57" s="75"/>
      <c r="H57" s="75"/>
      <c r="I57" s="75"/>
    </row>
    <row r="58" spans="1:9" s="232" customFormat="1" ht="15.75" customHeight="1">
      <c r="A58" s="78"/>
      <c r="B58" s="412" t="s">
        <v>262</v>
      </c>
      <c r="C58" s="373">
        <v>210.30587</v>
      </c>
      <c r="D58" s="375">
        <f t="shared" si="1"/>
        <v>681.81163</v>
      </c>
      <c r="E58" s="75"/>
      <c r="F58" s="75"/>
      <c r="G58" s="75"/>
      <c r="H58" s="75"/>
      <c r="I58" s="75"/>
    </row>
    <row r="59" spans="1:9" s="232" customFormat="1" ht="15.75" customHeight="1">
      <c r="A59" s="78"/>
      <c r="B59" s="412" t="s">
        <v>251</v>
      </c>
      <c r="C59" s="373">
        <v>193.39803</v>
      </c>
      <c r="D59" s="375">
        <f t="shared" si="1"/>
        <v>626.99641</v>
      </c>
      <c r="E59" s="75"/>
      <c r="F59" s="75"/>
      <c r="G59" s="75"/>
      <c r="H59" s="75"/>
      <c r="I59" s="75"/>
    </row>
    <row r="60" spans="1:9" s="232" customFormat="1" ht="15.75" customHeight="1">
      <c r="A60" s="78"/>
      <c r="B60" s="412" t="s">
        <v>263</v>
      </c>
      <c r="C60" s="373">
        <v>158.82315</v>
      </c>
      <c r="D60" s="375">
        <f t="shared" si="1"/>
        <v>514.90465</v>
      </c>
      <c r="E60" s="75"/>
      <c r="F60" s="75"/>
      <c r="G60" s="75"/>
      <c r="H60" s="75"/>
      <c r="I60" s="75"/>
    </row>
    <row r="61" spans="1:9" s="232" customFormat="1" ht="15.75" customHeight="1">
      <c r="A61" s="78"/>
      <c r="B61" s="412" t="s">
        <v>238</v>
      </c>
      <c r="C61" s="373">
        <v>157.25672</v>
      </c>
      <c r="D61" s="375">
        <f t="shared" si="1"/>
        <v>509.82629</v>
      </c>
      <c r="E61" s="75"/>
      <c r="F61" s="75"/>
      <c r="G61" s="75"/>
      <c r="H61" s="75"/>
      <c r="I61" s="75"/>
    </row>
    <row r="62" spans="1:9" s="232" customFormat="1" ht="15.75" customHeight="1">
      <c r="A62" s="78"/>
      <c r="B62" s="412" t="s">
        <v>222</v>
      </c>
      <c r="C62" s="373">
        <v>150.19743</v>
      </c>
      <c r="D62" s="375">
        <f t="shared" si="1"/>
        <v>486.94007</v>
      </c>
      <c r="E62" s="75"/>
      <c r="F62" s="75"/>
      <c r="G62" s="75"/>
      <c r="H62" s="75"/>
      <c r="I62" s="75"/>
    </row>
    <row r="63" spans="1:9" s="232" customFormat="1" ht="15.75" customHeight="1">
      <c r="A63" s="78"/>
      <c r="B63" s="412" t="s">
        <v>211</v>
      </c>
      <c r="C63" s="373">
        <v>143.63107</v>
      </c>
      <c r="D63" s="375">
        <f t="shared" si="1"/>
        <v>465.65193</v>
      </c>
      <c r="E63" s="75"/>
      <c r="F63" s="75"/>
      <c r="G63" s="75"/>
      <c r="H63" s="75"/>
      <c r="I63" s="75"/>
    </row>
    <row r="64" spans="1:9" s="232" customFormat="1" ht="15.75" customHeight="1">
      <c r="A64" s="78"/>
      <c r="B64" s="412" t="s">
        <v>252</v>
      </c>
      <c r="C64" s="373">
        <v>135.31779</v>
      </c>
      <c r="D64" s="375">
        <f t="shared" si="1"/>
        <v>438.70028</v>
      </c>
      <c r="E64" s="75"/>
      <c r="F64" s="75"/>
      <c r="G64" s="75"/>
      <c r="H64" s="75"/>
      <c r="I64" s="75"/>
    </row>
    <row r="65" spans="1:9" s="232" customFormat="1" ht="15.75" customHeight="1">
      <c r="A65" s="78"/>
      <c r="B65" s="412" t="s">
        <v>223</v>
      </c>
      <c r="C65" s="373">
        <v>127.48411999999999</v>
      </c>
      <c r="D65" s="375">
        <f t="shared" si="1"/>
        <v>413.30352</v>
      </c>
      <c r="E65" s="75"/>
      <c r="F65" s="75"/>
      <c r="G65" s="75"/>
      <c r="H65" s="75"/>
      <c r="I65" s="75"/>
    </row>
    <row r="66" spans="1:9" s="232" customFormat="1" ht="15.75" customHeight="1">
      <c r="A66" s="78"/>
      <c r="B66" s="412" t="s">
        <v>272</v>
      </c>
      <c r="C66" s="373">
        <v>123.38063000000001</v>
      </c>
      <c r="D66" s="375">
        <f t="shared" si="1"/>
        <v>400</v>
      </c>
      <c r="E66" s="75"/>
      <c r="F66" s="75"/>
      <c r="G66" s="75"/>
      <c r="H66" s="75"/>
      <c r="I66" s="75"/>
    </row>
    <row r="67" spans="1:9" s="232" customFormat="1" ht="15.75" customHeight="1">
      <c r="A67" s="78"/>
      <c r="B67" s="412" t="s">
        <v>253</v>
      </c>
      <c r="C67" s="373">
        <v>108.67629</v>
      </c>
      <c r="D67" s="375">
        <f t="shared" si="1"/>
        <v>352.32853</v>
      </c>
      <c r="E67" s="75"/>
      <c r="F67" s="75"/>
      <c r="G67" s="75"/>
      <c r="H67" s="75"/>
      <c r="I67" s="75"/>
    </row>
    <row r="68" spans="1:9" s="232" customFormat="1" ht="15.75" customHeight="1">
      <c r="A68" s="78"/>
      <c r="B68" s="412" t="s">
        <v>103</v>
      </c>
      <c r="C68" s="373">
        <v>680.3426000000001</v>
      </c>
      <c r="D68" s="375">
        <f t="shared" si="1"/>
        <v>2205.67071</v>
      </c>
      <c r="E68" s="75"/>
      <c r="F68" s="75"/>
      <c r="G68" s="75"/>
      <c r="H68" s="75"/>
      <c r="I68" s="75"/>
    </row>
    <row r="69" spans="1:8" s="232" customFormat="1" ht="16.5" customHeight="1">
      <c r="A69" s="78"/>
      <c r="B69" s="81"/>
      <c r="C69" s="374"/>
      <c r="D69" s="376"/>
      <c r="E69" s="75"/>
      <c r="F69" s="75"/>
      <c r="G69" s="75"/>
      <c r="H69" s="75"/>
    </row>
    <row r="70" spans="1:7" s="232" customFormat="1" ht="16.5" customHeight="1">
      <c r="A70" s="78"/>
      <c r="B70" s="539" t="s">
        <v>15</v>
      </c>
      <c r="C70" s="557">
        <f>+C27+C15</f>
        <v>627178.0259700002</v>
      </c>
      <c r="D70" s="557">
        <f>+D27+D15</f>
        <v>2033311.1601800001</v>
      </c>
      <c r="F70" s="75"/>
      <c r="G70" s="75"/>
    </row>
    <row r="71" spans="1:7" s="229" customFormat="1" ht="16.5" customHeight="1">
      <c r="A71" s="75"/>
      <c r="B71" s="540"/>
      <c r="C71" s="558"/>
      <c r="D71" s="558"/>
      <c r="G71" s="233"/>
    </row>
    <row r="72" spans="1:7" s="229" customFormat="1" ht="7.5" customHeight="1">
      <c r="A72" s="75"/>
      <c r="B72" s="82"/>
      <c r="C72" s="83"/>
      <c r="D72" s="83"/>
      <c r="G72" s="233"/>
    </row>
    <row r="73" spans="1:7" s="229" customFormat="1" ht="15" customHeight="1">
      <c r="A73" s="75"/>
      <c r="B73" s="79" t="s">
        <v>190</v>
      </c>
      <c r="C73" s="202"/>
      <c r="D73" s="201"/>
      <c r="E73" s="233"/>
      <c r="G73" s="233"/>
    </row>
    <row r="74" spans="1:7" s="230" customFormat="1" ht="15">
      <c r="A74" s="76"/>
      <c r="B74" s="79" t="s">
        <v>191</v>
      </c>
      <c r="C74" s="199"/>
      <c r="D74" s="200"/>
      <c r="E74" s="234"/>
      <c r="G74" s="234"/>
    </row>
    <row r="75" spans="1:7" s="229" customFormat="1" ht="15">
      <c r="A75" s="75"/>
      <c r="B75" s="84" t="s">
        <v>192</v>
      </c>
      <c r="C75" s="185"/>
      <c r="D75" s="116"/>
      <c r="E75" s="233"/>
      <c r="F75" s="233"/>
      <c r="G75" s="233"/>
    </row>
    <row r="76" spans="1:7" s="231" customFormat="1" ht="15">
      <c r="A76" s="74"/>
      <c r="B76" s="84" t="s">
        <v>193</v>
      </c>
      <c r="C76" s="84"/>
      <c r="D76" s="84"/>
      <c r="E76" s="235"/>
      <c r="F76" s="235"/>
      <c r="G76" s="235"/>
    </row>
    <row r="77" spans="1:7" s="231" customFormat="1" ht="15" customHeight="1">
      <c r="A77" s="74"/>
      <c r="B77" s="543" t="s">
        <v>274</v>
      </c>
      <c r="C77" s="543"/>
      <c r="D77" s="543"/>
      <c r="E77" s="235"/>
      <c r="F77" s="235"/>
      <c r="G77" s="235"/>
    </row>
    <row r="78" spans="1:7" s="231" customFormat="1" ht="15" customHeight="1">
      <c r="A78" s="74"/>
      <c r="B78" s="553"/>
      <c r="C78" s="553"/>
      <c r="D78" s="553"/>
      <c r="E78" s="430"/>
      <c r="F78" s="235"/>
      <c r="G78" s="235"/>
    </row>
    <row r="79" spans="1:7" s="231" customFormat="1" ht="15" customHeight="1">
      <c r="A79" s="74"/>
      <c r="B79" s="429"/>
      <c r="C79" s="431"/>
      <c r="D79" s="431"/>
      <c r="E79" s="430"/>
      <c r="F79" s="235"/>
      <c r="G79" s="235"/>
    </row>
    <row r="80" spans="1:7" s="231" customFormat="1" ht="15">
      <c r="A80" s="74"/>
      <c r="B80" s="429"/>
      <c r="C80" s="432"/>
      <c r="D80" s="432"/>
      <c r="E80" s="430"/>
      <c r="F80" s="235"/>
      <c r="G80" s="235"/>
    </row>
    <row r="81" spans="1:7" s="229" customFormat="1" ht="15" customHeight="1">
      <c r="A81" s="75"/>
      <c r="B81" s="433"/>
      <c r="C81" s="434"/>
      <c r="D81" s="434"/>
      <c r="E81" s="435"/>
      <c r="F81" s="233"/>
      <c r="G81" s="233"/>
    </row>
    <row r="82" spans="1:7" s="229" customFormat="1" ht="15" customHeight="1">
      <c r="A82" s="75"/>
      <c r="B82" s="86" t="s">
        <v>120</v>
      </c>
      <c r="C82" s="93"/>
      <c r="D82" s="93"/>
      <c r="E82" s="233"/>
      <c r="F82" s="233"/>
      <c r="G82" s="233"/>
    </row>
    <row r="83" spans="1:7" s="229" customFormat="1" ht="15" customHeight="1">
      <c r="A83" s="75"/>
      <c r="B83" s="107" t="s">
        <v>110</v>
      </c>
      <c r="C83" s="94"/>
      <c r="D83" s="94"/>
      <c r="E83" s="233"/>
      <c r="F83" s="233"/>
      <c r="G83" s="233"/>
    </row>
    <row r="84" spans="1:7" s="229" customFormat="1" ht="15" customHeight="1">
      <c r="A84" s="75"/>
      <c r="B84" s="372" t="s">
        <v>71</v>
      </c>
      <c r="C84" s="94"/>
      <c r="D84" s="94"/>
      <c r="E84" s="233"/>
      <c r="F84" s="233"/>
      <c r="G84" s="233"/>
    </row>
    <row r="85" spans="1:7" s="229" customFormat="1" ht="15.75" customHeight="1">
      <c r="A85" s="75"/>
      <c r="B85" s="372" t="s">
        <v>112</v>
      </c>
      <c r="C85" s="94"/>
      <c r="D85" s="94"/>
      <c r="E85" s="233"/>
      <c r="F85" s="233"/>
      <c r="G85" s="233"/>
    </row>
    <row r="86" spans="1:7" s="229" customFormat="1" ht="15.75" customHeight="1">
      <c r="A86" s="75"/>
      <c r="B86" s="343" t="str">
        <f>+B9</f>
        <v>Al 31 de agosto de 2017</v>
      </c>
      <c r="C86" s="343"/>
      <c r="D86" s="93"/>
      <c r="E86" s="233"/>
      <c r="F86" s="233"/>
      <c r="G86" s="233"/>
    </row>
    <row r="87" spans="1:7" s="229" customFormat="1" ht="7.5" customHeight="1">
      <c r="A87" s="75"/>
      <c r="B87" s="271"/>
      <c r="C87" s="282"/>
      <c r="D87" s="282"/>
      <c r="E87" s="233"/>
      <c r="F87" s="233"/>
      <c r="G87" s="233"/>
    </row>
    <row r="88" spans="1:7" s="229" customFormat="1" ht="12" customHeight="1">
      <c r="A88" s="75"/>
      <c r="B88" s="544" t="s">
        <v>109</v>
      </c>
      <c r="C88" s="547" t="s">
        <v>54</v>
      </c>
      <c r="D88" s="550" t="s">
        <v>153</v>
      </c>
      <c r="E88" s="233"/>
      <c r="F88" s="233"/>
      <c r="G88" s="233"/>
    </row>
    <row r="89" spans="1:7" s="229" customFormat="1" ht="12" customHeight="1">
      <c r="A89" s="75"/>
      <c r="B89" s="545"/>
      <c r="C89" s="548"/>
      <c r="D89" s="551"/>
      <c r="E89" s="233"/>
      <c r="F89" s="233"/>
      <c r="G89" s="233"/>
    </row>
    <row r="90" spans="1:7" s="229" customFormat="1" ht="12" customHeight="1">
      <c r="A90" s="75"/>
      <c r="B90" s="546"/>
      <c r="C90" s="549"/>
      <c r="D90" s="552"/>
      <c r="E90" s="233"/>
      <c r="F90" s="233"/>
      <c r="G90" s="233"/>
    </row>
    <row r="91" spans="1:7" s="229" customFormat="1" ht="9.75" customHeight="1">
      <c r="A91" s="75"/>
      <c r="B91" s="272"/>
      <c r="C91" s="284"/>
      <c r="D91" s="285"/>
      <c r="E91" s="233"/>
      <c r="F91" s="233"/>
      <c r="G91" s="233"/>
    </row>
    <row r="92" spans="1:7" s="229" customFormat="1" ht="20.25" customHeight="1">
      <c r="A92" s="75"/>
      <c r="B92" s="100" t="s">
        <v>139</v>
      </c>
      <c r="C92" s="95">
        <v>0</v>
      </c>
      <c r="D92" s="104">
        <v>0</v>
      </c>
      <c r="E92" s="233"/>
      <c r="F92" s="233"/>
      <c r="G92" s="233"/>
    </row>
    <row r="93" spans="1:7" s="229" customFormat="1" ht="7.5" customHeight="1">
      <c r="A93" s="75"/>
      <c r="B93" s="78"/>
      <c r="C93" s="95"/>
      <c r="D93" s="104"/>
      <c r="E93" s="233"/>
      <c r="F93" s="233"/>
      <c r="G93" s="233"/>
    </row>
    <row r="94" spans="1:7" s="229" customFormat="1" ht="15" customHeight="1">
      <c r="A94" s="75"/>
      <c r="B94" s="78"/>
      <c r="C94" s="374"/>
      <c r="D94" s="376"/>
      <c r="E94" s="233"/>
      <c r="F94" s="233"/>
      <c r="G94" s="233"/>
    </row>
    <row r="95" spans="1:7" s="229" customFormat="1" ht="20.25" customHeight="1">
      <c r="A95" s="75"/>
      <c r="B95" s="102" t="s">
        <v>132</v>
      </c>
      <c r="C95" s="95">
        <f>SUM(C97:C118)</f>
        <v>10279.96209</v>
      </c>
      <c r="D95" s="104">
        <f>SUM(D97:D118)</f>
        <v>33327.63709</v>
      </c>
      <c r="E95" s="233"/>
      <c r="F95" s="233"/>
      <c r="G95" s="233"/>
    </row>
    <row r="96" spans="2:6" ht="7.5" customHeight="1">
      <c r="B96" s="103"/>
      <c r="C96" s="95"/>
      <c r="D96" s="376"/>
      <c r="F96" s="233"/>
    </row>
    <row r="97" spans="2:6" ht="15.75" customHeight="1">
      <c r="B97" s="412" t="s">
        <v>224</v>
      </c>
      <c r="C97" s="373">
        <v>3490.07636</v>
      </c>
      <c r="D97" s="375">
        <f aca="true" t="shared" si="2" ref="D97:D118">ROUND(+C97*$E$9,5)</f>
        <v>11314.82756</v>
      </c>
      <c r="F97" s="233"/>
    </row>
    <row r="98" spans="2:6" ht="15.75" customHeight="1">
      <c r="B98" s="412" t="s">
        <v>208</v>
      </c>
      <c r="C98" s="373">
        <v>582.19944</v>
      </c>
      <c r="D98" s="375">
        <f t="shared" si="2"/>
        <v>1887.49058</v>
      </c>
      <c r="F98" s="233"/>
    </row>
    <row r="99" spans="2:6" ht="15.75" customHeight="1">
      <c r="B99" s="412" t="s">
        <v>225</v>
      </c>
      <c r="C99" s="373">
        <v>505.56827000000004</v>
      </c>
      <c r="D99" s="375">
        <f t="shared" si="2"/>
        <v>1639.05233</v>
      </c>
      <c r="F99" s="233"/>
    </row>
    <row r="100" spans="2:6" ht="15.75" customHeight="1">
      <c r="B100" s="412" t="s">
        <v>264</v>
      </c>
      <c r="C100" s="373">
        <v>366.8378</v>
      </c>
      <c r="D100" s="375">
        <f t="shared" si="2"/>
        <v>1189.28815</v>
      </c>
      <c r="F100" s="233"/>
    </row>
    <row r="101" spans="2:6" ht="15.75" customHeight="1">
      <c r="B101" s="412" t="s">
        <v>265</v>
      </c>
      <c r="C101" s="373">
        <v>346.03255</v>
      </c>
      <c r="D101" s="375">
        <f t="shared" si="2"/>
        <v>1121.83753</v>
      </c>
      <c r="F101" s="233"/>
    </row>
    <row r="102" spans="2:6" ht="15.75" customHeight="1">
      <c r="B102" s="412" t="s">
        <v>226</v>
      </c>
      <c r="C102" s="373">
        <v>338.11028000000005</v>
      </c>
      <c r="D102" s="375">
        <f t="shared" si="2"/>
        <v>1096.15353</v>
      </c>
      <c r="F102" s="233"/>
    </row>
    <row r="103" spans="2:6" ht="15.75" customHeight="1">
      <c r="B103" s="412" t="s">
        <v>247</v>
      </c>
      <c r="C103" s="373">
        <v>315.57076</v>
      </c>
      <c r="D103" s="375">
        <f t="shared" si="2"/>
        <v>1023.0804</v>
      </c>
      <c r="F103" s="233"/>
    </row>
    <row r="104" spans="2:6" ht="15.75" customHeight="1">
      <c r="B104" s="412" t="s">
        <v>227</v>
      </c>
      <c r="C104" s="373">
        <v>300.93339000000003</v>
      </c>
      <c r="D104" s="375">
        <f t="shared" si="2"/>
        <v>975.62605</v>
      </c>
      <c r="F104" s="233"/>
    </row>
    <row r="105" spans="2:6" ht="15.75" customHeight="1">
      <c r="B105" s="412" t="s">
        <v>228</v>
      </c>
      <c r="C105" s="373">
        <v>216.71287</v>
      </c>
      <c r="D105" s="375">
        <f t="shared" si="2"/>
        <v>702.58312</v>
      </c>
      <c r="F105" s="233"/>
    </row>
    <row r="106" spans="2:6" ht="15.75" customHeight="1">
      <c r="B106" s="412" t="s">
        <v>234</v>
      </c>
      <c r="C106" s="373">
        <v>208.9737</v>
      </c>
      <c r="D106" s="375">
        <f t="shared" si="2"/>
        <v>677.49274</v>
      </c>
      <c r="F106" s="233"/>
    </row>
    <row r="107" spans="2:6" ht="15.75" customHeight="1">
      <c r="B107" s="412" t="s">
        <v>235</v>
      </c>
      <c r="C107" s="373">
        <v>207.99308</v>
      </c>
      <c r="D107" s="375">
        <f t="shared" si="2"/>
        <v>674.31357</v>
      </c>
      <c r="F107" s="233"/>
    </row>
    <row r="108" spans="2:6" ht="15.75" customHeight="1">
      <c r="B108" s="412" t="s">
        <v>233</v>
      </c>
      <c r="C108" s="373">
        <v>133.54584</v>
      </c>
      <c r="D108" s="375">
        <f t="shared" si="2"/>
        <v>432.95561</v>
      </c>
      <c r="F108" s="233"/>
    </row>
    <row r="109" spans="2:6" ht="15.75" customHeight="1">
      <c r="B109" s="412" t="s">
        <v>229</v>
      </c>
      <c r="C109" s="373">
        <v>132.11378</v>
      </c>
      <c r="D109" s="375">
        <f t="shared" si="2"/>
        <v>428.31287</v>
      </c>
      <c r="F109" s="233"/>
    </row>
    <row r="110" spans="2:6" ht="15.75" customHeight="1">
      <c r="B110" s="412" t="s">
        <v>230</v>
      </c>
      <c r="C110" s="373">
        <v>130.09851</v>
      </c>
      <c r="D110" s="375">
        <f t="shared" si="2"/>
        <v>421.77937</v>
      </c>
      <c r="F110" s="233"/>
    </row>
    <row r="111" spans="2:6" ht="15.75" customHeight="1">
      <c r="B111" s="412" t="s">
        <v>231</v>
      </c>
      <c r="C111" s="373">
        <v>126.45507</v>
      </c>
      <c r="D111" s="375">
        <f t="shared" si="2"/>
        <v>409.96734</v>
      </c>
      <c r="F111" s="233"/>
    </row>
    <row r="112" spans="2:6" ht="15.75" customHeight="1">
      <c r="B112" s="412" t="s">
        <v>275</v>
      </c>
      <c r="C112" s="373">
        <v>120.06487</v>
      </c>
      <c r="D112" s="375">
        <f t="shared" si="2"/>
        <v>389.25031</v>
      </c>
      <c r="F112" s="233"/>
    </row>
    <row r="113" spans="2:6" ht="15.75" customHeight="1">
      <c r="B113" s="412" t="s">
        <v>255</v>
      </c>
      <c r="C113" s="373">
        <v>118.5024</v>
      </c>
      <c r="D113" s="375">
        <f t="shared" si="2"/>
        <v>384.18478</v>
      </c>
      <c r="F113" s="233"/>
    </row>
    <row r="114" spans="2:6" ht="15.75" customHeight="1">
      <c r="B114" s="412" t="s">
        <v>276</v>
      </c>
      <c r="C114" s="373">
        <v>117.2116</v>
      </c>
      <c r="D114" s="375">
        <f t="shared" si="2"/>
        <v>380.00001</v>
      </c>
      <c r="F114" s="233"/>
    </row>
    <row r="115" spans="2:6" ht="15.75" customHeight="1">
      <c r="B115" s="412" t="s">
        <v>232</v>
      </c>
      <c r="C115" s="373">
        <v>105.35400999999999</v>
      </c>
      <c r="D115" s="375">
        <f t="shared" si="2"/>
        <v>341.5577</v>
      </c>
      <c r="F115" s="233"/>
    </row>
    <row r="116" spans="2:6" ht="15.75" customHeight="1">
      <c r="B116" s="412" t="s">
        <v>248</v>
      </c>
      <c r="C116" s="373">
        <v>104.07947999999999</v>
      </c>
      <c r="D116" s="375">
        <f t="shared" si="2"/>
        <v>337.42567</v>
      </c>
      <c r="F116" s="233"/>
    </row>
    <row r="117" spans="2:6" ht="15.75" customHeight="1">
      <c r="B117" s="412" t="s">
        <v>249</v>
      </c>
      <c r="C117" s="373">
        <v>103.86761</v>
      </c>
      <c r="D117" s="375">
        <f t="shared" si="2"/>
        <v>336.73879</v>
      </c>
      <c r="F117" s="233"/>
    </row>
    <row r="118" spans="2:6" ht="15.75" customHeight="1">
      <c r="B118" s="412" t="s">
        <v>103</v>
      </c>
      <c r="C118" s="373">
        <v>2209.660420000001</v>
      </c>
      <c r="D118" s="375">
        <f t="shared" si="2"/>
        <v>7163.71908</v>
      </c>
      <c r="F118" s="233"/>
    </row>
    <row r="119" spans="2:6" ht="9.75" customHeight="1">
      <c r="B119" s="81"/>
      <c r="C119" s="374"/>
      <c r="D119" s="376"/>
      <c r="F119" s="233"/>
    </row>
    <row r="120" spans="2:6" ht="16.5" customHeight="1">
      <c r="B120" s="539" t="s">
        <v>15</v>
      </c>
      <c r="C120" s="541">
        <f>+C92+C95</f>
        <v>10279.96209</v>
      </c>
      <c r="D120" s="541">
        <f>+D92+D95</f>
        <v>33327.63709</v>
      </c>
      <c r="F120" s="233"/>
    </row>
    <row r="121" spans="2:6" ht="16.5" customHeight="1">
      <c r="B121" s="540"/>
      <c r="C121" s="542"/>
      <c r="D121" s="542"/>
      <c r="F121" s="233"/>
    </row>
    <row r="122" spans="2:6" ht="7.5" customHeight="1">
      <c r="B122" s="105"/>
      <c r="C122" s="83"/>
      <c r="D122" s="83"/>
      <c r="F122" s="233"/>
    </row>
    <row r="123" spans="2:4" ht="15" customHeight="1">
      <c r="B123" s="84" t="s">
        <v>277</v>
      </c>
      <c r="C123" s="91"/>
      <c r="D123" s="91"/>
    </row>
    <row r="124" spans="2:4" s="77" customFormat="1" ht="3.75" customHeight="1">
      <c r="B124" s="106"/>
      <c r="C124" s="203"/>
      <c r="D124" s="203"/>
    </row>
    <row r="125" spans="2:4" s="77" customFormat="1" ht="18" customHeight="1">
      <c r="B125" s="84" t="s">
        <v>194</v>
      </c>
      <c r="C125" s="203"/>
      <c r="D125" s="203"/>
    </row>
    <row r="126" spans="2:7" s="74" customFormat="1" ht="15.75">
      <c r="B126" s="84"/>
      <c r="C126" s="436"/>
      <c r="D126" s="437"/>
      <c r="E126" s="63"/>
      <c r="F126" s="63"/>
      <c r="G126" s="63"/>
    </row>
    <row r="127" spans="2:4" ht="7.5" customHeight="1">
      <c r="B127" s="433"/>
      <c r="C127" s="438"/>
      <c r="D127" s="438"/>
    </row>
    <row r="128" spans="2:4" ht="12.75" customHeight="1">
      <c r="B128" s="433"/>
      <c r="C128" s="439"/>
      <c r="D128" s="439"/>
    </row>
    <row r="129" spans="2:4" ht="12.75" customHeight="1">
      <c r="B129" s="433"/>
      <c r="C129" s="437"/>
      <c r="D129" s="437"/>
    </row>
    <row r="130" spans="2:4" ht="15">
      <c r="B130" s="433"/>
      <c r="C130" s="440"/>
      <c r="D130" s="440"/>
    </row>
    <row r="131" spans="2:4" ht="15">
      <c r="B131" s="433"/>
      <c r="C131" s="433"/>
      <c r="D131" s="433"/>
    </row>
    <row r="132" spans="2:4" ht="15">
      <c r="B132" s="433"/>
      <c r="C132" s="433"/>
      <c r="D132" s="440"/>
    </row>
    <row r="133" spans="2:4" ht="15">
      <c r="B133" s="433"/>
      <c r="C133" s="441"/>
      <c r="D133" s="433"/>
    </row>
    <row r="134" spans="2:4" ht="15">
      <c r="B134" s="433"/>
      <c r="C134" s="433"/>
      <c r="D134" s="434"/>
    </row>
    <row r="135" spans="2:4" ht="15">
      <c r="B135" s="433"/>
      <c r="C135" s="433"/>
      <c r="D135" s="433"/>
    </row>
    <row r="136" spans="2:4" ht="15">
      <c r="B136" s="433"/>
      <c r="C136" s="433"/>
      <c r="D136" s="433"/>
    </row>
    <row r="137" spans="2:4" ht="15">
      <c r="B137" s="433"/>
      <c r="C137" s="433"/>
      <c r="D137" s="433"/>
    </row>
    <row r="138" spans="2:4" ht="15">
      <c r="B138" s="433"/>
      <c r="C138" s="433"/>
      <c r="D138" s="433"/>
    </row>
  </sheetData>
  <sheetProtection/>
  <mergeCells count="14">
    <mergeCell ref="B11:B13"/>
    <mergeCell ref="C11:C13"/>
    <mergeCell ref="D11:D13"/>
    <mergeCell ref="D70:D71"/>
    <mergeCell ref="B70:B71"/>
    <mergeCell ref="C70:C71"/>
    <mergeCell ref="B120:B121"/>
    <mergeCell ref="C120:C121"/>
    <mergeCell ref="D120:D121"/>
    <mergeCell ref="B77:D77"/>
    <mergeCell ref="B88:B90"/>
    <mergeCell ref="C88:C90"/>
    <mergeCell ref="D88:D90"/>
    <mergeCell ref="B78:D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80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17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5" customWidth="1"/>
    <col min="2" max="2" width="11.7109375" style="135" customWidth="1"/>
    <col min="3" max="3" width="2.7109375" style="135" hidden="1" customWidth="1"/>
    <col min="4" max="4" width="3.7109375" style="135" customWidth="1"/>
    <col min="5" max="5" width="14.7109375" style="138" customWidth="1"/>
    <col min="6" max="6" width="14.7109375" style="135" customWidth="1"/>
    <col min="7" max="8" width="14.7109375" style="138" customWidth="1"/>
    <col min="9" max="9" width="14.7109375" style="142" customWidth="1"/>
    <col min="10" max="13" width="14.7109375" style="138" customWidth="1"/>
    <col min="14" max="14" width="10.8515625" style="135" customWidth="1"/>
    <col min="15" max="15" width="15.57421875" style="135" customWidth="1"/>
    <col min="16" max="16" width="11.7109375" style="135" bestFit="1" customWidth="1"/>
    <col min="17" max="17" width="10.7109375" style="135" customWidth="1"/>
    <col min="18" max="23" width="10.8515625" style="135" customWidth="1"/>
    <col min="24" max="24" width="19.28125" style="135" customWidth="1"/>
    <col min="25" max="16384" width="10.8515625" style="135" customWidth="1"/>
  </cols>
  <sheetData>
    <row r="1" ht="15"/>
    <row r="2" ht="15"/>
    <row r="3" ht="15"/>
    <row r="4" spans="15:22" ht="15">
      <c r="O4" s="442"/>
      <c r="P4" s="442"/>
      <c r="Q4" s="442"/>
      <c r="R4" s="442"/>
      <c r="S4" s="442"/>
      <c r="T4" s="442"/>
      <c r="U4" s="442"/>
      <c r="V4" s="442"/>
    </row>
    <row r="5" spans="2:22" ht="18" customHeight="1">
      <c r="B5" s="559" t="s">
        <v>111</v>
      </c>
      <c r="C5" s="559"/>
      <c r="D5" s="559"/>
      <c r="I5" s="139"/>
      <c r="O5" s="442"/>
      <c r="P5" s="442"/>
      <c r="Q5" s="442"/>
      <c r="R5" s="442"/>
      <c r="S5" s="442"/>
      <c r="T5" s="442"/>
      <c r="U5" s="442"/>
      <c r="V5" s="442"/>
    </row>
    <row r="6" spans="2:22" ht="19.5">
      <c r="B6" s="140" t="s">
        <v>69</v>
      </c>
      <c r="C6" s="141"/>
      <c r="D6" s="141"/>
      <c r="M6" s="475" t="s">
        <v>155</v>
      </c>
      <c r="O6" s="442"/>
      <c r="P6" s="442"/>
      <c r="Q6" s="442"/>
      <c r="R6" s="442"/>
      <c r="S6" s="442"/>
      <c r="T6" s="442"/>
      <c r="U6" s="442"/>
      <c r="V6" s="442"/>
    </row>
    <row r="7" spans="2:22" ht="18">
      <c r="B7" s="141" t="s">
        <v>84</v>
      </c>
      <c r="C7" s="139"/>
      <c r="D7" s="139"/>
      <c r="O7" s="442"/>
      <c r="P7" s="442"/>
      <c r="Q7" s="442"/>
      <c r="R7" s="442"/>
      <c r="S7" s="442"/>
      <c r="T7" s="442"/>
      <c r="U7" s="442"/>
      <c r="V7" s="442"/>
    </row>
    <row r="8" spans="2:22" ht="16.5">
      <c r="B8" s="143" t="s">
        <v>195</v>
      </c>
      <c r="C8" s="139"/>
      <c r="D8" s="139"/>
      <c r="O8" s="442"/>
      <c r="P8" s="442"/>
      <c r="Q8" s="442"/>
      <c r="R8" s="442"/>
      <c r="S8" s="442"/>
      <c r="T8" s="442"/>
      <c r="U8" s="442"/>
      <c r="V8" s="442"/>
    </row>
    <row r="9" spans="2:22" ht="16.5">
      <c r="B9" s="139" t="s">
        <v>280</v>
      </c>
      <c r="C9" s="139"/>
      <c r="D9" s="139"/>
      <c r="F9" s="143"/>
      <c r="L9" s="144"/>
      <c r="O9" s="442"/>
      <c r="P9" s="442"/>
      <c r="Q9" s="442"/>
      <c r="R9" s="442"/>
      <c r="S9" s="442"/>
      <c r="T9" s="442"/>
      <c r="U9" s="442"/>
      <c r="V9" s="442"/>
    </row>
    <row r="10" spans="2:22" s="145" customFormat="1" ht="15">
      <c r="B10" s="146" t="s">
        <v>81</v>
      </c>
      <c r="C10" s="146"/>
      <c r="D10" s="146"/>
      <c r="E10" s="147"/>
      <c r="G10" s="147"/>
      <c r="H10" s="147"/>
      <c r="I10" s="148"/>
      <c r="J10" s="147"/>
      <c r="K10" s="147"/>
      <c r="L10" s="147"/>
      <c r="M10" s="147"/>
      <c r="O10" s="443"/>
      <c r="P10" s="443"/>
      <c r="Q10" s="443"/>
      <c r="R10" s="443"/>
      <c r="S10" s="443"/>
      <c r="T10" s="443"/>
      <c r="U10" s="443"/>
      <c r="V10" s="443"/>
    </row>
    <row r="11" ht="9.75" customHeight="1"/>
    <row r="12" spans="2:13" s="149" customFormat="1" ht="19.5" customHeight="1">
      <c r="B12" s="573" t="s">
        <v>102</v>
      </c>
      <c r="C12" s="574"/>
      <c r="D12" s="170"/>
      <c r="E12" s="570" t="s">
        <v>100</v>
      </c>
      <c r="F12" s="571"/>
      <c r="G12" s="572"/>
      <c r="H12" s="570" t="s">
        <v>101</v>
      </c>
      <c r="I12" s="571"/>
      <c r="J12" s="572"/>
      <c r="K12" s="570" t="s">
        <v>32</v>
      </c>
      <c r="L12" s="571"/>
      <c r="M12" s="572"/>
    </row>
    <row r="13" spans="2:13" ht="19.5" customHeight="1">
      <c r="B13" s="575"/>
      <c r="C13" s="576"/>
      <c r="D13" s="171"/>
      <c r="E13" s="152" t="s">
        <v>82</v>
      </c>
      <c r="F13" s="150" t="s">
        <v>83</v>
      </c>
      <c r="G13" s="151" t="s">
        <v>32</v>
      </c>
      <c r="H13" s="152" t="s">
        <v>82</v>
      </c>
      <c r="I13" s="150" t="s">
        <v>83</v>
      </c>
      <c r="J13" s="151" t="s">
        <v>32</v>
      </c>
      <c r="K13" s="152" t="s">
        <v>82</v>
      </c>
      <c r="L13" s="150" t="s">
        <v>83</v>
      </c>
      <c r="M13" s="151" t="s">
        <v>32</v>
      </c>
    </row>
    <row r="14" spans="2:13" ht="9.75" customHeight="1">
      <c r="B14" s="153"/>
      <c r="C14" s="154"/>
      <c r="D14" s="155"/>
      <c r="E14" s="380"/>
      <c r="F14" s="381"/>
      <c r="G14" s="382"/>
      <c r="H14" s="380"/>
      <c r="I14" s="381"/>
      <c r="J14" s="382"/>
      <c r="K14" s="380"/>
      <c r="L14" s="381"/>
      <c r="M14" s="382"/>
    </row>
    <row r="15" spans="2:24" ht="15" customHeight="1">
      <c r="B15" s="156">
        <v>2017</v>
      </c>
      <c r="C15" s="157"/>
      <c r="D15" s="173" t="s">
        <v>138</v>
      </c>
      <c r="E15" s="379">
        <v>1337.76154</v>
      </c>
      <c r="F15" s="377">
        <v>92.17981</v>
      </c>
      <c r="G15" s="378">
        <f aca="true" t="shared" si="0" ref="G15:G37">+F15+E15</f>
        <v>1429.94135</v>
      </c>
      <c r="H15" s="379">
        <v>46498.112329999996</v>
      </c>
      <c r="I15" s="377">
        <v>6033.09063</v>
      </c>
      <c r="J15" s="378">
        <f aca="true" t="shared" si="1" ref="J15:J37">+H15+I15</f>
        <v>52531.202959999995</v>
      </c>
      <c r="K15" s="379">
        <f aca="true" t="shared" si="2" ref="K15:K37">+E15+H15</f>
        <v>47835.873869999996</v>
      </c>
      <c r="L15" s="377">
        <f aca="true" t="shared" si="3" ref="L15:L37">+F15+I15</f>
        <v>6125.270439999999</v>
      </c>
      <c r="M15" s="378">
        <f aca="true" t="shared" si="4" ref="M15:M37">+K15+L15</f>
        <v>53961.144309999996</v>
      </c>
      <c r="P15" s="158"/>
      <c r="X15" s="159"/>
    </row>
    <row r="16" spans="2:24" ht="15" customHeight="1">
      <c r="B16" s="156">
        <v>2018</v>
      </c>
      <c r="C16" s="157"/>
      <c r="D16" s="172"/>
      <c r="E16" s="379">
        <v>4614.555230000001</v>
      </c>
      <c r="F16" s="377">
        <v>704.72773</v>
      </c>
      <c r="G16" s="378">
        <f t="shared" si="0"/>
        <v>5319.2829600000005</v>
      </c>
      <c r="H16" s="379">
        <v>123681.50164</v>
      </c>
      <c r="I16" s="377">
        <v>28418.62454</v>
      </c>
      <c r="J16" s="378">
        <f t="shared" si="1"/>
        <v>152100.12618</v>
      </c>
      <c r="K16" s="379">
        <f t="shared" si="2"/>
        <v>128296.05687</v>
      </c>
      <c r="L16" s="377">
        <f t="shared" si="3"/>
        <v>29123.35227</v>
      </c>
      <c r="M16" s="378">
        <f t="shared" si="4"/>
        <v>157419.40914</v>
      </c>
      <c r="P16" s="158"/>
      <c r="X16" s="159"/>
    </row>
    <row r="17" spans="2:24" ht="15" customHeight="1">
      <c r="B17" s="156">
        <v>2019</v>
      </c>
      <c r="C17" s="157"/>
      <c r="D17" s="172"/>
      <c r="E17" s="379">
        <v>4208.66847</v>
      </c>
      <c r="F17" s="377">
        <v>775.60792</v>
      </c>
      <c r="G17" s="378">
        <f t="shared" si="0"/>
        <v>4984.27639</v>
      </c>
      <c r="H17" s="379">
        <v>93123.35273999999</v>
      </c>
      <c r="I17" s="377">
        <v>25267.03154</v>
      </c>
      <c r="J17" s="378">
        <f t="shared" si="1"/>
        <v>118390.38427999998</v>
      </c>
      <c r="K17" s="379">
        <f t="shared" si="2"/>
        <v>97332.02120999999</v>
      </c>
      <c r="L17" s="377">
        <f t="shared" si="3"/>
        <v>26042.63946</v>
      </c>
      <c r="M17" s="378">
        <f t="shared" si="4"/>
        <v>123374.66066999998</v>
      </c>
      <c r="P17" s="158"/>
      <c r="X17" s="159"/>
    </row>
    <row r="18" spans="2:24" ht="15" customHeight="1">
      <c r="B18" s="156">
        <v>2020</v>
      </c>
      <c r="C18" s="157"/>
      <c r="D18" s="172"/>
      <c r="E18" s="379">
        <v>3793.49963</v>
      </c>
      <c r="F18" s="377">
        <v>755.98387</v>
      </c>
      <c r="G18" s="378">
        <f t="shared" si="0"/>
        <v>4549.4835</v>
      </c>
      <c r="H18" s="379">
        <v>84385.11802</v>
      </c>
      <c r="I18" s="377">
        <v>23109.71042</v>
      </c>
      <c r="J18" s="378">
        <f t="shared" si="1"/>
        <v>107494.82844</v>
      </c>
      <c r="K18" s="379">
        <f t="shared" si="2"/>
        <v>88178.61765</v>
      </c>
      <c r="L18" s="377">
        <f t="shared" si="3"/>
        <v>23865.69429</v>
      </c>
      <c r="M18" s="378">
        <f t="shared" si="4"/>
        <v>112044.31194</v>
      </c>
      <c r="P18" s="158"/>
      <c r="X18" s="159"/>
    </row>
    <row r="19" spans="2:24" ht="15" customHeight="1">
      <c r="B19" s="156">
        <v>2021</v>
      </c>
      <c r="C19" s="157"/>
      <c r="D19" s="172"/>
      <c r="E19" s="379">
        <v>3383.11283</v>
      </c>
      <c r="F19" s="377">
        <v>650.51009</v>
      </c>
      <c r="G19" s="378">
        <f t="shared" si="0"/>
        <v>4033.62292</v>
      </c>
      <c r="H19" s="379">
        <v>86460.33318</v>
      </c>
      <c r="I19" s="377">
        <v>20538.96156</v>
      </c>
      <c r="J19" s="378">
        <f t="shared" si="1"/>
        <v>106999.29474</v>
      </c>
      <c r="K19" s="379">
        <f t="shared" si="2"/>
        <v>89843.44601</v>
      </c>
      <c r="L19" s="377">
        <f t="shared" si="3"/>
        <v>21189.47165</v>
      </c>
      <c r="M19" s="378">
        <f t="shared" si="4"/>
        <v>111032.91766</v>
      </c>
      <c r="P19" s="158"/>
      <c r="X19" s="159"/>
    </row>
    <row r="20" spans="2:24" ht="15" customHeight="1">
      <c r="B20" s="156">
        <v>2022</v>
      </c>
      <c r="C20" s="157"/>
      <c r="D20" s="172"/>
      <c r="E20" s="379">
        <v>2976.25322</v>
      </c>
      <c r="F20" s="377">
        <v>548.2864000000001</v>
      </c>
      <c r="G20" s="378">
        <f t="shared" si="0"/>
        <v>3524.53962</v>
      </c>
      <c r="H20" s="379">
        <v>83407.30962</v>
      </c>
      <c r="I20" s="377">
        <v>17889.6439</v>
      </c>
      <c r="J20" s="378">
        <f t="shared" si="1"/>
        <v>101296.95352</v>
      </c>
      <c r="K20" s="379">
        <f t="shared" si="2"/>
        <v>86383.56284</v>
      </c>
      <c r="L20" s="377">
        <f t="shared" si="3"/>
        <v>18437.9303</v>
      </c>
      <c r="M20" s="378">
        <f t="shared" si="4"/>
        <v>104821.49314</v>
      </c>
      <c r="P20" s="158"/>
      <c r="X20" s="159"/>
    </row>
    <row r="21" spans="2:24" ht="15" customHeight="1">
      <c r="B21" s="156">
        <v>2023</v>
      </c>
      <c r="C21" s="157"/>
      <c r="D21" s="172"/>
      <c r="E21" s="379">
        <v>2560.65391</v>
      </c>
      <c r="F21" s="377">
        <v>457.79394</v>
      </c>
      <c r="G21" s="378">
        <f t="shared" si="0"/>
        <v>3018.44785</v>
      </c>
      <c r="H21" s="379">
        <v>92251.51766</v>
      </c>
      <c r="I21" s="377">
        <v>15597.51443</v>
      </c>
      <c r="J21" s="378">
        <f t="shared" si="1"/>
        <v>107849.03209</v>
      </c>
      <c r="K21" s="379">
        <f t="shared" si="2"/>
        <v>94812.17156999999</v>
      </c>
      <c r="L21" s="377">
        <f t="shared" si="3"/>
        <v>16055.308369999999</v>
      </c>
      <c r="M21" s="378">
        <f t="shared" si="4"/>
        <v>110867.47993999999</v>
      </c>
      <c r="P21" s="158"/>
      <c r="X21" s="159"/>
    </row>
    <row r="22" spans="2:24" ht="15" customHeight="1">
      <c r="B22" s="156">
        <v>2024</v>
      </c>
      <c r="C22" s="157"/>
      <c r="D22" s="172"/>
      <c r="E22" s="379">
        <v>2254.97534</v>
      </c>
      <c r="F22" s="377">
        <v>379.79181</v>
      </c>
      <c r="G22" s="378">
        <f t="shared" si="0"/>
        <v>2634.76715</v>
      </c>
      <c r="H22" s="379">
        <v>93973.59743000001</v>
      </c>
      <c r="I22" s="377">
        <v>13137.585539999998</v>
      </c>
      <c r="J22" s="378">
        <f t="shared" si="1"/>
        <v>107111.18297000001</v>
      </c>
      <c r="K22" s="379">
        <f t="shared" si="2"/>
        <v>96228.57277000001</v>
      </c>
      <c r="L22" s="377">
        <f t="shared" si="3"/>
        <v>13517.377349999999</v>
      </c>
      <c r="M22" s="378">
        <f t="shared" si="4"/>
        <v>109745.95012000001</v>
      </c>
      <c r="P22" s="158"/>
      <c r="X22" s="159"/>
    </row>
    <row r="23" spans="2:24" ht="15" customHeight="1">
      <c r="B23" s="156">
        <v>2025</v>
      </c>
      <c r="C23" s="157"/>
      <c r="D23" s="172"/>
      <c r="E23" s="379">
        <v>2254.97534</v>
      </c>
      <c r="F23" s="377">
        <v>306.8945</v>
      </c>
      <c r="G23" s="378">
        <f t="shared" si="0"/>
        <v>2561.86984</v>
      </c>
      <c r="H23" s="379">
        <v>70748.07522</v>
      </c>
      <c r="I23" s="377">
        <v>11052.26824</v>
      </c>
      <c r="J23" s="378">
        <f t="shared" si="1"/>
        <v>81800.34346</v>
      </c>
      <c r="K23" s="379">
        <f t="shared" si="2"/>
        <v>73003.05056</v>
      </c>
      <c r="L23" s="377">
        <f t="shared" si="3"/>
        <v>11359.16274</v>
      </c>
      <c r="M23" s="378">
        <f t="shared" si="4"/>
        <v>84362.2133</v>
      </c>
      <c r="P23" s="158"/>
      <c r="X23" s="159"/>
    </row>
    <row r="24" spans="2:24" ht="15" customHeight="1">
      <c r="B24" s="156">
        <v>2026</v>
      </c>
      <c r="C24" s="157"/>
      <c r="D24" s="172"/>
      <c r="E24" s="379">
        <v>2254.97534</v>
      </c>
      <c r="F24" s="377">
        <v>234.95904000000002</v>
      </c>
      <c r="G24" s="378">
        <f t="shared" si="0"/>
        <v>2489.93438</v>
      </c>
      <c r="H24" s="379">
        <v>134307.16891</v>
      </c>
      <c r="I24" s="377">
        <v>10389.62541</v>
      </c>
      <c r="J24" s="378">
        <f t="shared" si="1"/>
        <v>144696.79432000002</v>
      </c>
      <c r="K24" s="379">
        <f t="shared" si="2"/>
        <v>136562.14425</v>
      </c>
      <c r="L24" s="377">
        <f t="shared" si="3"/>
        <v>10624.58445</v>
      </c>
      <c r="M24" s="378">
        <f t="shared" si="4"/>
        <v>147186.7287</v>
      </c>
      <c r="P24" s="158"/>
      <c r="X24" s="159"/>
    </row>
    <row r="25" spans="2:24" ht="15" customHeight="1">
      <c r="B25" s="156">
        <v>2027</v>
      </c>
      <c r="C25" s="157"/>
      <c r="D25" s="172"/>
      <c r="E25" s="379">
        <v>2254.97534</v>
      </c>
      <c r="F25" s="377">
        <v>162.70963</v>
      </c>
      <c r="G25" s="378">
        <f t="shared" si="0"/>
        <v>2417.68497</v>
      </c>
      <c r="H25" s="379">
        <v>45029.4554</v>
      </c>
      <c r="I25" s="377">
        <v>1985.62629</v>
      </c>
      <c r="J25" s="378">
        <f t="shared" si="1"/>
        <v>47015.08169</v>
      </c>
      <c r="K25" s="379">
        <f t="shared" si="2"/>
        <v>47284.430739999996</v>
      </c>
      <c r="L25" s="377">
        <f t="shared" si="3"/>
        <v>2148.33592</v>
      </c>
      <c r="M25" s="378">
        <f t="shared" si="4"/>
        <v>49432.766659999994</v>
      </c>
      <c r="P25" s="158"/>
      <c r="X25" s="159"/>
    </row>
    <row r="26" spans="2:24" ht="15" customHeight="1">
      <c r="B26" s="156">
        <v>2028</v>
      </c>
      <c r="C26" s="157"/>
      <c r="D26" s="172"/>
      <c r="E26" s="379">
        <v>2254.97534</v>
      </c>
      <c r="F26" s="377">
        <v>90.51511</v>
      </c>
      <c r="G26" s="378">
        <f t="shared" si="0"/>
        <v>2345.49045</v>
      </c>
      <c r="H26" s="379">
        <v>29680.21351</v>
      </c>
      <c r="I26" s="377">
        <v>1504.82522</v>
      </c>
      <c r="J26" s="378">
        <f t="shared" si="1"/>
        <v>31185.03873</v>
      </c>
      <c r="K26" s="379">
        <f t="shared" si="2"/>
        <v>31935.188850000002</v>
      </c>
      <c r="L26" s="377">
        <f t="shared" si="3"/>
        <v>1595.34033</v>
      </c>
      <c r="M26" s="378">
        <f t="shared" si="4"/>
        <v>33530.529180000005</v>
      </c>
      <c r="P26" s="158"/>
      <c r="X26" s="159"/>
    </row>
    <row r="27" spans="2:24" ht="15" customHeight="1">
      <c r="B27" s="156">
        <v>2029</v>
      </c>
      <c r="C27" s="157"/>
      <c r="D27" s="172"/>
      <c r="E27" s="379">
        <v>1127.48749</v>
      </c>
      <c r="F27" s="377">
        <v>18.17593</v>
      </c>
      <c r="G27" s="378">
        <f t="shared" si="0"/>
        <v>1145.66342</v>
      </c>
      <c r="H27" s="379">
        <v>27784.934989999998</v>
      </c>
      <c r="I27" s="377">
        <v>1123.86237</v>
      </c>
      <c r="J27" s="378">
        <f t="shared" si="1"/>
        <v>28908.797359999997</v>
      </c>
      <c r="K27" s="379">
        <f t="shared" si="2"/>
        <v>28912.422479999997</v>
      </c>
      <c r="L27" s="377">
        <f t="shared" si="3"/>
        <v>1142.0383000000002</v>
      </c>
      <c r="M27" s="378">
        <f t="shared" si="4"/>
        <v>30054.460779999998</v>
      </c>
      <c r="P27" s="158"/>
      <c r="X27" s="159"/>
    </row>
    <row r="28" spans="2:24" ht="15" customHeight="1">
      <c r="B28" s="156">
        <v>2030</v>
      </c>
      <c r="C28" s="157"/>
      <c r="D28" s="172"/>
      <c r="E28" s="379">
        <v>0</v>
      </c>
      <c r="F28" s="377">
        <v>0</v>
      </c>
      <c r="G28" s="378">
        <f t="shared" si="0"/>
        <v>0</v>
      </c>
      <c r="H28" s="379">
        <v>23446.16702</v>
      </c>
      <c r="I28" s="377">
        <v>791.36006</v>
      </c>
      <c r="J28" s="378">
        <f t="shared" si="1"/>
        <v>24237.52708</v>
      </c>
      <c r="K28" s="379">
        <f t="shared" si="2"/>
        <v>23446.16702</v>
      </c>
      <c r="L28" s="377">
        <f t="shared" si="3"/>
        <v>791.36006</v>
      </c>
      <c r="M28" s="378">
        <f t="shared" si="4"/>
        <v>24237.52708</v>
      </c>
      <c r="P28" s="158"/>
      <c r="X28" s="159"/>
    </row>
    <row r="29" spans="2:24" ht="15" customHeight="1">
      <c r="B29" s="156">
        <v>2031</v>
      </c>
      <c r="C29" s="157"/>
      <c r="D29" s="172"/>
      <c r="E29" s="379">
        <v>0</v>
      </c>
      <c r="F29" s="377">
        <v>0</v>
      </c>
      <c r="G29" s="378">
        <f t="shared" si="0"/>
        <v>0</v>
      </c>
      <c r="H29" s="379">
        <v>14872.64938</v>
      </c>
      <c r="I29" s="377">
        <v>618.06396</v>
      </c>
      <c r="J29" s="378">
        <f t="shared" si="1"/>
        <v>15490.71334</v>
      </c>
      <c r="K29" s="379">
        <f t="shared" si="2"/>
        <v>14872.64938</v>
      </c>
      <c r="L29" s="377">
        <f t="shared" si="3"/>
        <v>618.06396</v>
      </c>
      <c r="M29" s="378">
        <f t="shared" si="4"/>
        <v>15490.71334</v>
      </c>
      <c r="P29" s="158"/>
      <c r="X29" s="159"/>
    </row>
    <row r="30" spans="2:24" ht="15" customHeight="1">
      <c r="B30" s="156">
        <v>2032</v>
      </c>
      <c r="C30" s="157"/>
      <c r="D30" s="172"/>
      <c r="E30" s="379">
        <v>0</v>
      </c>
      <c r="F30" s="377">
        <v>0</v>
      </c>
      <c r="G30" s="378">
        <f t="shared" si="0"/>
        <v>0</v>
      </c>
      <c r="H30" s="379">
        <v>19818.439309999998</v>
      </c>
      <c r="I30" s="377">
        <v>2111.67794</v>
      </c>
      <c r="J30" s="378">
        <f t="shared" si="1"/>
        <v>21930.11725</v>
      </c>
      <c r="K30" s="379">
        <f t="shared" si="2"/>
        <v>19818.439309999998</v>
      </c>
      <c r="L30" s="377">
        <f t="shared" si="3"/>
        <v>2111.67794</v>
      </c>
      <c r="M30" s="378">
        <f t="shared" si="4"/>
        <v>21930.11725</v>
      </c>
      <c r="P30" s="158"/>
      <c r="X30" s="159"/>
    </row>
    <row r="31" spans="2:24" ht="15" customHeight="1">
      <c r="B31" s="156">
        <v>2033</v>
      </c>
      <c r="C31" s="157"/>
      <c r="D31" s="172"/>
      <c r="E31" s="379">
        <v>0</v>
      </c>
      <c r="F31" s="377">
        <v>0</v>
      </c>
      <c r="G31" s="378">
        <f t="shared" si="0"/>
        <v>0</v>
      </c>
      <c r="H31" s="379">
        <v>1922.9350900000002</v>
      </c>
      <c r="I31" s="377">
        <v>110.52369</v>
      </c>
      <c r="J31" s="378">
        <f t="shared" si="1"/>
        <v>2033.4587800000002</v>
      </c>
      <c r="K31" s="379">
        <f t="shared" si="2"/>
        <v>1922.9350900000002</v>
      </c>
      <c r="L31" s="377">
        <f t="shared" si="3"/>
        <v>110.52369</v>
      </c>
      <c r="M31" s="378">
        <f t="shared" si="4"/>
        <v>2033.4587800000002</v>
      </c>
      <c r="P31" s="158"/>
      <c r="X31" s="159"/>
    </row>
    <row r="32" spans="2:24" ht="15" customHeight="1">
      <c r="B32" s="156">
        <v>2034</v>
      </c>
      <c r="C32" s="157"/>
      <c r="D32" s="172"/>
      <c r="E32" s="379">
        <v>0</v>
      </c>
      <c r="F32" s="377">
        <v>0</v>
      </c>
      <c r="G32" s="378">
        <f t="shared" si="0"/>
        <v>0</v>
      </c>
      <c r="H32" s="379">
        <v>961.24078</v>
      </c>
      <c r="I32" s="377">
        <v>76.08578</v>
      </c>
      <c r="J32" s="378">
        <f t="shared" si="1"/>
        <v>1037.32656</v>
      </c>
      <c r="K32" s="379">
        <f t="shared" si="2"/>
        <v>961.24078</v>
      </c>
      <c r="L32" s="377">
        <f t="shared" si="3"/>
        <v>76.08578</v>
      </c>
      <c r="M32" s="378">
        <f t="shared" si="4"/>
        <v>1037.32656</v>
      </c>
      <c r="P32" s="158"/>
      <c r="X32" s="159"/>
    </row>
    <row r="33" spans="2:24" ht="15" customHeight="1">
      <c r="B33" s="156">
        <v>2035</v>
      </c>
      <c r="C33" s="157"/>
      <c r="D33" s="172"/>
      <c r="E33" s="379">
        <v>0</v>
      </c>
      <c r="F33" s="377">
        <v>0</v>
      </c>
      <c r="G33" s="378">
        <f t="shared" si="0"/>
        <v>0</v>
      </c>
      <c r="H33" s="379">
        <v>1075.0213</v>
      </c>
      <c r="I33" s="377">
        <v>53.419599999999996</v>
      </c>
      <c r="J33" s="378">
        <f t="shared" si="1"/>
        <v>1128.4409</v>
      </c>
      <c r="K33" s="379">
        <f t="shared" si="2"/>
        <v>1075.0213</v>
      </c>
      <c r="L33" s="377">
        <f t="shared" si="3"/>
        <v>53.419599999999996</v>
      </c>
      <c r="M33" s="378">
        <f t="shared" si="4"/>
        <v>1128.4409</v>
      </c>
      <c r="P33" s="158"/>
      <c r="X33" s="159"/>
    </row>
    <row r="34" spans="2:24" ht="15" customHeight="1">
      <c r="B34" s="156">
        <v>2036</v>
      </c>
      <c r="C34" s="157"/>
      <c r="D34" s="172"/>
      <c r="E34" s="379">
        <v>0</v>
      </c>
      <c r="F34" s="377">
        <v>0</v>
      </c>
      <c r="G34" s="378">
        <f t="shared" si="0"/>
        <v>0</v>
      </c>
      <c r="H34" s="379">
        <v>586.88925</v>
      </c>
      <c r="I34" s="377">
        <v>32.11757</v>
      </c>
      <c r="J34" s="378">
        <f t="shared" si="1"/>
        <v>619.00682</v>
      </c>
      <c r="K34" s="379">
        <f t="shared" si="2"/>
        <v>586.88925</v>
      </c>
      <c r="L34" s="377">
        <f t="shared" si="3"/>
        <v>32.11757</v>
      </c>
      <c r="M34" s="378">
        <f t="shared" si="4"/>
        <v>619.00682</v>
      </c>
      <c r="P34" s="158"/>
      <c r="X34" s="159"/>
    </row>
    <row r="35" spans="2:24" ht="15" customHeight="1">
      <c r="B35" s="156">
        <v>2037</v>
      </c>
      <c r="C35" s="157"/>
      <c r="D35" s="172"/>
      <c r="E35" s="379">
        <v>0</v>
      </c>
      <c r="F35" s="377">
        <v>0</v>
      </c>
      <c r="G35" s="378">
        <f t="shared" si="0"/>
        <v>0</v>
      </c>
      <c r="H35" s="379">
        <v>404.4108</v>
      </c>
      <c r="I35" s="377">
        <v>23.183040000000002</v>
      </c>
      <c r="J35" s="378">
        <f t="shared" si="1"/>
        <v>427.59384</v>
      </c>
      <c r="K35" s="379">
        <f t="shared" si="2"/>
        <v>404.4108</v>
      </c>
      <c r="L35" s="377">
        <f t="shared" si="3"/>
        <v>23.183040000000002</v>
      </c>
      <c r="M35" s="378">
        <f t="shared" si="4"/>
        <v>427.59384</v>
      </c>
      <c r="P35" s="158"/>
      <c r="X35" s="159"/>
    </row>
    <row r="36" spans="2:24" ht="15" customHeight="1">
      <c r="B36" s="156">
        <v>2038</v>
      </c>
      <c r="C36" s="157"/>
      <c r="D36" s="172"/>
      <c r="E36" s="379">
        <v>0</v>
      </c>
      <c r="F36" s="377">
        <v>0</v>
      </c>
      <c r="G36" s="378">
        <f t="shared" si="0"/>
        <v>0</v>
      </c>
      <c r="H36" s="379">
        <v>404.4108</v>
      </c>
      <c r="I36" s="377">
        <v>17.0009</v>
      </c>
      <c r="J36" s="378">
        <f t="shared" si="1"/>
        <v>421.4117</v>
      </c>
      <c r="K36" s="379">
        <f t="shared" si="2"/>
        <v>404.4108</v>
      </c>
      <c r="L36" s="377">
        <f t="shared" si="3"/>
        <v>17.0009</v>
      </c>
      <c r="M36" s="378">
        <f t="shared" si="4"/>
        <v>421.4117</v>
      </c>
      <c r="P36" s="158"/>
      <c r="X36" s="159"/>
    </row>
    <row r="37" spans="2:24" ht="15" customHeight="1">
      <c r="B37" s="156">
        <v>2039</v>
      </c>
      <c r="C37" s="157"/>
      <c r="D37" s="172"/>
      <c r="E37" s="379">
        <v>0</v>
      </c>
      <c r="F37" s="377">
        <v>0</v>
      </c>
      <c r="G37" s="378">
        <f t="shared" si="0"/>
        <v>0</v>
      </c>
      <c r="H37" s="379">
        <v>11041.04926</v>
      </c>
      <c r="I37" s="377">
        <v>10.81874</v>
      </c>
      <c r="J37" s="378">
        <f t="shared" si="1"/>
        <v>11051.868</v>
      </c>
      <c r="K37" s="379">
        <f t="shared" si="2"/>
        <v>11041.04926</v>
      </c>
      <c r="L37" s="377">
        <f t="shared" si="3"/>
        <v>10.81874</v>
      </c>
      <c r="M37" s="378">
        <f t="shared" si="4"/>
        <v>11051.868</v>
      </c>
      <c r="P37" s="158"/>
      <c r="X37" s="159"/>
    </row>
    <row r="38" spans="2:24" ht="15" customHeight="1">
      <c r="B38" s="156">
        <v>2040</v>
      </c>
      <c r="C38" s="157"/>
      <c r="D38" s="172"/>
      <c r="E38" s="379">
        <v>0</v>
      </c>
      <c r="F38" s="377">
        <v>0</v>
      </c>
      <c r="G38" s="378">
        <f>+F38+E38</f>
        <v>0</v>
      </c>
      <c r="H38" s="379">
        <v>338.26425</v>
      </c>
      <c r="I38" s="377">
        <v>4.63662</v>
      </c>
      <c r="J38" s="378">
        <f>+H38+I38</f>
        <v>342.90087</v>
      </c>
      <c r="K38" s="379">
        <f aca="true" t="shared" si="5" ref="K38:L42">+E38+H38</f>
        <v>338.26425</v>
      </c>
      <c r="L38" s="377">
        <f t="shared" si="5"/>
        <v>4.63662</v>
      </c>
      <c r="M38" s="378">
        <f>+K38+L38</f>
        <v>342.90087</v>
      </c>
      <c r="P38" s="158"/>
      <c r="X38" s="159"/>
    </row>
    <row r="39" spans="2:24" ht="15" customHeight="1">
      <c r="B39" s="156">
        <v>2041</v>
      </c>
      <c r="C39" s="157"/>
      <c r="D39" s="172"/>
      <c r="E39" s="379">
        <v>0</v>
      </c>
      <c r="F39" s="377">
        <v>0</v>
      </c>
      <c r="G39" s="378">
        <f>+F39+E39</f>
        <v>0</v>
      </c>
      <c r="H39" s="379">
        <v>29.157</v>
      </c>
      <c r="I39" s="377">
        <v>0</v>
      </c>
      <c r="J39" s="378">
        <f>+H39+I39</f>
        <v>29.157</v>
      </c>
      <c r="K39" s="379">
        <f t="shared" si="5"/>
        <v>29.157</v>
      </c>
      <c r="L39" s="377">
        <f t="shared" si="5"/>
        <v>0</v>
      </c>
      <c r="M39" s="378">
        <f>+K39+L39</f>
        <v>29.157</v>
      </c>
      <c r="P39" s="158"/>
      <c r="X39" s="159"/>
    </row>
    <row r="40" spans="2:24" ht="15" customHeight="1">
      <c r="B40" s="156">
        <v>2042</v>
      </c>
      <c r="C40" s="157"/>
      <c r="D40" s="172"/>
      <c r="E40" s="379">
        <v>0</v>
      </c>
      <c r="F40" s="377">
        <v>0</v>
      </c>
      <c r="G40" s="378">
        <f>+F40+E40</f>
        <v>0</v>
      </c>
      <c r="H40" s="379">
        <v>29.157</v>
      </c>
      <c r="I40" s="377">
        <v>0</v>
      </c>
      <c r="J40" s="378">
        <f>+H40+I40</f>
        <v>29.157</v>
      </c>
      <c r="K40" s="379">
        <f t="shared" si="5"/>
        <v>29.157</v>
      </c>
      <c r="L40" s="377">
        <f t="shared" si="5"/>
        <v>0</v>
      </c>
      <c r="M40" s="378">
        <f>+K40+L40</f>
        <v>29.157</v>
      </c>
      <c r="P40" s="158"/>
      <c r="X40" s="159"/>
    </row>
    <row r="41" spans="2:24" ht="15" customHeight="1">
      <c r="B41" s="156">
        <v>2043</v>
      </c>
      <c r="C41" s="157"/>
      <c r="D41" s="172"/>
      <c r="E41" s="379">
        <v>0</v>
      </c>
      <c r="F41" s="377">
        <v>0</v>
      </c>
      <c r="G41" s="378">
        <f>+F41+E41</f>
        <v>0</v>
      </c>
      <c r="H41" s="379">
        <v>29.157</v>
      </c>
      <c r="I41" s="377">
        <v>0</v>
      </c>
      <c r="J41" s="378">
        <f>+H41+I41</f>
        <v>29.157</v>
      </c>
      <c r="K41" s="379">
        <f t="shared" si="5"/>
        <v>29.157</v>
      </c>
      <c r="L41" s="377">
        <f t="shared" si="5"/>
        <v>0</v>
      </c>
      <c r="M41" s="378">
        <f>+K41+L41</f>
        <v>29.157</v>
      </c>
      <c r="P41" s="158"/>
      <c r="X41" s="159"/>
    </row>
    <row r="42" spans="2:24" ht="15" customHeight="1">
      <c r="B42" s="156">
        <v>2044</v>
      </c>
      <c r="C42" s="157"/>
      <c r="D42" s="172"/>
      <c r="E42" s="379">
        <v>0</v>
      </c>
      <c r="F42" s="377">
        <v>0</v>
      </c>
      <c r="G42" s="378">
        <f>+F42+E42</f>
        <v>0</v>
      </c>
      <c r="H42" s="379">
        <v>21.86734</v>
      </c>
      <c r="I42" s="377">
        <v>0</v>
      </c>
      <c r="J42" s="378">
        <f>+H42+I42</f>
        <v>21.86734</v>
      </c>
      <c r="K42" s="379">
        <f t="shared" si="5"/>
        <v>21.86734</v>
      </c>
      <c r="L42" s="377">
        <f t="shared" si="5"/>
        <v>0</v>
      </c>
      <c r="M42" s="378">
        <f>+K42+L42</f>
        <v>21.86734</v>
      </c>
      <c r="P42" s="158"/>
      <c r="X42" s="159"/>
    </row>
    <row r="43" spans="2:13" ht="9.75" customHeight="1">
      <c r="B43" s="160"/>
      <c r="C43" s="161"/>
      <c r="D43" s="174"/>
      <c r="E43" s="383"/>
      <c r="F43" s="384"/>
      <c r="G43" s="385"/>
      <c r="H43" s="383"/>
      <c r="I43" s="384"/>
      <c r="J43" s="385"/>
      <c r="K43" s="383"/>
      <c r="L43" s="384"/>
      <c r="M43" s="385"/>
    </row>
    <row r="44" spans="2:13" ht="15" customHeight="1">
      <c r="B44" s="566" t="s">
        <v>15</v>
      </c>
      <c r="C44" s="567"/>
      <c r="D44" s="273"/>
      <c r="E44" s="560">
        <f aca="true" t="shared" si="6" ref="E44:M44">SUM(E15:E42)</f>
        <v>35276.869020000006</v>
      </c>
      <c r="F44" s="562">
        <f t="shared" si="6"/>
        <v>5178.135780000001</v>
      </c>
      <c r="G44" s="564">
        <f t="shared" si="6"/>
        <v>40455.004799999995</v>
      </c>
      <c r="H44" s="560">
        <f t="shared" si="6"/>
        <v>1086311.50623</v>
      </c>
      <c r="I44" s="562">
        <f t="shared" si="6"/>
        <v>179897.25798999998</v>
      </c>
      <c r="J44" s="564">
        <f t="shared" si="6"/>
        <v>1266208.7642199995</v>
      </c>
      <c r="K44" s="560">
        <f t="shared" si="6"/>
        <v>1121588.3752499998</v>
      </c>
      <c r="L44" s="562">
        <f t="shared" si="6"/>
        <v>185075.39377</v>
      </c>
      <c r="M44" s="564">
        <f t="shared" si="6"/>
        <v>1306663.76902</v>
      </c>
    </row>
    <row r="45" spans="2:13" ht="15" customHeight="1">
      <c r="B45" s="568"/>
      <c r="C45" s="569"/>
      <c r="D45" s="274"/>
      <c r="E45" s="561"/>
      <c r="F45" s="563"/>
      <c r="G45" s="565"/>
      <c r="H45" s="561"/>
      <c r="I45" s="563"/>
      <c r="J45" s="565"/>
      <c r="K45" s="561"/>
      <c r="L45" s="563"/>
      <c r="M45" s="565"/>
    </row>
    <row r="46" ht="6.75" customHeight="1"/>
    <row r="47" spans="2:13" s="145" customFormat="1" ht="15" customHeight="1">
      <c r="B47" s="162" t="s">
        <v>129</v>
      </c>
      <c r="C47" s="163"/>
      <c r="D47" s="163"/>
      <c r="E47" s="147"/>
      <c r="G47" s="147"/>
      <c r="H47" s="164"/>
      <c r="I47" s="165"/>
      <c r="J47" s="164"/>
      <c r="K47" s="147"/>
      <c r="L47" s="147"/>
      <c r="M47" s="147"/>
    </row>
    <row r="48" spans="2:13" s="145" customFormat="1" ht="15" customHeight="1">
      <c r="B48" s="162" t="s">
        <v>278</v>
      </c>
      <c r="C48" s="163"/>
      <c r="D48" s="163"/>
      <c r="E48" s="147"/>
      <c r="G48" s="147"/>
      <c r="H48" s="164"/>
      <c r="I48" s="165"/>
      <c r="J48" s="164"/>
      <c r="K48" s="198"/>
      <c r="L48" s="197"/>
      <c r="M48" s="147"/>
    </row>
    <row r="49" spans="2:13" s="145" customFormat="1" ht="15" customHeight="1">
      <c r="B49" s="162" t="s">
        <v>279</v>
      </c>
      <c r="C49" s="163"/>
      <c r="D49" s="163"/>
      <c r="E49" s="147"/>
      <c r="G49" s="147"/>
      <c r="H49" s="175"/>
      <c r="I49" s="165"/>
      <c r="J49" s="164"/>
      <c r="K49" s="147"/>
      <c r="L49" s="147"/>
      <c r="M49" s="147"/>
    </row>
    <row r="50" spans="2:13" ht="15.75" customHeight="1">
      <c r="B50" s="444"/>
      <c r="C50" s="444"/>
      <c r="D50" s="444"/>
      <c r="E50" s="445"/>
      <c r="F50" s="445"/>
      <c r="G50" s="445"/>
      <c r="H50" s="445"/>
      <c r="I50" s="445"/>
      <c r="J50" s="445"/>
      <c r="K50" s="445"/>
      <c r="L50" s="445"/>
      <c r="M50" s="445"/>
    </row>
    <row r="51" spans="2:24" ht="15.75" customHeight="1">
      <c r="B51" s="444"/>
      <c r="C51" s="444"/>
      <c r="D51" s="444"/>
      <c r="E51" s="446"/>
      <c r="F51" s="447"/>
      <c r="G51" s="448"/>
      <c r="H51" s="446"/>
      <c r="I51" s="448"/>
      <c r="J51" s="448"/>
      <c r="K51" s="448"/>
      <c r="L51" s="448"/>
      <c r="M51" s="448"/>
      <c r="X51" s="167"/>
    </row>
    <row r="52" spans="2:24" ht="15.75" customHeight="1">
      <c r="B52" s="444"/>
      <c r="C52" s="444"/>
      <c r="D52" s="444"/>
      <c r="E52" s="449"/>
      <c r="F52" s="450"/>
      <c r="G52" s="451"/>
      <c r="H52" s="452"/>
      <c r="I52" s="452"/>
      <c r="J52" s="452"/>
      <c r="K52" s="449"/>
      <c r="L52" s="449"/>
      <c r="M52" s="453"/>
      <c r="Q52" s="220"/>
      <c r="X52" s="167"/>
    </row>
    <row r="53" spans="2:17" ht="15.75" customHeight="1">
      <c r="B53" s="444"/>
      <c r="C53" s="444"/>
      <c r="D53" s="444"/>
      <c r="E53" s="449"/>
      <c r="F53" s="450"/>
      <c r="G53" s="449"/>
      <c r="H53" s="452"/>
      <c r="I53" s="452"/>
      <c r="J53" s="452"/>
      <c r="K53" s="449"/>
      <c r="L53" s="451"/>
      <c r="M53" s="453"/>
      <c r="O53" s="225"/>
      <c r="Q53" s="220"/>
    </row>
    <row r="54" spans="2:17" ht="15.75" customHeight="1">
      <c r="B54" s="444"/>
      <c r="C54" s="444"/>
      <c r="D54" s="444"/>
      <c r="E54" s="449"/>
      <c r="F54" s="450"/>
      <c r="G54" s="449"/>
      <c r="H54" s="449"/>
      <c r="I54" s="454"/>
      <c r="J54" s="449"/>
      <c r="K54" s="449"/>
      <c r="L54" s="449"/>
      <c r="M54" s="455"/>
      <c r="O54" s="226"/>
      <c r="P54" s="226"/>
      <c r="Q54" s="220"/>
    </row>
    <row r="55" spans="2:17" ht="18.75">
      <c r="B55" s="136" t="s">
        <v>121</v>
      </c>
      <c r="C55" s="137"/>
      <c r="D55" s="137"/>
      <c r="M55" s="322"/>
      <c r="Q55" s="220"/>
    </row>
    <row r="56" spans="2:17" ht="19.5">
      <c r="B56" s="140" t="s">
        <v>69</v>
      </c>
      <c r="C56" s="141"/>
      <c r="D56" s="141"/>
      <c r="L56" s="75"/>
      <c r="M56" s="297"/>
      <c r="N56" s="329">
        <f>+Portada!I34</f>
        <v>3.242</v>
      </c>
      <c r="Q56" s="220"/>
    </row>
    <row r="57" spans="2:17" ht="18">
      <c r="B57" s="141" t="s">
        <v>84</v>
      </c>
      <c r="C57" s="139"/>
      <c r="D57" s="139"/>
      <c r="M57" s="275"/>
      <c r="Q57" s="220"/>
    </row>
    <row r="58" spans="2:17" ht="16.5">
      <c r="B58" s="143" t="s">
        <v>143</v>
      </c>
      <c r="C58" s="139"/>
      <c r="D58" s="139"/>
      <c r="L58" s="166"/>
      <c r="O58" s="227"/>
      <c r="Q58" s="220"/>
    </row>
    <row r="59" spans="2:4" ht="15.75">
      <c r="B59" s="139" t="str">
        <f>+B9</f>
        <v>Período: De setiembre 2017 al 2044</v>
      </c>
      <c r="C59" s="139"/>
      <c r="D59" s="139"/>
    </row>
    <row r="60" spans="2:13" ht="15.75">
      <c r="B60" s="146" t="s">
        <v>154</v>
      </c>
      <c r="C60" s="146"/>
      <c r="D60" s="146"/>
      <c r="E60" s="147"/>
      <c r="F60" s="145"/>
      <c r="G60" s="147"/>
      <c r="H60" s="147"/>
      <c r="I60" s="148"/>
      <c r="J60" s="147"/>
      <c r="K60" s="147"/>
      <c r="L60" s="147"/>
      <c r="M60" s="147"/>
    </row>
    <row r="61" ht="9.75" customHeight="1"/>
    <row r="62" spans="2:13" ht="19.5" customHeight="1">
      <c r="B62" s="573" t="s">
        <v>102</v>
      </c>
      <c r="C62" s="574"/>
      <c r="D62" s="170"/>
      <c r="E62" s="570" t="s">
        <v>100</v>
      </c>
      <c r="F62" s="571"/>
      <c r="G62" s="572"/>
      <c r="H62" s="570" t="s">
        <v>101</v>
      </c>
      <c r="I62" s="571"/>
      <c r="J62" s="572"/>
      <c r="K62" s="570" t="s">
        <v>32</v>
      </c>
      <c r="L62" s="571"/>
      <c r="M62" s="572"/>
    </row>
    <row r="63" spans="2:13" ht="19.5" customHeight="1">
      <c r="B63" s="575"/>
      <c r="C63" s="576"/>
      <c r="D63" s="171"/>
      <c r="E63" s="152" t="s">
        <v>82</v>
      </c>
      <c r="F63" s="150" t="s">
        <v>83</v>
      </c>
      <c r="G63" s="151" t="s">
        <v>32</v>
      </c>
      <c r="H63" s="152" t="s">
        <v>82</v>
      </c>
      <c r="I63" s="150" t="s">
        <v>83</v>
      </c>
      <c r="J63" s="151" t="s">
        <v>32</v>
      </c>
      <c r="K63" s="152" t="s">
        <v>82</v>
      </c>
      <c r="L63" s="150" t="s">
        <v>83</v>
      </c>
      <c r="M63" s="151" t="s">
        <v>32</v>
      </c>
    </row>
    <row r="64" spans="2:13" ht="9.75" customHeight="1">
      <c r="B64" s="153"/>
      <c r="C64" s="154"/>
      <c r="D64" s="155"/>
      <c r="E64" s="380"/>
      <c r="F64" s="381"/>
      <c r="G64" s="382"/>
      <c r="H64" s="380"/>
      <c r="I64" s="381"/>
      <c r="J64" s="382"/>
      <c r="K64" s="380"/>
      <c r="L64" s="381"/>
      <c r="M64" s="382"/>
    </row>
    <row r="65" spans="2:16" ht="15.75">
      <c r="B65" s="156">
        <v>2017</v>
      </c>
      <c r="C65" s="157"/>
      <c r="D65" s="173" t="s">
        <v>138</v>
      </c>
      <c r="E65" s="379">
        <f aca="true" t="shared" si="7" ref="E65:F92">ROUND(+E15*$N$56,5)</f>
        <v>4337.02291</v>
      </c>
      <c r="F65" s="377">
        <f t="shared" si="7"/>
        <v>298.84694</v>
      </c>
      <c r="G65" s="378">
        <f aca="true" t="shared" si="8" ref="G65:G87">+F65+E65</f>
        <v>4635.86985</v>
      </c>
      <c r="H65" s="379">
        <f aca="true" t="shared" si="9" ref="H65:I92">ROUND(+H15*$N$56,5)</f>
        <v>150746.88017</v>
      </c>
      <c r="I65" s="377">
        <f t="shared" si="9"/>
        <v>19559.27982</v>
      </c>
      <c r="J65" s="378">
        <f aca="true" t="shared" si="10" ref="J65:J87">+H65+I65</f>
        <v>170306.15999</v>
      </c>
      <c r="K65" s="379">
        <f aca="true" t="shared" si="11" ref="K65:K79">+E65+H65</f>
        <v>155083.90308</v>
      </c>
      <c r="L65" s="377">
        <f aca="true" t="shared" si="12" ref="L65:L79">+F65+I65</f>
        <v>19858.12676</v>
      </c>
      <c r="M65" s="378">
        <f>+K65+L65</f>
        <v>174942.02983999997</v>
      </c>
      <c r="P65" s="159"/>
    </row>
    <row r="66" spans="2:16" ht="15.75">
      <c r="B66" s="156">
        <v>2018</v>
      </c>
      <c r="C66" s="157"/>
      <c r="D66" s="172"/>
      <c r="E66" s="379">
        <f t="shared" si="7"/>
        <v>14960.38806</v>
      </c>
      <c r="F66" s="377">
        <f t="shared" si="7"/>
        <v>2284.7273</v>
      </c>
      <c r="G66" s="378">
        <f t="shared" si="8"/>
        <v>17245.11536</v>
      </c>
      <c r="H66" s="379">
        <f t="shared" si="9"/>
        <v>400975.42832</v>
      </c>
      <c r="I66" s="377">
        <f t="shared" si="9"/>
        <v>92133.18076</v>
      </c>
      <c r="J66" s="378">
        <f t="shared" si="10"/>
        <v>493108.60908</v>
      </c>
      <c r="K66" s="379">
        <f t="shared" si="11"/>
        <v>415935.81638000003</v>
      </c>
      <c r="L66" s="377">
        <f t="shared" si="12"/>
        <v>94417.90806</v>
      </c>
      <c r="M66" s="378">
        <f>+K66+L66</f>
        <v>510353.72444</v>
      </c>
      <c r="P66" s="159"/>
    </row>
    <row r="67" spans="2:16" ht="15.75">
      <c r="B67" s="156">
        <v>2019</v>
      </c>
      <c r="C67" s="157"/>
      <c r="D67" s="172"/>
      <c r="E67" s="379">
        <f t="shared" si="7"/>
        <v>13644.50318</v>
      </c>
      <c r="F67" s="377">
        <f t="shared" si="7"/>
        <v>2514.52088</v>
      </c>
      <c r="G67" s="378">
        <f t="shared" si="8"/>
        <v>16159.02406</v>
      </c>
      <c r="H67" s="379">
        <f t="shared" si="9"/>
        <v>301905.90958</v>
      </c>
      <c r="I67" s="377">
        <f t="shared" si="9"/>
        <v>81915.71625</v>
      </c>
      <c r="J67" s="378">
        <f t="shared" si="10"/>
        <v>383821.62583</v>
      </c>
      <c r="K67" s="379">
        <f t="shared" si="11"/>
        <v>315550.41276</v>
      </c>
      <c r="L67" s="377">
        <f t="shared" si="12"/>
        <v>84430.23713</v>
      </c>
      <c r="M67" s="378">
        <f aca="true" t="shared" si="13" ref="M67:M87">+K67+L67</f>
        <v>399980.64989</v>
      </c>
      <c r="P67" s="159"/>
    </row>
    <row r="68" spans="2:16" ht="15.75">
      <c r="B68" s="156">
        <v>2020</v>
      </c>
      <c r="C68" s="157"/>
      <c r="D68" s="172"/>
      <c r="E68" s="379">
        <f t="shared" si="7"/>
        <v>12298.5258</v>
      </c>
      <c r="F68" s="377">
        <f t="shared" si="7"/>
        <v>2450.89971</v>
      </c>
      <c r="G68" s="378">
        <f t="shared" si="8"/>
        <v>14749.42551</v>
      </c>
      <c r="H68" s="379">
        <f t="shared" si="9"/>
        <v>273576.55262</v>
      </c>
      <c r="I68" s="377">
        <f t="shared" si="9"/>
        <v>74921.68118</v>
      </c>
      <c r="J68" s="378">
        <f t="shared" si="10"/>
        <v>348498.2338</v>
      </c>
      <c r="K68" s="379">
        <f t="shared" si="11"/>
        <v>285875.07842</v>
      </c>
      <c r="L68" s="377">
        <f t="shared" si="12"/>
        <v>77372.58089</v>
      </c>
      <c r="M68" s="378">
        <f t="shared" si="13"/>
        <v>363247.65930999996</v>
      </c>
      <c r="P68" s="159"/>
    </row>
    <row r="69" spans="2:16" ht="15.75">
      <c r="B69" s="156">
        <v>2021</v>
      </c>
      <c r="C69" s="157"/>
      <c r="D69" s="172"/>
      <c r="E69" s="379">
        <f t="shared" si="7"/>
        <v>10968.05179</v>
      </c>
      <c r="F69" s="377">
        <f t="shared" si="7"/>
        <v>2108.95371</v>
      </c>
      <c r="G69" s="378">
        <f t="shared" si="8"/>
        <v>13077.0055</v>
      </c>
      <c r="H69" s="379">
        <f t="shared" si="9"/>
        <v>280304.40017</v>
      </c>
      <c r="I69" s="377">
        <f t="shared" si="9"/>
        <v>66587.31338</v>
      </c>
      <c r="J69" s="378">
        <f t="shared" si="10"/>
        <v>346891.71355</v>
      </c>
      <c r="K69" s="379">
        <f t="shared" si="11"/>
        <v>291272.45196</v>
      </c>
      <c r="L69" s="377">
        <f t="shared" si="12"/>
        <v>68696.26709000001</v>
      </c>
      <c r="M69" s="378">
        <f t="shared" si="13"/>
        <v>359968.71904999996</v>
      </c>
      <c r="P69" s="159"/>
    </row>
    <row r="70" spans="2:16" ht="15.75">
      <c r="B70" s="156">
        <v>2022</v>
      </c>
      <c r="C70" s="157"/>
      <c r="D70" s="172"/>
      <c r="E70" s="379">
        <f t="shared" si="7"/>
        <v>9649.01294</v>
      </c>
      <c r="F70" s="377">
        <f t="shared" si="7"/>
        <v>1777.54451</v>
      </c>
      <c r="G70" s="378">
        <f t="shared" si="8"/>
        <v>11426.55745</v>
      </c>
      <c r="H70" s="379">
        <f t="shared" si="9"/>
        <v>270406.49779</v>
      </c>
      <c r="I70" s="377">
        <f t="shared" si="9"/>
        <v>57998.22552</v>
      </c>
      <c r="J70" s="378">
        <f t="shared" si="10"/>
        <v>328404.72331</v>
      </c>
      <c r="K70" s="379">
        <f t="shared" si="11"/>
        <v>280055.51073</v>
      </c>
      <c r="L70" s="377">
        <f t="shared" si="12"/>
        <v>59775.77003</v>
      </c>
      <c r="M70" s="378">
        <f t="shared" si="13"/>
        <v>339831.28076</v>
      </c>
      <c r="P70" s="159"/>
    </row>
    <row r="71" spans="2:16" ht="15.75">
      <c r="B71" s="156">
        <v>2023</v>
      </c>
      <c r="C71" s="157"/>
      <c r="D71" s="172"/>
      <c r="E71" s="379">
        <f t="shared" si="7"/>
        <v>8301.63998</v>
      </c>
      <c r="F71" s="377">
        <f t="shared" si="7"/>
        <v>1484.16795</v>
      </c>
      <c r="G71" s="378">
        <f t="shared" si="8"/>
        <v>9785.807929999999</v>
      </c>
      <c r="H71" s="379">
        <f t="shared" si="9"/>
        <v>299079.42025</v>
      </c>
      <c r="I71" s="377">
        <f t="shared" si="9"/>
        <v>50567.14178</v>
      </c>
      <c r="J71" s="378">
        <f t="shared" si="10"/>
        <v>349646.56203000003</v>
      </c>
      <c r="K71" s="379">
        <f t="shared" si="11"/>
        <v>307381.06023</v>
      </c>
      <c r="L71" s="377">
        <f t="shared" si="12"/>
        <v>52051.30973</v>
      </c>
      <c r="M71" s="378">
        <f t="shared" si="13"/>
        <v>359432.36996</v>
      </c>
      <c r="P71" s="159"/>
    </row>
    <row r="72" spans="2:16" ht="15.75">
      <c r="B72" s="156">
        <v>2024</v>
      </c>
      <c r="C72" s="157"/>
      <c r="D72" s="172"/>
      <c r="E72" s="379">
        <f t="shared" si="7"/>
        <v>7310.63005</v>
      </c>
      <c r="F72" s="377">
        <f t="shared" si="7"/>
        <v>1231.28505</v>
      </c>
      <c r="G72" s="378">
        <f t="shared" si="8"/>
        <v>8541.9151</v>
      </c>
      <c r="H72" s="379">
        <f t="shared" si="9"/>
        <v>304662.40287</v>
      </c>
      <c r="I72" s="377">
        <f t="shared" si="9"/>
        <v>42592.05232</v>
      </c>
      <c r="J72" s="378">
        <f t="shared" si="10"/>
        <v>347254.45519</v>
      </c>
      <c r="K72" s="379">
        <f t="shared" si="11"/>
        <v>311973.03291999997</v>
      </c>
      <c r="L72" s="377">
        <f t="shared" si="12"/>
        <v>43823.33737</v>
      </c>
      <c r="M72" s="378">
        <f t="shared" si="13"/>
        <v>355796.37029</v>
      </c>
      <c r="P72" s="159"/>
    </row>
    <row r="73" spans="2:16" ht="15.75">
      <c r="B73" s="156">
        <v>2025</v>
      </c>
      <c r="C73" s="157"/>
      <c r="D73" s="172"/>
      <c r="E73" s="379">
        <f t="shared" si="7"/>
        <v>7310.63005</v>
      </c>
      <c r="F73" s="377">
        <f t="shared" si="7"/>
        <v>994.95197</v>
      </c>
      <c r="G73" s="378">
        <f t="shared" si="8"/>
        <v>8305.58202</v>
      </c>
      <c r="H73" s="379">
        <f t="shared" si="9"/>
        <v>229365.25986</v>
      </c>
      <c r="I73" s="377">
        <f t="shared" si="9"/>
        <v>35831.45363</v>
      </c>
      <c r="J73" s="378">
        <f t="shared" si="10"/>
        <v>265196.71349</v>
      </c>
      <c r="K73" s="379">
        <f t="shared" si="11"/>
        <v>236675.88991</v>
      </c>
      <c r="L73" s="377">
        <f t="shared" si="12"/>
        <v>36826.405600000006</v>
      </c>
      <c r="M73" s="378">
        <f t="shared" si="13"/>
        <v>273502.29551</v>
      </c>
      <c r="P73" s="159"/>
    </row>
    <row r="74" spans="2:16" ht="15.75">
      <c r="B74" s="156">
        <v>2026</v>
      </c>
      <c r="C74" s="157"/>
      <c r="D74" s="172"/>
      <c r="E74" s="379">
        <f t="shared" si="7"/>
        <v>7310.63005</v>
      </c>
      <c r="F74" s="377">
        <f t="shared" si="7"/>
        <v>761.73721</v>
      </c>
      <c r="G74" s="378">
        <f t="shared" si="8"/>
        <v>8072.36726</v>
      </c>
      <c r="H74" s="379">
        <f t="shared" si="9"/>
        <v>435423.84161</v>
      </c>
      <c r="I74" s="377">
        <f t="shared" si="9"/>
        <v>33683.16558</v>
      </c>
      <c r="J74" s="378">
        <f t="shared" si="10"/>
        <v>469107.00719000003</v>
      </c>
      <c r="K74" s="379">
        <f t="shared" si="11"/>
        <v>442734.47166</v>
      </c>
      <c r="L74" s="377">
        <f t="shared" si="12"/>
        <v>34444.90279</v>
      </c>
      <c r="M74" s="378">
        <f t="shared" si="13"/>
        <v>477179.37445</v>
      </c>
      <c r="P74" s="159"/>
    </row>
    <row r="75" spans="2:16" ht="15.75">
      <c r="B75" s="156">
        <v>2027</v>
      </c>
      <c r="C75" s="157"/>
      <c r="D75" s="172"/>
      <c r="E75" s="379">
        <f t="shared" si="7"/>
        <v>7310.63005</v>
      </c>
      <c r="F75" s="377">
        <f t="shared" si="7"/>
        <v>527.50462</v>
      </c>
      <c r="G75" s="378">
        <f t="shared" si="8"/>
        <v>7838.1346699999995</v>
      </c>
      <c r="H75" s="379">
        <f t="shared" si="9"/>
        <v>145985.49441</v>
      </c>
      <c r="I75" s="377">
        <f t="shared" si="9"/>
        <v>6437.40043</v>
      </c>
      <c r="J75" s="378">
        <f t="shared" si="10"/>
        <v>152422.89484000002</v>
      </c>
      <c r="K75" s="379">
        <f t="shared" si="11"/>
        <v>153296.12446000002</v>
      </c>
      <c r="L75" s="377">
        <f t="shared" si="12"/>
        <v>6964.905049999999</v>
      </c>
      <c r="M75" s="378">
        <f t="shared" si="13"/>
        <v>160261.02951000002</v>
      </c>
      <c r="P75" s="159"/>
    </row>
    <row r="76" spans="2:16" ht="15.75">
      <c r="B76" s="156">
        <v>2028</v>
      </c>
      <c r="C76" s="157"/>
      <c r="D76" s="172"/>
      <c r="E76" s="379">
        <f t="shared" si="7"/>
        <v>7310.63005</v>
      </c>
      <c r="F76" s="377">
        <f t="shared" si="7"/>
        <v>293.44999</v>
      </c>
      <c r="G76" s="378">
        <f t="shared" si="8"/>
        <v>7604.08004</v>
      </c>
      <c r="H76" s="379">
        <f t="shared" si="9"/>
        <v>96223.2522</v>
      </c>
      <c r="I76" s="377">
        <f t="shared" si="9"/>
        <v>4878.64336</v>
      </c>
      <c r="J76" s="378">
        <f t="shared" si="10"/>
        <v>101101.89556</v>
      </c>
      <c r="K76" s="379">
        <f t="shared" si="11"/>
        <v>103533.88225</v>
      </c>
      <c r="L76" s="377">
        <f t="shared" si="12"/>
        <v>5172.09335</v>
      </c>
      <c r="M76" s="378">
        <f t="shared" si="13"/>
        <v>108705.97559999999</v>
      </c>
      <c r="P76" s="159"/>
    </row>
    <row r="77" spans="2:16" ht="15.75">
      <c r="B77" s="156">
        <v>2029</v>
      </c>
      <c r="C77" s="157"/>
      <c r="D77" s="172"/>
      <c r="E77" s="379">
        <f t="shared" si="7"/>
        <v>3655.31444</v>
      </c>
      <c r="F77" s="377">
        <f t="shared" si="7"/>
        <v>58.92637</v>
      </c>
      <c r="G77" s="378">
        <f>+F77+E77</f>
        <v>3714.2408100000002</v>
      </c>
      <c r="H77" s="379">
        <f t="shared" si="9"/>
        <v>90078.75924</v>
      </c>
      <c r="I77" s="377">
        <f t="shared" si="9"/>
        <v>3643.5618</v>
      </c>
      <c r="J77" s="378">
        <f t="shared" si="10"/>
        <v>93722.32104</v>
      </c>
      <c r="K77" s="379">
        <f t="shared" si="11"/>
        <v>93734.07368</v>
      </c>
      <c r="L77" s="377">
        <f t="shared" si="12"/>
        <v>3702.48817</v>
      </c>
      <c r="M77" s="378">
        <f t="shared" si="13"/>
        <v>97436.56185</v>
      </c>
      <c r="P77" s="159"/>
    </row>
    <row r="78" spans="2:16" ht="15.75">
      <c r="B78" s="156">
        <v>2030</v>
      </c>
      <c r="C78" s="157"/>
      <c r="D78" s="172"/>
      <c r="E78" s="379">
        <f t="shared" si="7"/>
        <v>0</v>
      </c>
      <c r="F78" s="377">
        <f t="shared" si="7"/>
        <v>0</v>
      </c>
      <c r="G78" s="378">
        <f t="shared" si="8"/>
        <v>0</v>
      </c>
      <c r="H78" s="379">
        <f t="shared" si="9"/>
        <v>76012.47348</v>
      </c>
      <c r="I78" s="377">
        <f t="shared" si="9"/>
        <v>2565.58931</v>
      </c>
      <c r="J78" s="378">
        <f t="shared" si="10"/>
        <v>78578.06279</v>
      </c>
      <c r="K78" s="379">
        <f t="shared" si="11"/>
        <v>76012.47348</v>
      </c>
      <c r="L78" s="377">
        <f t="shared" si="12"/>
        <v>2565.58931</v>
      </c>
      <c r="M78" s="378">
        <f t="shared" si="13"/>
        <v>78578.06279</v>
      </c>
      <c r="P78" s="159"/>
    </row>
    <row r="79" spans="2:16" ht="15.75">
      <c r="B79" s="156">
        <v>2031</v>
      </c>
      <c r="C79" s="157"/>
      <c r="D79" s="172"/>
      <c r="E79" s="379">
        <f t="shared" si="7"/>
        <v>0</v>
      </c>
      <c r="F79" s="377">
        <f t="shared" si="7"/>
        <v>0</v>
      </c>
      <c r="G79" s="378">
        <f t="shared" si="8"/>
        <v>0</v>
      </c>
      <c r="H79" s="379">
        <f t="shared" si="9"/>
        <v>48217.12929</v>
      </c>
      <c r="I79" s="377">
        <f t="shared" si="9"/>
        <v>2003.76336</v>
      </c>
      <c r="J79" s="378">
        <f t="shared" si="10"/>
        <v>50220.892649999994</v>
      </c>
      <c r="K79" s="379">
        <f t="shared" si="11"/>
        <v>48217.12929</v>
      </c>
      <c r="L79" s="377">
        <f t="shared" si="12"/>
        <v>2003.76336</v>
      </c>
      <c r="M79" s="378">
        <f t="shared" si="13"/>
        <v>50220.892649999994</v>
      </c>
      <c r="P79" s="159"/>
    </row>
    <row r="80" spans="2:16" ht="15.75">
      <c r="B80" s="156">
        <v>2032</v>
      </c>
      <c r="C80" s="157"/>
      <c r="D80" s="172"/>
      <c r="E80" s="379">
        <f t="shared" si="7"/>
        <v>0</v>
      </c>
      <c r="F80" s="377">
        <f t="shared" si="7"/>
        <v>0</v>
      </c>
      <c r="G80" s="378">
        <f t="shared" si="8"/>
        <v>0</v>
      </c>
      <c r="H80" s="379">
        <f t="shared" si="9"/>
        <v>64251.38024</v>
      </c>
      <c r="I80" s="377">
        <f t="shared" si="9"/>
        <v>6846.05988</v>
      </c>
      <c r="J80" s="378">
        <f t="shared" si="10"/>
        <v>71097.44012</v>
      </c>
      <c r="K80" s="379">
        <f aca="true" t="shared" si="14" ref="K80:K87">+E80+H80</f>
        <v>64251.38024</v>
      </c>
      <c r="L80" s="377">
        <f aca="true" t="shared" si="15" ref="L80:L87">+F80+I80</f>
        <v>6846.05988</v>
      </c>
      <c r="M80" s="378">
        <f t="shared" si="13"/>
        <v>71097.44012</v>
      </c>
      <c r="P80" s="159"/>
    </row>
    <row r="81" spans="2:16" ht="15.75">
      <c r="B81" s="156">
        <v>2033</v>
      </c>
      <c r="C81" s="157"/>
      <c r="D81" s="172"/>
      <c r="E81" s="379">
        <f t="shared" si="7"/>
        <v>0</v>
      </c>
      <c r="F81" s="377">
        <f t="shared" si="7"/>
        <v>0</v>
      </c>
      <c r="G81" s="378">
        <f t="shared" si="8"/>
        <v>0</v>
      </c>
      <c r="H81" s="379">
        <f t="shared" si="9"/>
        <v>6234.15556</v>
      </c>
      <c r="I81" s="377">
        <f t="shared" si="9"/>
        <v>358.3178</v>
      </c>
      <c r="J81" s="378">
        <f t="shared" si="10"/>
        <v>6592.47336</v>
      </c>
      <c r="K81" s="379">
        <f t="shared" si="14"/>
        <v>6234.15556</v>
      </c>
      <c r="L81" s="377">
        <f t="shared" si="15"/>
        <v>358.3178</v>
      </c>
      <c r="M81" s="378">
        <f t="shared" si="13"/>
        <v>6592.47336</v>
      </c>
      <c r="P81" s="159"/>
    </row>
    <row r="82" spans="2:16" ht="15.75">
      <c r="B82" s="156">
        <v>2034</v>
      </c>
      <c r="C82" s="157"/>
      <c r="D82" s="172"/>
      <c r="E82" s="379">
        <f t="shared" si="7"/>
        <v>0</v>
      </c>
      <c r="F82" s="377">
        <f t="shared" si="7"/>
        <v>0</v>
      </c>
      <c r="G82" s="378">
        <f t="shared" si="8"/>
        <v>0</v>
      </c>
      <c r="H82" s="379">
        <f t="shared" si="9"/>
        <v>3116.34261</v>
      </c>
      <c r="I82" s="377">
        <f t="shared" si="9"/>
        <v>246.6701</v>
      </c>
      <c r="J82" s="378">
        <f t="shared" si="10"/>
        <v>3363.01271</v>
      </c>
      <c r="K82" s="379">
        <f t="shared" si="14"/>
        <v>3116.34261</v>
      </c>
      <c r="L82" s="377">
        <f t="shared" si="15"/>
        <v>246.6701</v>
      </c>
      <c r="M82" s="378">
        <f t="shared" si="13"/>
        <v>3363.01271</v>
      </c>
      <c r="P82" s="159"/>
    </row>
    <row r="83" spans="2:16" ht="15.75">
      <c r="B83" s="156">
        <v>2035</v>
      </c>
      <c r="C83" s="157"/>
      <c r="D83" s="172"/>
      <c r="E83" s="379">
        <f t="shared" si="7"/>
        <v>0</v>
      </c>
      <c r="F83" s="377">
        <f t="shared" si="7"/>
        <v>0</v>
      </c>
      <c r="G83" s="378">
        <f t="shared" si="8"/>
        <v>0</v>
      </c>
      <c r="H83" s="379">
        <f t="shared" si="9"/>
        <v>3485.21905</v>
      </c>
      <c r="I83" s="377">
        <f t="shared" si="9"/>
        <v>173.18634</v>
      </c>
      <c r="J83" s="378">
        <f t="shared" si="10"/>
        <v>3658.4053900000004</v>
      </c>
      <c r="K83" s="379">
        <f t="shared" si="14"/>
        <v>3485.21905</v>
      </c>
      <c r="L83" s="377">
        <f t="shared" si="15"/>
        <v>173.18634</v>
      </c>
      <c r="M83" s="378">
        <f t="shared" si="13"/>
        <v>3658.4053900000004</v>
      </c>
      <c r="P83" s="159"/>
    </row>
    <row r="84" spans="2:16" ht="15.75">
      <c r="B84" s="156">
        <v>2036</v>
      </c>
      <c r="C84" s="157"/>
      <c r="D84" s="172"/>
      <c r="E84" s="379">
        <f t="shared" si="7"/>
        <v>0</v>
      </c>
      <c r="F84" s="377">
        <f t="shared" si="7"/>
        <v>0</v>
      </c>
      <c r="G84" s="378">
        <f t="shared" si="8"/>
        <v>0</v>
      </c>
      <c r="H84" s="379">
        <f t="shared" si="9"/>
        <v>1902.69495</v>
      </c>
      <c r="I84" s="377">
        <f t="shared" si="9"/>
        <v>104.12516</v>
      </c>
      <c r="J84" s="378">
        <f t="shared" si="10"/>
        <v>2006.82011</v>
      </c>
      <c r="K84" s="379">
        <f t="shared" si="14"/>
        <v>1902.69495</v>
      </c>
      <c r="L84" s="377">
        <f t="shared" si="15"/>
        <v>104.12516</v>
      </c>
      <c r="M84" s="378">
        <f t="shared" si="13"/>
        <v>2006.82011</v>
      </c>
      <c r="P84" s="159"/>
    </row>
    <row r="85" spans="2:16" ht="15.75">
      <c r="B85" s="156">
        <v>2037</v>
      </c>
      <c r="C85" s="157"/>
      <c r="D85" s="172"/>
      <c r="E85" s="379">
        <f t="shared" si="7"/>
        <v>0</v>
      </c>
      <c r="F85" s="377">
        <f t="shared" si="7"/>
        <v>0</v>
      </c>
      <c r="G85" s="378">
        <f t="shared" si="8"/>
        <v>0</v>
      </c>
      <c r="H85" s="379">
        <f t="shared" si="9"/>
        <v>1311.09981</v>
      </c>
      <c r="I85" s="377">
        <f t="shared" si="9"/>
        <v>75.15942</v>
      </c>
      <c r="J85" s="378">
        <f t="shared" si="10"/>
        <v>1386.25923</v>
      </c>
      <c r="K85" s="379">
        <f t="shared" si="14"/>
        <v>1311.09981</v>
      </c>
      <c r="L85" s="377">
        <f t="shared" si="15"/>
        <v>75.15942</v>
      </c>
      <c r="M85" s="378">
        <f t="shared" si="13"/>
        <v>1386.25923</v>
      </c>
      <c r="P85" s="159"/>
    </row>
    <row r="86" spans="2:16" ht="15.75">
      <c r="B86" s="156">
        <v>2038</v>
      </c>
      <c r="C86" s="157"/>
      <c r="D86" s="172"/>
      <c r="E86" s="379">
        <f t="shared" si="7"/>
        <v>0</v>
      </c>
      <c r="F86" s="377">
        <f t="shared" si="7"/>
        <v>0</v>
      </c>
      <c r="G86" s="378">
        <f t="shared" si="8"/>
        <v>0</v>
      </c>
      <c r="H86" s="379">
        <f t="shared" si="9"/>
        <v>1311.09981</v>
      </c>
      <c r="I86" s="377">
        <f t="shared" si="9"/>
        <v>55.11692</v>
      </c>
      <c r="J86" s="378">
        <f t="shared" si="10"/>
        <v>1366.2167299999999</v>
      </c>
      <c r="K86" s="379">
        <f t="shared" si="14"/>
        <v>1311.09981</v>
      </c>
      <c r="L86" s="377">
        <f t="shared" si="15"/>
        <v>55.11692</v>
      </c>
      <c r="M86" s="378">
        <f t="shared" si="13"/>
        <v>1366.2167299999999</v>
      </c>
      <c r="P86" s="159"/>
    </row>
    <row r="87" spans="2:16" ht="15.75">
      <c r="B87" s="156">
        <v>2039</v>
      </c>
      <c r="C87" s="157"/>
      <c r="D87" s="172"/>
      <c r="E87" s="379">
        <f t="shared" si="7"/>
        <v>0</v>
      </c>
      <c r="F87" s="377">
        <f t="shared" si="7"/>
        <v>0</v>
      </c>
      <c r="G87" s="378">
        <f t="shared" si="8"/>
        <v>0</v>
      </c>
      <c r="H87" s="379">
        <f t="shared" si="9"/>
        <v>35795.0817</v>
      </c>
      <c r="I87" s="377">
        <f t="shared" si="9"/>
        <v>35.07436</v>
      </c>
      <c r="J87" s="378">
        <f t="shared" si="10"/>
        <v>35830.15606</v>
      </c>
      <c r="K87" s="379">
        <f t="shared" si="14"/>
        <v>35795.0817</v>
      </c>
      <c r="L87" s="377">
        <f t="shared" si="15"/>
        <v>35.07436</v>
      </c>
      <c r="M87" s="378">
        <f t="shared" si="13"/>
        <v>35830.15606</v>
      </c>
      <c r="P87" s="159"/>
    </row>
    <row r="88" spans="2:16" ht="15.75">
      <c r="B88" s="156">
        <v>2040</v>
      </c>
      <c r="C88" s="157"/>
      <c r="D88" s="172"/>
      <c r="E88" s="379">
        <f t="shared" si="7"/>
        <v>0</v>
      </c>
      <c r="F88" s="377">
        <f t="shared" si="7"/>
        <v>0</v>
      </c>
      <c r="G88" s="378">
        <f>+F88+E88</f>
        <v>0</v>
      </c>
      <c r="H88" s="379">
        <f t="shared" si="9"/>
        <v>1096.6527</v>
      </c>
      <c r="I88" s="377">
        <f t="shared" si="9"/>
        <v>15.03192</v>
      </c>
      <c r="J88" s="378">
        <f>+H88+I88</f>
        <v>1111.68462</v>
      </c>
      <c r="K88" s="379">
        <f aca="true" t="shared" si="16" ref="K88:L92">+E88+H88</f>
        <v>1096.6527</v>
      </c>
      <c r="L88" s="377">
        <f t="shared" si="16"/>
        <v>15.03192</v>
      </c>
      <c r="M88" s="378">
        <f>+K88+L88</f>
        <v>1111.68462</v>
      </c>
      <c r="P88" s="159"/>
    </row>
    <row r="89" spans="2:16" ht="15.75">
      <c r="B89" s="156">
        <v>2041</v>
      </c>
      <c r="C89" s="157"/>
      <c r="D89" s="172"/>
      <c r="E89" s="379">
        <f t="shared" si="7"/>
        <v>0</v>
      </c>
      <c r="F89" s="377">
        <f t="shared" si="7"/>
        <v>0</v>
      </c>
      <c r="G89" s="378">
        <f>+F89+E89</f>
        <v>0</v>
      </c>
      <c r="H89" s="379">
        <f t="shared" si="9"/>
        <v>94.52699</v>
      </c>
      <c r="I89" s="377">
        <f t="shared" si="9"/>
        <v>0</v>
      </c>
      <c r="J89" s="378">
        <f>+H89+I89</f>
        <v>94.52699</v>
      </c>
      <c r="K89" s="379">
        <f t="shared" si="16"/>
        <v>94.52699</v>
      </c>
      <c r="L89" s="377">
        <f t="shared" si="16"/>
        <v>0</v>
      </c>
      <c r="M89" s="378">
        <f>+K89+L89</f>
        <v>94.52699</v>
      </c>
      <c r="P89" s="159"/>
    </row>
    <row r="90" spans="2:16" ht="15.75">
      <c r="B90" s="156">
        <v>2042</v>
      </c>
      <c r="C90" s="157"/>
      <c r="D90" s="172"/>
      <c r="E90" s="379">
        <f t="shared" si="7"/>
        <v>0</v>
      </c>
      <c r="F90" s="377">
        <f t="shared" si="7"/>
        <v>0</v>
      </c>
      <c r="G90" s="378">
        <f>+F90+E90</f>
        <v>0</v>
      </c>
      <c r="H90" s="379">
        <f t="shared" si="9"/>
        <v>94.52699</v>
      </c>
      <c r="I90" s="377">
        <f t="shared" si="9"/>
        <v>0</v>
      </c>
      <c r="J90" s="378">
        <f>+H90+I90</f>
        <v>94.52699</v>
      </c>
      <c r="K90" s="379">
        <f t="shared" si="16"/>
        <v>94.52699</v>
      </c>
      <c r="L90" s="377">
        <f t="shared" si="16"/>
        <v>0</v>
      </c>
      <c r="M90" s="378">
        <f>+K90+L90</f>
        <v>94.52699</v>
      </c>
      <c r="P90" s="159"/>
    </row>
    <row r="91" spans="2:16" ht="15.75">
      <c r="B91" s="156">
        <v>2043</v>
      </c>
      <c r="C91" s="157"/>
      <c r="D91" s="172"/>
      <c r="E91" s="379">
        <f t="shared" si="7"/>
        <v>0</v>
      </c>
      <c r="F91" s="377">
        <f t="shared" si="7"/>
        <v>0</v>
      </c>
      <c r="G91" s="378">
        <f>+F91+E91</f>
        <v>0</v>
      </c>
      <c r="H91" s="379">
        <f t="shared" si="9"/>
        <v>94.52699</v>
      </c>
      <c r="I91" s="377">
        <f t="shared" si="9"/>
        <v>0</v>
      </c>
      <c r="J91" s="378">
        <f>+H91+I91</f>
        <v>94.52699</v>
      </c>
      <c r="K91" s="379">
        <f t="shared" si="16"/>
        <v>94.52699</v>
      </c>
      <c r="L91" s="377">
        <f t="shared" si="16"/>
        <v>0</v>
      </c>
      <c r="M91" s="378">
        <f>+K91+L91</f>
        <v>94.52699</v>
      </c>
      <c r="P91" s="159"/>
    </row>
    <row r="92" spans="2:16" ht="15.75">
      <c r="B92" s="156">
        <v>2044</v>
      </c>
      <c r="C92" s="157"/>
      <c r="D92" s="172"/>
      <c r="E92" s="379">
        <f t="shared" si="7"/>
        <v>0</v>
      </c>
      <c r="F92" s="377">
        <f t="shared" si="7"/>
        <v>0</v>
      </c>
      <c r="G92" s="378">
        <f>+F92+E92</f>
        <v>0</v>
      </c>
      <c r="H92" s="379">
        <f t="shared" si="9"/>
        <v>70.89392</v>
      </c>
      <c r="I92" s="377">
        <f t="shared" si="9"/>
        <v>0</v>
      </c>
      <c r="J92" s="378">
        <f>+H92+I92</f>
        <v>70.89392</v>
      </c>
      <c r="K92" s="379">
        <f t="shared" si="16"/>
        <v>70.89392</v>
      </c>
      <c r="L92" s="377">
        <f t="shared" si="16"/>
        <v>0</v>
      </c>
      <c r="M92" s="378">
        <f>+K92+L92</f>
        <v>70.89392</v>
      </c>
      <c r="P92" s="159"/>
    </row>
    <row r="93" spans="2:16" ht="8.25" customHeight="1">
      <c r="B93" s="160"/>
      <c r="C93" s="161"/>
      <c r="D93" s="174"/>
      <c r="E93" s="383"/>
      <c r="F93" s="384"/>
      <c r="G93" s="385"/>
      <c r="H93" s="383"/>
      <c r="I93" s="384"/>
      <c r="J93" s="385"/>
      <c r="K93" s="383"/>
      <c r="L93" s="384"/>
      <c r="M93" s="385"/>
      <c r="P93" s="159"/>
    </row>
    <row r="94" spans="2:16" ht="15" customHeight="1">
      <c r="B94" s="566" t="s">
        <v>15</v>
      </c>
      <c r="C94" s="567"/>
      <c r="D94" s="168"/>
      <c r="E94" s="560">
        <f aca="true" t="shared" si="17" ref="E94:M94">SUM(E65:E92)</f>
        <v>114367.60935000003</v>
      </c>
      <c r="F94" s="562">
        <f t="shared" si="17"/>
        <v>16787.51621</v>
      </c>
      <c r="G94" s="564">
        <f t="shared" si="17"/>
        <v>131155.12556</v>
      </c>
      <c r="H94" s="560">
        <f t="shared" si="17"/>
        <v>3521821.9031800004</v>
      </c>
      <c r="I94" s="562">
        <f t="shared" si="17"/>
        <v>583226.9103799999</v>
      </c>
      <c r="J94" s="564">
        <f t="shared" si="17"/>
        <v>4105048.8135600006</v>
      </c>
      <c r="K94" s="560">
        <f t="shared" si="17"/>
        <v>3636189.51253</v>
      </c>
      <c r="L94" s="562">
        <f t="shared" si="17"/>
        <v>600014.4265899998</v>
      </c>
      <c r="M94" s="564">
        <f t="shared" si="17"/>
        <v>4236203.939120001</v>
      </c>
      <c r="P94" s="159"/>
    </row>
    <row r="95" spans="2:16" ht="15" customHeight="1">
      <c r="B95" s="568"/>
      <c r="C95" s="569"/>
      <c r="D95" s="169"/>
      <c r="E95" s="561"/>
      <c r="F95" s="563"/>
      <c r="G95" s="565"/>
      <c r="H95" s="561"/>
      <c r="I95" s="563"/>
      <c r="J95" s="565"/>
      <c r="K95" s="561"/>
      <c r="L95" s="563"/>
      <c r="M95" s="565"/>
      <c r="P95" s="159"/>
    </row>
    <row r="96" ht="6.75" customHeight="1"/>
    <row r="97" spans="2:13" ht="15.75">
      <c r="B97" s="162" t="s">
        <v>129</v>
      </c>
      <c r="C97" s="163"/>
      <c r="D97" s="163"/>
      <c r="E97" s="147"/>
      <c r="F97" s="145"/>
      <c r="G97" s="147"/>
      <c r="H97" s="164"/>
      <c r="I97" s="148"/>
      <c r="J97" s="147"/>
      <c r="K97" s="147"/>
      <c r="L97" s="147"/>
      <c r="M97" s="147"/>
    </row>
    <row r="98" spans="2:13" ht="15">
      <c r="B98" s="162" t="s">
        <v>278</v>
      </c>
      <c r="C98" s="163"/>
      <c r="D98" s="163"/>
      <c r="E98" s="147"/>
      <c r="F98" s="145"/>
      <c r="G98" s="147"/>
      <c r="H98" s="164"/>
      <c r="I98" s="148"/>
      <c r="J98" s="147"/>
      <c r="K98" s="147"/>
      <c r="L98" s="147"/>
      <c r="M98" s="147"/>
    </row>
    <row r="99" spans="2:8" ht="15">
      <c r="B99" s="162" t="s">
        <v>279</v>
      </c>
      <c r="C99" s="163"/>
      <c r="D99" s="163"/>
      <c r="E99" s="147"/>
      <c r="F99" s="145"/>
      <c r="G99" s="147"/>
      <c r="H99" s="175"/>
    </row>
    <row r="100" spans="2:14" ht="15">
      <c r="B100" s="442"/>
      <c r="C100" s="442"/>
      <c r="D100" s="442"/>
      <c r="E100" s="456"/>
      <c r="F100" s="455"/>
      <c r="G100" s="455"/>
      <c r="H100" s="455"/>
      <c r="I100" s="455"/>
      <c r="J100" s="455"/>
      <c r="K100" s="455"/>
      <c r="L100" s="455"/>
      <c r="M100" s="455"/>
      <c r="N100" s="442"/>
    </row>
    <row r="101" spans="2:14" ht="15">
      <c r="B101" s="442"/>
      <c r="C101" s="442"/>
      <c r="D101" s="442"/>
      <c r="E101" s="457"/>
      <c r="F101" s="186"/>
      <c r="G101" s="186"/>
      <c r="H101" s="186"/>
      <c r="I101" s="186"/>
      <c r="J101" s="186"/>
      <c r="K101" s="186"/>
      <c r="L101" s="186"/>
      <c r="M101" s="186"/>
      <c r="N101" s="442"/>
    </row>
    <row r="102" spans="2:14" ht="15">
      <c r="B102" s="442"/>
      <c r="C102" s="442"/>
      <c r="D102" s="442"/>
      <c r="E102" s="458"/>
      <c r="F102" s="455"/>
      <c r="G102" s="455"/>
      <c r="H102" s="455"/>
      <c r="I102" s="455"/>
      <c r="J102" s="455"/>
      <c r="K102" s="455"/>
      <c r="L102" s="455"/>
      <c r="M102" s="455"/>
      <c r="N102" s="442"/>
    </row>
    <row r="103" spans="2:14" ht="15">
      <c r="B103" s="442"/>
      <c r="C103" s="442"/>
      <c r="D103" s="442"/>
      <c r="E103" s="459"/>
      <c r="F103" s="442"/>
      <c r="G103" s="455"/>
      <c r="H103" s="455"/>
      <c r="I103" s="460"/>
      <c r="J103" s="455"/>
      <c r="K103" s="455"/>
      <c r="L103" s="455"/>
      <c r="M103" s="455"/>
      <c r="N103" s="442"/>
    </row>
    <row r="104" spans="2:14" ht="15">
      <c r="B104" s="442"/>
      <c r="C104" s="442"/>
      <c r="D104" s="442"/>
      <c r="E104" s="458"/>
      <c r="F104" s="458"/>
      <c r="G104" s="458"/>
      <c r="H104" s="458"/>
      <c r="I104" s="458"/>
      <c r="J104" s="458"/>
      <c r="K104" s="458"/>
      <c r="L104" s="458"/>
      <c r="M104" s="458"/>
      <c r="N104" s="442"/>
    </row>
    <row r="105" spans="2:14" ht="15">
      <c r="B105" s="442"/>
      <c r="C105" s="442"/>
      <c r="D105" s="442"/>
      <c r="E105" s="455"/>
      <c r="F105" s="442"/>
      <c r="G105" s="455"/>
      <c r="H105" s="455"/>
      <c r="I105" s="460"/>
      <c r="J105" s="455"/>
      <c r="K105" s="455"/>
      <c r="L105" s="455"/>
      <c r="M105" s="455"/>
      <c r="N105" s="442"/>
    </row>
    <row r="106" spans="2:14" ht="15">
      <c r="B106" s="442"/>
      <c r="C106" s="442"/>
      <c r="D106" s="442"/>
      <c r="E106" s="455"/>
      <c r="F106" s="442"/>
      <c r="G106" s="455"/>
      <c r="H106" s="455"/>
      <c r="I106" s="460"/>
      <c r="J106" s="455"/>
      <c r="K106" s="455"/>
      <c r="L106" s="455"/>
      <c r="M106" s="455"/>
      <c r="N106" s="442"/>
    </row>
    <row r="107" spans="2:14" ht="15">
      <c r="B107" s="442"/>
      <c r="C107" s="442"/>
      <c r="D107" s="442"/>
      <c r="E107" s="455"/>
      <c r="F107" s="442"/>
      <c r="G107" s="455"/>
      <c r="H107" s="455"/>
      <c r="I107" s="460"/>
      <c r="J107" s="455"/>
      <c r="K107" s="455"/>
      <c r="L107" s="455"/>
      <c r="M107" s="455"/>
      <c r="N107" s="442"/>
    </row>
    <row r="108" spans="2:14" ht="15">
      <c r="B108" s="442"/>
      <c r="C108" s="442"/>
      <c r="D108" s="442"/>
      <c r="E108" s="455"/>
      <c r="F108" s="442"/>
      <c r="G108" s="455"/>
      <c r="H108" s="455"/>
      <c r="I108" s="460"/>
      <c r="J108" s="455"/>
      <c r="K108" s="455"/>
      <c r="L108" s="455"/>
      <c r="M108" s="455"/>
      <c r="N108" s="442"/>
    </row>
    <row r="109" spans="2:14" ht="15">
      <c r="B109" s="442"/>
      <c r="C109" s="442"/>
      <c r="D109" s="442"/>
      <c r="E109" s="455"/>
      <c r="F109" s="442"/>
      <c r="G109" s="455"/>
      <c r="H109" s="455"/>
      <c r="I109" s="460"/>
      <c r="J109" s="455"/>
      <c r="K109" s="455"/>
      <c r="L109" s="455"/>
      <c r="M109" s="455"/>
      <c r="N109" s="442"/>
    </row>
    <row r="110" spans="2:14" ht="15">
      <c r="B110" s="442"/>
      <c r="C110" s="442"/>
      <c r="D110" s="442"/>
      <c r="E110" s="455"/>
      <c r="F110" s="442"/>
      <c r="G110" s="455"/>
      <c r="H110" s="455"/>
      <c r="I110" s="460"/>
      <c r="J110" s="455"/>
      <c r="K110" s="455"/>
      <c r="L110" s="455"/>
      <c r="M110" s="455"/>
      <c r="N110" s="442"/>
    </row>
    <row r="111" spans="2:14" ht="15">
      <c r="B111" s="442"/>
      <c r="C111" s="442"/>
      <c r="D111" s="442"/>
      <c r="E111" s="455"/>
      <c r="F111" s="442"/>
      <c r="G111" s="455"/>
      <c r="H111" s="455"/>
      <c r="I111" s="460"/>
      <c r="J111" s="455"/>
      <c r="K111" s="455"/>
      <c r="L111" s="455"/>
      <c r="M111" s="455"/>
      <c r="N111" s="442"/>
    </row>
    <row r="112" spans="2:14" ht="15">
      <c r="B112" s="442"/>
      <c r="C112" s="442"/>
      <c r="D112" s="442"/>
      <c r="E112" s="455"/>
      <c r="F112" s="442"/>
      <c r="G112" s="455"/>
      <c r="H112" s="455"/>
      <c r="I112" s="460"/>
      <c r="J112" s="455"/>
      <c r="K112" s="455"/>
      <c r="L112" s="455"/>
      <c r="M112" s="455"/>
      <c r="N112" s="442"/>
    </row>
    <row r="113" spans="2:14" ht="15">
      <c r="B113" s="442"/>
      <c r="C113" s="442"/>
      <c r="D113" s="442"/>
      <c r="E113" s="455"/>
      <c r="F113" s="442"/>
      <c r="G113" s="455"/>
      <c r="H113" s="455"/>
      <c r="I113" s="460"/>
      <c r="J113" s="455"/>
      <c r="K113" s="455"/>
      <c r="L113" s="455"/>
      <c r="M113" s="455"/>
      <c r="N113" s="442"/>
    </row>
    <row r="114" spans="2:14" ht="15">
      <c r="B114" s="442"/>
      <c r="C114" s="442"/>
      <c r="D114" s="442"/>
      <c r="E114" s="455"/>
      <c r="F114" s="442"/>
      <c r="G114" s="455"/>
      <c r="H114" s="455"/>
      <c r="I114" s="460"/>
      <c r="J114" s="455"/>
      <c r="K114" s="455"/>
      <c r="L114" s="455"/>
      <c r="M114" s="455"/>
      <c r="N114" s="442"/>
    </row>
    <row r="115" spans="2:14" ht="15">
      <c r="B115" s="442"/>
      <c r="C115" s="442"/>
      <c r="D115" s="442"/>
      <c r="E115" s="455"/>
      <c r="F115" s="442"/>
      <c r="G115" s="455"/>
      <c r="H115" s="455"/>
      <c r="I115" s="460"/>
      <c r="J115" s="455"/>
      <c r="K115" s="455"/>
      <c r="L115" s="455"/>
      <c r="M115" s="455"/>
      <c r="N115" s="442"/>
    </row>
    <row r="116" spans="2:14" ht="15">
      <c r="B116" s="442"/>
      <c r="C116" s="442"/>
      <c r="D116" s="442"/>
      <c r="E116" s="455"/>
      <c r="F116" s="442"/>
      <c r="G116" s="455"/>
      <c r="H116" s="455"/>
      <c r="I116" s="460"/>
      <c r="J116" s="455"/>
      <c r="K116" s="455"/>
      <c r="L116" s="455"/>
      <c r="M116" s="455"/>
      <c r="N116" s="442"/>
    </row>
    <row r="117" spans="2:14" ht="15">
      <c r="B117" s="442"/>
      <c r="C117" s="442"/>
      <c r="D117" s="442"/>
      <c r="E117" s="455"/>
      <c r="F117" s="442"/>
      <c r="G117" s="455"/>
      <c r="H117" s="455"/>
      <c r="I117" s="460"/>
      <c r="J117" s="455"/>
      <c r="K117" s="455"/>
      <c r="L117" s="455"/>
      <c r="M117" s="455"/>
      <c r="N117" s="442"/>
    </row>
  </sheetData>
  <sheetProtection/>
  <mergeCells count="29">
    <mergeCell ref="B62:C63"/>
    <mergeCell ref="G44:G45"/>
    <mergeCell ref="J94:J95"/>
    <mergeCell ref="E12:G12"/>
    <mergeCell ref="H12:J12"/>
    <mergeCell ref="B12:C13"/>
    <mergeCell ref="B44:C45"/>
    <mergeCell ref="E44:E45"/>
    <mergeCell ref="F44:F45"/>
    <mergeCell ref="K12:M12"/>
    <mergeCell ref="H44:H45"/>
    <mergeCell ref="E62:G62"/>
    <mergeCell ref="H62:J62"/>
    <mergeCell ref="K62:M62"/>
    <mergeCell ref="I44:I45"/>
    <mergeCell ref="J44:J45"/>
    <mergeCell ref="K44:K45"/>
    <mergeCell ref="L44:L45"/>
    <mergeCell ref="M44:M45"/>
    <mergeCell ref="B5:D5"/>
    <mergeCell ref="K94:K95"/>
    <mergeCell ref="L94:L95"/>
    <mergeCell ref="M94:M95"/>
    <mergeCell ref="B94:C95"/>
    <mergeCell ref="E94:E95"/>
    <mergeCell ref="F94:F95"/>
    <mergeCell ref="G94:G95"/>
    <mergeCell ref="H94:H95"/>
    <mergeCell ref="I94:I95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65:G8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8">
      <c r="A6" s="4"/>
      <c r="B6" s="477" t="s">
        <v>12</v>
      </c>
      <c r="C6" s="477"/>
      <c r="D6" s="477"/>
      <c r="E6" s="477"/>
      <c r="F6" s="477"/>
      <c r="G6" s="477"/>
    </row>
    <row r="7" spans="1:7" ht="15.75">
      <c r="A7" s="4"/>
      <c r="B7" s="478" t="str">
        <f>+Indice!B7</f>
        <v>AL 31 DE AGOSTO DE 2017</v>
      </c>
      <c r="C7" s="478"/>
      <c r="D7" s="478"/>
      <c r="E7" s="478"/>
      <c r="F7" s="478"/>
      <c r="G7" s="478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1" customHeight="1">
      <c r="A9" s="6"/>
      <c r="B9" s="265" t="s">
        <v>0</v>
      </c>
      <c r="C9" s="265" t="s">
        <v>1</v>
      </c>
      <c r="D9" s="482" t="s">
        <v>122</v>
      </c>
      <c r="E9" s="482"/>
      <c r="F9" s="482"/>
      <c r="G9" s="482"/>
    </row>
    <row r="10" spans="1:7" ht="58.5" customHeight="1">
      <c r="A10" s="6"/>
      <c r="B10" s="265"/>
      <c r="C10" s="265"/>
      <c r="D10" s="482" t="s">
        <v>133</v>
      </c>
      <c r="E10" s="482"/>
      <c r="F10" s="482"/>
      <c r="G10" s="482"/>
    </row>
    <row r="11" spans="1:7" ht="105" customHeight="1">
      <c r="A11" s="6"/>
      <c r="B11" s="265"/>
      <c r="C11" s="265"/>
      <c r="D11" s="483" t="s">
        <v>134</v>
      </c>
      <c r="E11" s="483"/>
      <c r="F11" s="483"/>
      <c r="G11" s="483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484" t="s">
        <v>147</v>
      </c>
      <c r="E13" s="484"/>
      <c r="F13" s="484"/>
      <c r="G13" s="484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42978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64</v>
      </c>
      <c r="E19" s="13"/>
      <c r="F19" s="13"/>
      <c r="G19" s="13"/>
    </row>
    <row r="20" spans="1:7" ht="27.75" customHeight="1">
      <c r="A20" s="6"/>
      <c r="B20" s="7"/>
      <c r="C20" s="7"/>
      <c r="D20" s="486" t="s">
        <v>80</v>
      </c>
      <c r="E20" s="486"/>
      <c r="F20" s="486"/>
      <c r="G20" s="486"/>
    </row>
    <row r="21" spans="1:7" ht="15.75" customHeight="1">
      <c r="A21" s="6"/>
      <c r="B21" s="7"/>
      <c r="C21" s="7"/>
      <c r="D21" s="13" t="s">
        <v>77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145</v>
      </c>
      <c r="E23" s="6"/>
      <c r="F23" s="6"/>
      <c r="G23" s="6"/>
    </row>
    <row r="24" spans="1:7" ht="16.5" customHeight="1">
      <c r="A24" s="6"/>
      <c r="B24" s="10"/>
      <c r="C24" s="10"/>
      <c r="D24" s="6" t="s">
        <v>61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92" t="s">
        <v>13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43008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483" t="s">
        <v>78</v>
      </c>
      <c r="E30" s="483"/>
      <c r="F30" s="483"/>
      <c r="G30" s="483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24</v>
      </c>
      <c r="C32" s="7" t="s">
        <v>1</v>
      </c>
      <c r="D32" s="485" t="s">
        <v>150</v>
      </c>
      <c r="E32" s="485"/>
      <c r="F32" s="485"/>
      <c r="G32" s="485"/>
    </row>
    <row r="33" spans="4:7" ht="7.5" customHeight="1">
      <c r="D33" s="482"/>
      <c r="E33" s="482"/>
      <c r="F33" s="482"/>
      <c r="G33" s="482"/>
    </row>
    <row r="34" spans="2:9" ht="28.5" customHeight="1">
      <c r="B34" s="7" t="s">
        <v>11</v>
      </c>
      <c r="C34" s="7" t="s">
        <v>1</v>
      </c>
      <c r="D34" s="483" t="s">
        <v>156</v>
      </c>
      <c r="E34" s="483"/>
      <c r="F34" s="483"/>
      <c r="G34" s="483"/>
      <c r="I34" s="328">
        <v>3.242</v>
      </c>
    </row>
    <row r="35" spans="4:7" ht="15.75" customHeight="1">
      <c r="D35" s="482"/>
      <c r="E35" s="482"/>
      <c r="F35" s="482"/>
      <c r="G35" s="482"/>
    </row>
    <row r="36" spans="2:7" ht="15">
      <c r="B36" s="7" t="s">
        <v>62</v>
      </c>
      <c r="C36" s="7" t="s">
        <v>1</v>
      </c>
      <c r="D36" s="6" t="s">
        <v>63</v>
      </c>
      <c r="E36" s="6"/>
      <c r="F36" s="6"/>
      <c r="G36" s="6"/>
    </row>
    <row r="37" spans="4:7" ht="15">
      <c r="D37" s="482"/>
      <c r="E37" s="482"/>
      <c r="F37" s="482"/>
      <c r="G37" s="482"/>
    </row>
    <row r="38" spans="4:7" ht="15">
      <c r="D38" s="482"/>
      <c r="E38" s="482"/>
      <c r="F38" s="482"/>
      <c r="G38" s="482"/>
    </row>
    <row r="39" spans="4:7" ht="15">
      <c r="D39" s="482"/>
      <c r="E39" s="482"/>
      <c r="F39" s="482"/>
      <c r="G39" s="482"/>
    </row>
    <row r="40" spans="4:7" ht="15">
      <c r="D40" s="482"/>
      <c r="E40" s="482"/>
      <c r="F40" s="482"/>
      <c r="G40" s="482"/>
    </row>
    <row r="41" spans="4:7" ht="15">
      <c r="D41" s="482"/>
      <c r="E41" s="482"/>
      <c r="F41" s="482"/>
      <c r="G41" s="482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9" customWidth="1"/>
    <col min="2" max="2" width="26.421875" style="119" customWidth="1"/>
    <col min="3" max="5" width="16.7109375" style="119" customWidth="1"/>
    <col min="6" max="6" width="4.28125" style="119" customWidth="1"/>
    <col min="7" max="7" width="33.57421875" style="119" customWidth="1"/>
    <col min="8" max="10" width="16.7109375" style="119" customWidth="1"/>
    <col min="11" max="11" width="0.71875" style="119" customWidth="1"/>
    <col min="12" max="12" width="10.8515625" style="119" customWidth="1"/>
    <col min="13" max="13" width="11.421875" style="119" customWidth="1"/>
    <col min="14" max="14" width="15.7109375" style="236" customWidth="1"/>
    <col min="15" max="15" width="15.7109375" style="53" customWidth="1"/>
    <col min="16" max="16384" width="15.7109375" style="52" customWidth="1"/>
  </cols>
  <sheetData>
    <row r="1" spans="14:15" s="4" customFormat="1" ht="15" customHeight="1">
      <c r="N1" s="51"/>
      <c r="O1" s="51"/>
    </row>
    <row r="2" spans="4:15" s="4" customFormat="1" ht="15" customHeight="1">
      <c r="D2" s="5"/>
      <c r="N2" s="51"/>
      <c r="O2" s="51"/>
    </row>
    <row r="3" spans="4:15" s="4" customFormat="1" ht="15" customHeight="1">
      <c r="D3" s="5"/>
      <c r="N3" s="51"/>
      <c r="O3" s="51"/>
    </row>
    <row r="4" spans="1:15" s="1" customFormat="1" ht="15">
      <c r="A4" s="4"/>
      <c r="B4" s="134"/>
      <c r="C4" s="134"/>
      <c r="D4" s="134"/>
      <c r="E4" s="134"/>
      <c r="F4" s="134"/>
      <c r="G4" s="134"/>
      <c r="H4" s="228"/>
      <c r="I4" s="228"/>
      <c r="J4" s="228"/>
      <c r="K4" s="228"/>
      <c r="L4" s="228"/>
      <c r="M4" s="228"/>
      <c r="N4" s="130"/>
      <c r="O4" s="29"/>
    </row>
    <row r="5" spans="1:15" s="1" customFormat="1" ht="22.5" customHeight="1">
      <c r="A5" s="4"/>
      <c r="B5" s="477" t="s">
        <v>239</v>
      </c>
      <c r="C5" s="477"/>
      <c r="D5" s="477"/>
      <c r="E5" s="477"/>
      <c r="F5" s="477"/>
      <c r="G5" s="477"/>
      <c r="H5" s="477"/>
      <c r="I5" s="477"/>
      <c r="J5" s="477"/>
      <c r="K5" s="228"/>
      <c r="L5" s="228"/>
      <c r="M5" s="228"/>
      <c r="N5" s="130"/>
      <c r="O5" s="29"/>
    </row>
    <row r="6" spans="1:15" s="1" customFormat="1" ht="19.5" customHeight="1">
      <c r="A6" s="4"/>
      <c r="B6" s="492" t="s">
        <v>12</v>
      </c>
      <c r="C6" s="492"/>
      <c r="D6" s="492"/>
      <c r="E6" s="492"/>
      <c r="F6" s="492"/>
      <c r="G6" s="492"/>
      <c r="H6" s="492"/>
      <c r="I6" s="492"/>
      <c r="J6" s="492"/>
      <c r="K6" s="228"/>
      <c r="L6" s="228"/>
      <c r="M6" s="228"/>
      <c r="N6" s="130"/>
      <c r="O6" s="29"/>
    </row>
    <row r="7" spans="1:15" s="1" customFormat="1" ht="18" customHeight="1">
      <c r="A7" s="4"/>
      <c r="B7" s="488" t="str">
        <f>+Indice!B7</f>
        <v>AL 31 DE AGOSTO DE 2017</v>
      </c>
      <c r="C7" s="488"/>
      <c r="D7" s="488"/>
      <c r="E7" s="488"/>
      <c r="F7" s="488"/>
      <c r="G7" s="488"/>
      <c r="H7" s="488"/>
      <c r="I7" s="488"/>
      <c r="J7" s="488"/>
      <c r="K7" s="228"/>
      <c r="L7" s="228"/>
      <c r="M7" s="228"/>
      <c r="N7" s="130"/>
      <c r="O7" s="29"/>
    </row>
    <row r="8" spans="1:15" s="1" customFormat="1" ht="19.5" customHeight="1">
      <c r="A8" s="4"/>
      <c r="B8" s="487"/>
      <c r="C8" s="487"/>
      <c r="D8" s="487"/>
      <c r="E8" s="487"/>
      <c r="F8" s="487"/>
      <c r="G8" s="280"/>
      <c r="H8" s="280"/>
      <c r="I8" s="280"/>
      <c r="J8" s="280"/>
      <c r="K8" s="228"/>
      <c r="L8" s="228"/>
      <c r="M8" s="228"/>
      <c r="N8" s="130"/>
      <c r="O8" s="29"/>
    </row>
    <row r="9" spans="1:15" s="1" customFormat="1" ht="15.75">
      <c r="A9" s="4"/>
      <c r="B9" s="391" t="s">
        <v>151</v>
      </c>
      <c r="C9" s="391"/>
      <c r="D9" s="391"/>
      <c r="E9" s="391"/>
      <c r="F9" s="391"/>
      <c r="G9" s="391"/>
      <c r="H9" s="391"/>
      <c r="I9" s="391"/>
      <c r="J9" s="391"/>
      <c r="K9" s="228"/>
      <c r="L9" s="228"/>
      <c r="M9" s="228"/>
      <c r="N9" s="130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28"/>
      <c r="L10" s="228"/>
      <c r="M10" s="228"/>
      <c r="N10" s="130"/>
      <c r="O10" s="29"/>
    </row>
    <row r="11" spans="2:14" ht="19.5" customHeight="1">
      <c r="B11" s="489" t="s">
        <v>25</v>
      </c>
      <c r="C11" s="490"/>
      <c r="D11" s="490"/>
      <c r="E11" s="491"/>
      <c r="F11" s="118"/>
      <c r="G11" s="489" t="s">
        <v>26</v>
      </c>
      <c r="H11" s="490"/>
      <c r="I11" s="490"/>
      <c r="J11" s="491"/>
      <c r="N11" s="269"/>
    </row>
    <row r="12" spans="2:13" ht="19.5" customHeight="1">
      <c r="B12" s="120"/>
      <c r="C12" s="390" t="s">
        <v>14</v>
      </c>
      <c r="D12" s="390" t="s">
        <v>152</v>
      </c>
      <c r="E12" s="393" t="s">
        <v>27</v>
      </c>
      <c r="F12" s="121"/>
      <c r="G12" s="122"/>
      <c r="H12" s="390" t="s">
        <v>14</v>
      </c>
      <c r="I12" s="390" t="s">
        <v>152</v>
      </c>
      <c r="J12" s="393" t="s">
        <v>27</v>
      </c>
      <c r="M12" s="215"/>
    </row>
    <row r="13" spans="2:10" ht="19.5" customHeight="1">
      <c r="B13" s="123" t="s">
        <v>30</v>
      </c>
      <c r="C13" s="388">
        <f>('DGRGL-C1'!C18+'DGRGL-C1'!C45)/1000</f>
        <v>602.1811190400001</v>
      </c>
      <c r="D13" s="388">
        <f>('DGRGL-C1'!D18+'DGRGL-C1'!D45)/1000</f>
        <v>1952.27118793</v>
      </c>
      <c r="E13" s="465">
        <f>+D13/$D$15</f>
        <v>0.9446600879118444</v>
      </c>
      <c r="F13" s="124"/>
      <c r="G13" s="123" t="s">
        <v>31</v>
      </c>
      <c r="H13" s="386">
        <f>(+'DGRGL-C3'!C19+'DGRGL-C3'!C44)/1000</f>
        <v>637.4579880600002</v>
      </c>
      <c r="I13" s="386">
        <f>(+'DGRGL-C3'!D19+'DGRGL-C3'!D44)/1000</f>
        <v>2066.6387972899997</v>
      </c>
      <c r="J13" s="465">
        <f>+I13/$I$15</f>
        <v>1</v>
      </c>
    </row>
    <row r="14" spans="2:14" ht="19.5" customHeight="1">
      <c r="B14" s="123" t="s">
        <v>28</v>
      </c>
      <c r="C14" s="388">
        <f>+'DGRGL-C1'!C15/1000</f>
        <v>35.27686902000001</v>
      </c>
      <c r="D14" s="388">
        <f>+'DGRGL-C1'!D15/1000</f>
        <v>114.36760936</v>
      </c>
      <c r="E14" s="465">
        <f>+D14/$D$15</f>
        <v>0.05533991208815549</v>
      </c>
      <c r="F14" s="124"/>
      <c r="G14" s="123" t="s">
        <v>29</v>
      </c>
      <c r="H14" s="386">
        <f>(+'DGRGL-C3'!C15+'DGRGL-C3'!C42)/1000</f>
        <v>0</v>
      </c>
      <c r="I14" s="386">
        <f>(+'DGRGL-C3'!D15+'DGRGL-C3'!D42)/1000</f>
        <v>0</v>
      </c>
      <c r="J14" s="465">
        <f>+I14/$I$15</f>
        <v>0</v>
      </c>
      <c r="N14" s="237"/>
    </row>
    <row r="15" spans="2:10" ht="19.5" customHeight="1">
      <c r="B15" s="125" t="s">
        <v>32</v>
      </c>
      <c r="C15" s="389">
        <f>+C14+C13</f>
        <v>637.4579880600002</v>
      </c>
      <c r="D15" s="389">
        <f>+D14+D13</f>
        <v>2066.63879729</v>
      </c>
      <c r="E15" s="466">
        <f>SUM(E13:E14)</f>
        <v>0.9999999999999999</v>
      </c>
      <c r="F15" s="126"/>
      <c r="G15" s="125" t="s">
        <v>32</v>
      </c>
      <c r="H15" s="387">
        <f>+H14+H13</f>
        <v>637.4579880600002</v>
      </c>
      <c r="I15" s="387">
        <f>+I14+I13</f>
        <v>2066.6387972899997</v>
      </c>
      <c r="J15" s="466">
        <f>SUM(J13:J14)</f>
        <v>1</v>
      </c>
    </row>
    <row r="16" spans="2:10" ht="19.5" customHeight="1">
      <c r="B16" s="177"/>
      <c r="C16" s="194"/>
      <c r="D16" s="238"/>
      <c r="E16" s="126"/>
      <c r="F16" s="126"/>
      <c r="G16" s="298"/>
      <c r="H16" s="299">
        <f>+H15-C15</f>
        <v>0</v>
      </c>
      <c r="I16" s="300">
        <f>+I15-D15</f>
        <v>0</v>
      </c>
      <c r="J16" s="126"/>
    </row>
    <row r="17" spans="3:4" ht="19.5" customHeight="1">
      <c r="C17" s="239"/>
      <c r="D17" s="240"/>
    </row>
    <row r="18" spans="2:10" ht="19.5" customHeight="1">
      <c r="B18" s="489" t="s">
        <v>33</v>
      </c>
      <c r="C18" s="490"/>
      <c r="D18" s="490"/>
      <c r="E18" s="491"/>
      <c r="F18" s="118"/>
      <c r="G18" s="489" t="s">
        <v>76</v>
      </c>
      <c r="H18" s="490"/>
      <c r="I18" s="490"/>
      <c r="J18" s="491"/>
    </row>
    <row r="19" spans="2:15" ht="19.5" customHeight="1">
      <c r="B19" s="122"/>
      <c r="C19" s="390" t="s">
        <v>14</v>
      </c>
      <c r="D19" s="390" t="s">
        <v>152</v>
      </c>
      <c r="E19" s="393" t="s">
        <v>27</v>
      </c>
      <c r="F19" s="121"/>
      <c r="G19" s="241"/>
      <c r="H19" s="390" t="s">
        <v>14</v>
      </c>
      <c r="I19" s="390" t="s">
        <v>152</v>
      </c>
      <c r="J19" s="397" t="s">
        <v>27</v>
      </c>
      <c r="M19" s="242"/>
      <c r="N19" s="242"/>
      <c r="O19" s="54"/>
    </row>
    <row r="20" spans="2:15" ht="19.5" customHeight="1">
      <c r="B20" s="123" t="s">
        <v>93</v>
      </c>
      <c r="C20" s="388">
        <f>('DGRGL-C2'!C15+'DGRGL-C2'!C20)/1000</f>
        <v>420.29008959000004</v>
      </c>
      <c r="D20" s="388">
        <f>('DGRGL-C2'!D15+'DGRGL-C2'!D20)/1000</f>
        <v>1362.58047045</v>
      </c>
      <c r="E20" s="465">
        <f>+D20/$D$22</f>
        <v>0.6593220219405359</v>
      </c>
      <c r="F20" s="124"/>
      <c r="G20" s="406" t="s">
        <v>197</v>
      </c>
      <c r="H20" s="394">
        <f>(+'DGRGL-C5'!C19+'DGRGL-C5'!C49+'DGRGL-C5'!C93)/1000</f>
        <v>461.93051104</v>
      </c>
      <c r="I20" s="394">
        <f>(+'DGRGL-C5'!D19+'DGRGL-C5'!D49+'DGRGL-C5'!D93)/1000</f>
        <v>1497.57871679</v>
      </c>
      <c r="J20" s="467">
        <f aca="true" t="shared" si="0" ref="J20:J31">+I20/$I$32</f>
        <v>0.7246446349278777</v>
      </c>
      <c r="M20" s="242"/>
      <c r="N20" s="242"/>
      <c r="O20" s="54"/>
    </row>
    <row r="21" spans="2:15" ht="19.5" customHeight="1">
      <c r="B21" s="123" t="s">
        <v>92</v>
      </c>
      <c r="C21" s="388">
        <f>('DGRGL-C2'!C16+'DGRGL-C2'!C19)/1000</f>
        <v>217.16789847</v>
      </c>
      <c r="D21" s="388">
        <f>('DGRGL-C2'!D16+'DGRGL-C2'!D19)/1000</f>
        <v>704.05832684</v>
      </c>
      <c r="E21" s="465">
        <f>+D21/$D$22</f>
        <v>0.34067797805946415</v>
      </c>
      <c r="F21" s="124"/>
      <c r="G21" s="406" t="s">
        <v>245</v>
      </c>
      <c r="H21" s="394">
        <f>+'DGRGL-C5'!C38/1000</f>
        <v>43.65282351</v>
      </c>
      <c r="I21" s="394">
        <f>+'DGRGL-C5'!D38/1000</f>
        <v>141.52245381999998</v>
      </c>
      <c r="J21" s="467">
        <f t="shared" si="0"/>
        <v>0.06847953014604174</v>
      </c>
      <c r="M21" s="244"/>
      <c r="N21" s="245"/>
      <c r="O21" s="54"/>
    </row>
    <row r="22" spans="2:15" ht="19.5" customHeight="1">
      <c r="B22" s="125" t="s">
        <v>32</v>
      </c>
      <c r="C22" s="389">
        <f>+C21+C20</f>
        <v>637.45798806</v>
      </c>
      <c r="D22" s="389">
        <f>+D21+D20</f>
        <v>2066.6387972899997</v>
      </c>
      <c r="E22" s="466">
        <f>+E21+E20</f>
        <v>1</v>
      </c>
      <c r="F22" s="126"/>
      <c r="G22" s="406" t="s">
        <v>186</v>
      </c>
      <c r="H22" s="394">
        <f>+('DGRGL-C5'!C25+'DGRGL-C5'!C39+'DGRGL-C5'!C102)/1000</f>
        <v>41.27290336</v>
      </c>
      <c r="I22" s="394">
        <f>+('DGRGL-C5'!D25+'DGRGL-C5'!D39+'DGRGL-C5'!D102)/1000</f>
        <v>133.80675269999998</v>
      </c>
      <c r="J22" s="467">
        <f t="shared" si="0"/>
        <v>0.06474607603199062</v>
      </c>
      <c r="M22" s="246"/>
      <c r="N22" s="242"/>
      <c r="O22" s="54"/>
    </row>
    <row r="23" spans="2:15" ht="19.5" customHeight="1">
      <c r="B23" s="121"/>
      <c r="C23" s="301">
        <f>+C22-C15</f>
        <v>0</v>
      </c>
      <c r="D23" s="302">
        <f>+D22-D15</f>
        <v>0</v>
      </c>
      <c r="E23" s="303"/>
      <c r="F23" s="126"/>
      <c r="G23" s="243" t="s">
        <v>198</v>
      </c>
      <c r="H23" s="394">
        <f>+'DGRGL-C5'!C40/1000</f>
        <v>35.53362317</v>
      </c>
      <c r="I23" s="394">
        <f>+'DGRGL-C5'!D40/1000</f>
        <v>115.20000632</v>
      </c>
      <c r="J23" s="467">
        <f t="shared" si="0"/>
        <v>0.05574269024227296</v>
      </c>
      <c r="M23" s="242"/>
      <c r="N23" s="242"/>
      <c r="O23" s="54"/>
    </row>
    <row r="24" spans="2:15" ht="30" customHeight="1">
      <c r="B24" s="121"/>
      <c r="C24" s="301"/>
      <c r="D24" s="302"/>
      <c r="E24" s="303"/>
      <c r="F24" s="126"/>
      <c r="G24" s="243" t="s">
        <v>199</v>
      </c>
      <c r="H24" s="394">
        <f>+'DGRGL-C5'!C32/1000</f>
        <v>25.93221623</v>
      </c>
      <c r="I24" s="394">
        <f>+'DGRGL-C5'!D32/1000</f>
        <v>84.07224502</v>
      </c>
      <c r="J24" s="467">
        <f t="shared" si="0"/>
        <v>0.04068066714427534</v>
      </c>
      <c r="M24" s="242"/>
      <c r="N24" s="242"/>
      <c r="O24" s="54"/>
    </row>
    <row r="25" spans="2:15" ht="19.5" customHeight="1">
      <c r="B25" s="493" t="s">
        <v>34</v>
      </c>
      <c r="C25" s="494"/>
      <c r="D25" s="494"/>
      <c r="E25" s="495"/>
      <c r="F25" s="126"/>
      <c r="G25" s="406" t="s">
        <v>174</v>
      </c>
      <c r="H25" s="395">
        <f>(+'DGRGL-C5'!C46+'DGRGL-C5'!C105)/1000</f>
        <v>12.164068910000001</v>
      </c>
      <c r="I25" s="395">
        <f>(+'DGRGL-C5'!D46+'DGRGL-C5'!D105)/1000</f>
        <v>39.435911399999995</v>
      </c>
      <c r="J25" s="467">
        <f t="shared" si="0"/>
        <v>0.01908214993917303</v>
      </c>
      <c r="M25" s="242"/>
      <c r="N25" s="242"/>
      <c r="O25" s="54"/>
    </row>
    <row r="26" spans="2:15" ht="30" customHeight="1">
      <c r="B26" s="122"/>
      <c r="C26" s="390" t="s">
        <v>14</v>
      </c>
      <c r="D26" s="390" t="s">
        <v>152</v>
      </c>
      <c r="E26" s="393" t="s">
        <v>27</v>
      </c>
      <c r="F26" s="126"/>
      <c r="G26" s="243" t="s">
        <v>202</v>
      </c>
      <c r="H26" s="394">
        <f>+'DGRGL-C5'!C33/1000</f>
        <v>9.34465279</v>
      </c>
      <c r="I26" s="394">
        <f>+'DGRGL-C5'!D33/1000</f>
        <v>30.29536435</v>
      </c>
      <c r="J26" s="467">
        <f t="shared" si="0"/>
        <v>0.014659244948718933</v>
      </c>
      <c r="M26" s="242"/>
      <c r="N26" s="242"/>
      <c r="O26" s="54"/>
    </row>
    <row r="27" spans="2:16" ht="19.5" customHeight="1">
      <c r="B27" s="123" t="s">
        <v>60</v>
      </c>
      <c r="C27" s="386">
        <f>(+'DGRGL-C5'!C19+'DGRGL-C5'!C49+'DGRGL-C5'!C93)/1000</f>
        <v>461.93051104</v>
      </c>
      <c r="D27" s="386">
        <f>('DGRGL-C5'!D19+'DGRGL-C5'!D49+'DGRGL-C5'!D93)/1000</f>
        <v>1497.57871679</v>
      </c>
      <c r="E27" s="465">
        <f>+C27/$C$30</f>
        <v>0.7246446349285081</v>
      </c>
      <c r="F27" s="118"/>
      <c r="G27" s="406" t="s">
        <v>187</v>
      </c>
      <c r="H27" s="394">
        <f>(+'DGRGL-C5'!C41+'DGRGL-C5'!C101)/1000</f>
        <v>4.327794160000001</v>
      </c>
      <c r="I27" s="394">
        <f>(+'DGRGL-C5'!D41+'DGRGL-C5'!D101)/1000</f>
        <v>14.03070866</v>
      </c>
      <c r="J27" s="467">
        <f t="shared" si="0"/>
        <v>0.0067891441302653285</v>
      </c>
      <c r="L27" s="242"/>
      <c r="M27" s="244"/>
      <c r="N27" s="242"/>
      <c r="O27" s="54"/>
      <c r="P27" s="55"/>
    </row>
    <row r="28" spans="2:16" ht="19.5" customHeight="1">
      <c r="B28" s="123" t="s">
        <v>66</v>
      </c>
      <c r="C28" s="386">
        <f>('DGRGL-C5'!C23+'DGRGL-C5'!C37+'DGRGL-C5'!C45+'DGRGL-C5'!C100+'DGRGL-C5'!C104+'DGRGL-C5'!C108)/1000</f>
        <v>140.250608</v>
      </c>
      <c r="D28" s="386">
        <f>('DGRGL-C5'!D23+'DGRGL-C5'!D37+'DGRGL-C5'!D45+'DGRGL-C5'!D100+'DGRGL-C5'!D104+'DGRGL-C5'!D108)/1000</f>
        <v>454.69247112999994</v>
      </c>
      <c r="E28" s="465">
        <f>+C28/$C$30</f>
        <v>0.22001545298197606</v>
      </c>
      <c r="F28" s="121"/>
      <c r="G28" s="406" t="s">
        <v>256</v>
      </c>
      <c r="H28" s="394">
        <f>+'DGRGL-C5'!C24/1000</f>
        <v>2.66001701</v>
      </c>
      <c r="I28" s="394">
        <f>+'DGRGL-C5'!D24/1000</f>
        <v>8.62377515</v>
      </c>
      <c r="J28" s="467">
        <f t="shared" si="0"/>
        <v>0.0041728506990715685</v>
      </c>
      <c r="L28" s="242"/>
      <c r="M28" s="242"/>
      <c r="N28" s="247"/>
      <c r="O28" s="97"/>
      <c r="P28" s="55"/>
    </row>
    <row r="29" spans="2:16" ht="19.5" customHeight="1">
      <c r="B29" s="123" t="s">
        <v>52</v>
      </c>
      <c r="C29" s="386">
        <f>(+'DGRGL-C5'!C31)/1000</f>
        <v>35.27686902</v>
      </c>
      <c r="D29" s="386">
        <f>(+'DGRGL-C5'!D31)/1000</f>
        <v>114.36760937000001</v>
      </c>
      <c r="E29" s="465">
        <f>+C29/$C$30</f>
        <v>0.055339912089515775</v>
      </c>
      <c r="F29" s="124"/>
      <c r="G29" s="406" t="s">
        <v>175</v>
      </c>
      <c r="H29" s="394">
        <f>(+'DGRGL-C5'!C47+'DGRGL-C5'!C106)/1000</f>
        <v>0.25411307</v>
      </c>
      <c r="I29" s="394">
        <f>(+'DGRGL-C5'!D47+'DGRGL-C5'!D106)/1000</f>
        <v>0.8238345699999999</v>
      </c>
      <c r="J29" s="467">
        <f t="shared" si="0"/>
        <v>0.00039863500631087586</v>
      </c>
      <c r="L29" s="242"/>
      <c r="M29" s="248"/>
      <c r="N29" s="249"/>
      <c r="O29" s="54"/>
      <c r="P29" s="55"/>
    </row>
    <row r="30" spans="2:16" ht="19.5" customHeight="1">
      <c r="B30" s="125" t="s">
        <v>32</v>
      </c>
      <c r="C30" s="387">
        <f>+C27+C28+C29</f>
        <v>637.45798806</v>
      </c>
      <c r="D30" s="387">
        <f>+D27+D28+D29</f>
        <v>2066.63879729</v>
      </c>
      <c r="E30" s="466">
        <f>+E27+E28+E29</f>
        <v>0.9999999999999998</v>
      </c>
      <c r="F30" s="124"/>
      <c r="G30" s="406" t="s">
        <v>171</v>
      </c>
      <c r="H30" s="395">
        <f>+'DGRGL-C5'!C42/1000</f>
        <v>0.2568496</v>
      </c>
      <c r="I30" s="395">
        <f>+'DGRGL-C5'!D42/1000</f>
        <v>0.8327064000000001</v>
      </c>
      <c r="J30" s="467">
        <f t="shared" si="0"/>
        <v>0.00040292788516887166</v>
      </c>
      <c r="L30" s="242"/>
      <c r="M30" s="250"/>
      <c r="N30" s="242"/>
      <c r="O30" s="54"/>
      <c r="P30" s="55"/>
    </row>
    <row r="31" spans="2:16" ht="19.5" customHeight="1">
      <c r="B31" s="52"/>
      <c r="C31" s="52"/>
      <c r="D31" s="52"/>
      <c r="E31" s="52"/>
      <c r="F31" s="124"/>
      <c r="G31" s="406" t="s">
        <v>172</v>
      </c>
      <c r="H31" s="394">
        <f>+'DGRGL-C5'!C43/1000</f>
        <v>0.12841521</v>
      </c>
      <c r="I31" s="394">
        <f>+'DGRGL-C5'!D43/1000</f>
        <v>0.41632211</v>
      </c>
      <c r="J31" s="467">
        <f t="shared" si="0"/>
        <v>0.000201448898833181</v>
      </c>
      <c r="L31" s="242"/>
      <c r="M31" s="250"/>
      <c r="N31" s="242"/>
      <c r="O31" s="54"/>
      <c r="P31" s="55"/>
    </row>
    <row r="32" spans="2:16" ht="19.5" customHeight="1">
      <c r="B32" s="52"/>
      <c r="C32" s="52"/>
      <c r="D32" s="52"/>
      <c r="E32" s="52"/>
      <c r="F32" s="124"/>
      <c r="G32" s="125" t="s">
        <v>32</v>
      </c>
      <c r="H32" s="396">
        <f>SUM(H20:H31)</f>
        <v>637.45798806</v>
      </c>
      <c r="I32" s="396">
        <f>SUM(I20:I31)</f>
        <v>2066.6387972899997</v>
      </c>
      <c r="J32" s="468">
        <f>SUM(J20:J31)</f>
        <v>1</v>
      </c>
      <c r="L32" s="242"/>
      <c r="M32" s="250"/>
      <c r="N32" s="242"/>
      <c r="O32" s="54"/>
      <c r="P32" s="55"/>
    </row>
    <row r="33" spans="2:16" ht="19.5" customHeight="1">
      <c r="B33" s="493" t="s">
        <v>24</v>
      </c>
      <c r="C33" s="494"/>
      <c r="D33" s="494"/>
      <c r="E33" s="495"/>
      <c r="F33" s="126"/>
      <c r="G33" s="119" t="s">
        <v>200</v>
      </c>
      <c r="L33" s="242"/>
      <c r="M33" s="250"/>
      <c r="N33" s="242"/>
      <c r="O33" s="54"/>
      <c r="P33" s="55"/>
    </row>
    <row r="34" spans="2:16" ht="19.5" customHeight="1">
      <c r="B34" s="122"/>
      <c r="C34" s="390" t="s">
        <v>14</v>
      </c>
      <c r="D34" s="390" t="s">
        <v>152</v>
      </c>
      <c r="E34" s="393" t="s">
        <v>27</v>
      </c>
      <c r="F34" s="251"/>
      <c r="G34" s="119" t="s">
        <v>201</v>
      </c>
      <c r="L34" s="242"/>
      <c r="M34" s="252"/>
      <c r="N34" s="242"/>
      <c r="O34" s="54"/>
      <c r="P34" s="55"/>
    </row>
    <row r="35" spans="2:16" ht="19.5" customHeight="1">
      <c r="B35" s="123" t="s">
        <v>152</v>
      </c>
      <c r="C35" s="386">
        <f>(+'DGRGL-C4'!C15+'DGRGL-C4'!C53)/1000</f>
        <v>411.98700851</v>
      </c>
      <c r="D35" s="386">
        <f>(+'DGRGL-C4'!D15+'DGRGL-C4'!D53)/1000</f>
        <v>1335.66188158578</v>
      </c>
      <c r="E35" s="465">
        <f>+D35/$D$39</f>
        <v>0.6462967226493432</v>
      </c>
      <c r="F35" s="118"/>
      <c r="H35" s="187"/>
      <c r="I35" s="187"/>
      <c r="J35" s="127"/>
      <c r="L35" s="250"/>
      <c r="M35" s="253"/>
      <c r="N35" s="253"/>
      <c r="O35" s="54"/>
      <c r="P35" s="55"/>
    </row>
    <row r="36" spans="2:16" ht="19.5" customHeight="1">
      <c r="B36" s="123" t="s">
        <v>35</v>
      </c>
      <c r="C36" s="386">
        <f>(+'DGRGL-C4'!C27)/1000</f>
        <v>118.25199484</v>
      </c>
      <c r="D36" s="386">
        <f>(+'DGRGL-C4'!D27)/1000</f>
        <v>383.37296727</v>
      </c>
      <c r="E36" s="465">
        <f>+D36/$D$39</f>
        <v>0.18550555025556612</v>
      </c>
      <c r="F36" s="121"/>
      <c r="H36" s="239"/>
      <c r="I36" s="239"/>
      <c r="L36" s="250"/>
      <c r="M36" s="253"/>
      <c r="N36" s="253"/>
      <c r="O36" s="54"/>
      <c r="P36" s="55"/>
    </row>
    <row r="37" spans="2:16" ht="19.5" customHeight="1">
      <c r="B37" s="123" t="s">
        <v>36</v>
      </c>
      <c r="C37" s="386">
        <f>(+'DGRGL-C4'!C23)/1000</f>
        <v>94.10408761000001</v>
      </c>
      <c r="D37" s="386">
        <f>(+'DGRGL-C4'!D23)/1000</f>
        <v>305.08545203</v>
      </c>
      <c r="E37" s="465">
        <f>+D37/$D$39</f>
        <v>0.1476239836543686</v>
      </c>
      <c r="F37" s="121"/>
      <c r="G37" s="493" t="s">
        <v>65</v>
      </c>
      <c r="H37" s="494"/>
      <c r="I37" s="494"/>
      <c r="J37" s="495"/>
      <c r="L37" s="250"/>
      <c r="M37" s="253"/>
      <c r="N37" s="253"/>
      <c r="O37" s="54"/>
      <c r="P37" s="55"/>
    </row>
    <row r="38" spans="2:16" ht="19.5" customHeight="1">
      <c r="B38" s="123" t="s">
        <v>37</v>
      </c>
      <c r="C38" s="386">
        <f>(+'DGRGL-C4'!C31)/1000</f>
        <v>13.114897100000002</v>
      </c>
      <c r="D38" s="386">
        <f>(+'DGRGL-C4'!D31)/1000</f>
        <v>42.518496400000004</v>
      </c>
      <c r="E38" s="465">
        <f>+D38/$D$39</f>
        <v>0.02057374344072204</v>
      </c>
      <c r="F38" s="126"/>
      <c r="G38" s="120"/>
      <c r="H38" s="496" t="s">
        <v>14</v>
      </c>
      <c r="I38" s="496"/>
      <c r="J38" s="497"/>
      <c r="L38" s="250"/>
      <c r="M38" s="254"/>
      <c r="N38" s="242"/>
      <c r="O38" s="54"/>
      <c r="P38" s="55"/>
    </row>
    <row r="39" spans="2:16" ht="19.5" customHeight="1">
      <c r="B39" s="125" t="s">
        <v>32</v>
      </c>
      <c r="C39" s="387">
        <f>+C38+C36+C37+C35</f>
        <v>637.4579880599999</v>
      </c>
      <c r="D39" s="387">
        <f>+D38+D36+D37+D35</f>
        <v>2066.63879728578</v>
      </c>
      <c r="E39" s="466">
        <f>+E38+E36+E37+E35</f>
        <v>1</v>
      </c>
      <c r="F39" s="126"/>
      <c r="G39" s="407" t="s">
        <v>102</v>
      </c>
      <c r="H39" s="390" t="s">
        <v>28</v>
      </c>
      <c r="I39" s="390" t="s">
        <v>30</v>
      </c>
      <c r="J39" s="409" t="s">
        <v>32</v>
      </c>
      <c r="L39" s="250"/>
      <c r="N39" s="119"/>
      <c r="O39" s="52"/>
      <c r="P39" s="55"/>
    </row>
    <row r="40" spans="2:16" ht="19.5" customHeight="1">
      <c r="B40" s="123" t="s">
        <v>39</v>
      </c>
      <c r="C40" s="386">
        <f>+C35</f>
        <v>411.98700851</v>
      </c>
      <c r="D40" s="386">
        <f>+D35</f>
        <v>1335.66188158578</v>
      </c>
      <c r="E40" s="465">
        <f>+C40/$C$42</f>
        <v>0.6462967226496221</v>
      </c>
      <c r="F40" s="126"/>
      <c r="G40" s="255">
        <v>2009</v>
      </c>
      <c r="H40" s="386">
        <v>71</v>
      </c>
      <c r="I40" s="386">
        <v>192</v>
      </c>
      <c r="J40" s="410">
        <f aca="true" t="shared" si="1" ref="J40:J46">+I40+H40</f>
        <v>263</v>
      </c>
      <c r="L40" s="250"/>
      <c r="M40" s="242"/>
      <c r="N40" s="242"/>
      <c r="O40" s="54"/>
      <c r="P40" s="55"/>
    </row>
    <row r="41" spans="2:16" ht="19.5" customHeight="1">
      <c r="B41" s="123" t="s">
        <v>38</v>
      </c>
      <c r="C41" s="386">
        <f>+C37+C36+C38</f>
        <v>225.47097955</v>
      </c>
      <c r="D41" s="386">
        <f>+D37+D36+D38</f>
        <v>730.9769157000001</v>
      </c>
      <c r="E41" s="465">
        <f>+C41/$C$42</f>
        <v>0.35370327735037776</v>
      </c>
      <c r="F41" s="126"/>
      <c r="G41" s="255">
        <v>2010</v>
      </c>
      <c r="H41" s="386">
        <v>72</v>
      </c>
      <c r="I41" s="386">
        <v>249</v>
      </c>
      <c r="J41" s="410">
        <f t="shared" si="1"/>
        <v>321</v>
      </c>
      <c r="L41" s="250"/>
      <c r="N41" s="119"/>
      <c r="O41" s="52"/>
      <c r="P41" s="55"/>
    </row>
    <row r="42" spans="2:16" ht="19.5" customHeight="1">
      <c r="B42" s="125" t="s">
        <v>32</v>
      </c>
      <c r="C42" s="387">
        <f>+C41+C40</f>
        <v>637.45798806</v>
      </c>
      <c r="D42" s="387">
        <f>+D41+D40</f>
        <v>2066.63879728578</v>
      </c>
      <c r="E42" s="466">
        <f>+E41+E40</f>
        <v>0.9999999999999999</v>
      </c>
      <c r="F42" s="124"/>
      <c r="G42" s="255">
        <v>2011</v>
      </c>
      <c r="H42" s="386">
        <v>70</v>
      </c>
      <c r="I42" s="386">
        <v>315</v>
      </c>
      <c r="J42" s="410">
        <f t="shared" si="1"/>
        <v>385</v>
      </c>
      <c r="L42" s="250"/>
      <c r="N42" s="119"/>
      <c r="O42" s="52"/>
      <c r="P42" s="55"/>
    </row>
    <row r="43" spans="2:16" ht="19.5" customHeight="1">
      <c r="B43" s="52"/>
      <c r="C43" s="52"/>
      <c r="D43" s="52"/>
      <c r="E43" s="52"/>
      <c r="F43" s="124"/>
      <c r="G43" s="255">
        <v>2012</v>
      </c>
      <c r="H43" s="386">
        <v>63.198</v>
      </c>
      <c r="I43" s="394">
        <v>425.85551902000003</v>
      </c>
      <c r="J43" s="410">
        <f t="shared" si="1"/>
        <v>489.05351902</v>
      </c>
      <c r="L43" s="242"/>
      <c r="N43" s="119"/>
      <c r="O43" s="52"/>
      <c r="P43" s="55"/>
    </row>
    <row r="44" spans="2:16" ht="19.5" customHeight="1">
      <c r="B44" s="52"/>
      <c r="C44" s="52"/>
      <c r="D44" s="52"/>
      <c r="E44" s="52"/>
      <c r="F44" s="126"/>
      <c r="G44" s="255">
        <v>2013</v>
      </c>
      <c r="H44" s="386">
        <v>56.5285205</v>
      </c>
      <c r="I44" s="394">
        <v>591.0717845600001</v>
      </c>
      <c r="J44" s="410">
        <f t="shared" si="1"/>
        <v>647.6003050600001</v>
      </c>
      <c r="L44" s="256"/>
      <c r="M44" s="257"/>
      <c r="N44" s="119"/>
      <c r="O44" s="52"/>
      <c r="P44" s="55"/>
    </row>
    <row r="45" spans="2:16" ht="19.5" customHeight="1">
      <c r="B45" s="493" t="s">
        <v>8</v>
      </c>
      <c r="C45" s="494"/>
      <c r="D45" s="494"/>
      <c r="E45" s="495"/>
      <c r="G45" s="255">
        <v>2014</v>
      </c>
      <c r="H45" s="386">
        <v>50.26007419</v>
      </c>
      <c r="I45" s="386">
        <v>752.8751732600001</v>
      </c>
      <c r="J45" s="410">
        <f t="shared" si="1"/>
        <v>803.1352474500001</v>
      </c>
      <c r="L45" s="242"/>
      <c r="M45" s="258"/>
      <c r="N45" s="242"/>
      <c r="O45" s="54"/>
      <c r="P45" s="55"/>
    </row>
    <row r="46" spans="2:16" ht="19.5" customHeight="1">
      <c r="B46" s="120"/>
      <c r="C46" s="390" t="s">
        <v>14</v>
      </c>
      <c r="D46" s="390" t="s">
        <v>152</v>
      </c>
      <c r="E46" s="393" t="s">
        <v>27</v>
      </c>
      <c r="F46" s="118"/>
      <c r="G46" s="255">
        <v>2015</v>
      </c>
      <c r="H46" s="386">
        <v>44.4029874</v>
      </c>
      <c r="I46" s="386">
        <v>911.7782794100002</v>
      </c>
      <c r="J46" s="410">
        <f t="shared" si="1"/>
        <v>956.1812668100002</v>
      </c>
      <c r="L46" s="242"/>
      <c r="M46" s="242"/>
      <c r="N46" s="242"/>
      <c r="O46" s="54"/>
      <c r="P46" s="55"/>
    </row>
    <row r="47" spans="2:16" ht="19.5" customHeight="1">
      <c r="B47" s="123" t="s">
        <v>48</v>
      </c>
      <c r="C47" s="386">
        <f>(+'DGRGL-C2'!C14)/1000</f>
        <v>627.17802597</v>
      </c>
      <c r="D47" s="386">
        <f>(+'DGRGL-C2'!D14)/1000</f>
        <v>2033.3111601899998</v>
      </c>
      <c r="E47" s="465">
        <f>+D47/$D$49</f>
        <v>0.9838735065151671</v>
      </c>
      <c r="F47" s="121"/>
      <c r="G47" s="255">
        <v>2015</v>
      </c>
      <c r="H47" s="386">
        <v>38.965713019999995</v>
      </c>
      <c r="I47" s="386">
        <v>1125.5192306200001</v>
      </c>
      <c r="J47" s="410">
        <f>+I47+H47</f>
        <v>1164.4849436400002</v>
      </c>
      <c r="L47" s="242"/>
      <c r="M47" s="242"/>
      <c r="N47" s="242"/>
      <c r="O47" s="54"/>
      <c r="P47" s="55"/>
    </row>
    <row r="48" spans="2:16" ht="19.5" customHeight="1">
      <c r="B48" s="123" t="s">
        <v>47</v>
      </c>
      <c r="C48" s="386">
        <f>(+'DGRGL-C2'!C18)/1000</f>
        <v>10.27996209</v>
      </c>
      <c r="D48" s="386">
        <f>(+'DGRGL-C2'!D18)/1000</f>
        <v>33.3276371</v>
      </c>
      <c r="E48" s="465">
        <f>+D48/$D$49</f>
        <v>0.01612649348483286</v>
      </c>
      <c r="F48" s="259"/>
      <c r="G48" s="469">
        <v>42948</v>
      </c>
      <c r="H48" s="408">
        <v>35.27686902000001</v>
      </c>
      <c r="I48" s="408">
        <v>602.1811190400001</v>
      </c>
      <c r="J48" s="411">
        <f>+I48+H48</f>
        <v>637.4579880600002</v>
      </c>
      <c r="L48" s="242"/>
      <c r="M48" s="242"/>
      <c r="N48" s="242"/>
      <c r="O48" s="54"/>
      <c r="P48" s="55"/>
    </row>
    <row r="49" spans="2:16" ht="19.5" customHeight="1">
      <c r="B49" s="125" t="s">
        <v>32</v>
      </c>
      <c r="C49" s="387">
        <f>+C48+C47</f>
        <v>637.45798806</v>
      </c>
      <c r="D49" s="387">
        <f>+D48+D47</f>
        <v>2066.6387972899997</v>
      </c>
      <c r="E49" s="466">
        <f>+E48+E47</f>
        <v>1</v>
      </c>
      <c r="F49" s="259"/>
      <c r="L49" s="242"/>
      <c r="M49" s="242"/>
      <c r="N49" s="242"/>
      <c r="O49" s="54"/>
      <c r="P49" s="55"/>
    </row>
    <row r="50" spans="2:16" ht="19.5" customHeight="1">
      <c r="B50" s="52"/>
      <c r="C50" s="52"/>
      <c r="D50" s="52"/>
      <c r="E50" s="52"/>
      <c r="F50" s="126"/>
      <c r="L50" s="250"/>
      <c r="M50" s="260"/>
      <c r="N50" s="242"/>
      <c r="O50" s="54"/>
      <c r="P50" s="55"/>
    </row>
    <row r="51" spans="3:16" ht="19.5" customHeight="1">
      <c r="C51" s="304">
        <f>+C49-C42</f>
        <v>0</v>
      </c>
      <c r="D51" s="304">
        <f>+D49-D42</f>
        <v>4.2196006688755006E-09</v>
      </c>
      <c r="L51" s="250"/>
      <c r="M51" s="250"/>
      <c r="N51" s="242"/>
      <c r="O51" s="54"/>
      <c r="P51" s="55"/>
    </row>
    <row r="52" spans="2:16" ht="19.5" customHeight="1">
      <c r="B52" s="254"/>
      <c r="C52" s="305"/>
      <c r="D52" s="305"/>
      <c r="L52" s="250"/>
      <c r="M52" s="250"/>
      <c r="N52" s="242"/>
      <c r="O52" s="54"/>
      <c r="P52" s="55"/>
    </row>
    <row r="53" spans="3:16" ht="19.5" customHeight="1">
      <c r="C53" s="306">
        <f>+C49-C39</f>
        <v>0</v>
      </c>
      <c r="D53" s="306">
        <f>+D49-D39</f>
        <v>4.2196006688755006E-09</v>
      </c>
      <c r="L53" s="250"/>
      <c r="M53" s="250"/>
      <c r="N53" s="242"/>
      <c r="O53" s="54"/>
      <c r="P53" s="55"/>
    </row>
    <row r="54" spans="3:16" ht="25.5" customHeight="1">
      <c r="C54" s="276"/>
      <c r="D54" s="257"/>
      <c r="H54" s="288"/>
      <c r="I54" s="288"/>
      <c r="J54" s="239"/>
      <c r="L54" s="250"/>
      <c r="M54" s="250"/>
      <c r="N54" s="242"/>
      <c r="O54" s="54"/>
      <c r="P54" s="55"/>
    </row>
    <row r="55" spans="7:16" ht="19.5" customHeight="1">
      <c r="G55" s="307"/>
      <c r="H55" s="308">
        <f>+H48-C14</f>
        <v>0</v>
      </c>
      <c r="I55" s="308">
        <f>+I48-C13</f>
        <v>0</v>
      </c>
      <c r="J55" s="307"/>
      <c r="L55" s="250"/>
      <c r="M55" s="250"/>
      <c r="N55" s="242"/>
      <c r="O55" s="54"/>
      <c r="P55" s="55"/>
    </row>
    <row r="56" spans="12:16" ht="19.5" customHeight="1">
      <c r="L56" s="250"/>
      <c r="M56" s="250"/>
      <c r="N56" s="242"/>
      <c r="O56" s="54"/>
      <c r="P56" s="55"/>
    </row>
    <row r="57" spans="8:16" ht="19.5" customHeight="1">
      <c r="H57" s="261"/>
      <c r="I57" s="261"/>
      <c r="J57" s="261"/>
      <c r="L57" s="250"/>
      <c r="M57" s="250"/>
      <c r="N57" s="242"/>
      <c r="O57" s="54"/>
      <c r="P57" s="55"/>
    </row>
    <row r="58" spans="8:16" ht="19.5" customHeight="1">
      <c r="H58" s="261"/>
      <c r="I58" s="262"/>
      <c r="J58" s="261"/>
      <c r="L58" s="250"/>
      <c r="M58" s="250"/>
      <c r="N58" s="242"/>
      <c r="O58" s="54"/>
      <c r="P58" s="55"/>
    </row>
    <row r="59" spans="8:16" ht="19.5" customHeight="1">
      <c r="H59" s="261"/>
      <c r="I59" s="262"/>
      <c r="J59" s="261"/>
      <c r="L59" s="250"/>
      <c r="M59" s="250"/>
      <c r="N59" s="242"/>
      <c r="O59" s="54"/>
      <c r="P59" s="55"/>
    </row>
    <row r="60" spans="8:16" ht="19.5" customHeight="1">
      <c r="H60" s="261"/>
      <c r="I60" s="262"/>
      <c r="J60" s="261"/>
      <c r="L60" s="250"/>
      <c r="M60" s="250"/>
      <c r="N60" s="242"/>
      <c r="O60" s="54"/>
      <c r="P60" s="55"/>
    </row>
    <row r="61" spans="8:16" ht="19.5" customHeight="1">
      <c r="H61" s="261"/>
      <c r="I61" s="261"/>
      <c r="J61" s="261"/>
      <c r="L61" s="250"/>
      <c r="M61" s="250"/>
      <c r="N61" s="242"/>
      <c r="O61" s="54"/>
      <c r="P61" s="55"/>
    </row>
    <row r="62" spans="10:16" ht="19.5" customHeight="1">
      <c r="J62" s="261"/>
      <c r="L62" s="250"/>
      <c r="M62" s="250"/>
      <c r="N62" s="242"/>
      <c r="O62" s="54"/>
      <c r="P62" s="55"/>
    </row>
    <row r="63" spans="10:16" ht="19.5" customHeight="1">
      <c r="J63" s="261"/>
      <c r="L63" s="250"/>
      <c r="M63" s="250"/>
      <c r="N63" s="242"/>
      <c r="O63" s="54"/>
      <c r="P63" s="55"/>
    </row>
    <row r="64" spans="12:16" ht="19.5" customHeight="1">
      <c r="L64" s="250"/>
      <c r="M64" s="250"/>
      <c r="N64" s="242"/>
      <c r="O64" s="54"/>
      <c r="P64" s="55"/>
    </row>
    <row r="65" spans="12:16" ht="19.5" customHeight="1">
      <c r="L65" s="250"/>
      <c r="M65" s="250"/>
      <c r="N65" s="242"/>
      <c r="O65" s="54"/>
      <c r="P65" s="55"/>
    </row>
    <row r="66" spans="12:16" ht="19.5" customHeight="1">
      <c r="L66" s="250"/>
      <c r="M66" s="250"/>
      <c r="N66" s="242"/>
      <c r="O66" s="54"/>
      <c r="P66" s="55"/>
    </row>
    <row r="67" spans="8:16" ht="19.5" customHeight="1">
      <c r="H67" s="263"/>
      <c r="I67" s="263"/>
      <c r="L67" s="250"/>
      <c r="M67" s="250"/>
      <c r="N67" s="242"/>
      <c r="O67" s="54"/>
      <c r="P67" s="55"/>
    </row>
    <row r="68" spans="12:16" ht="19.5" customHeight="1">
      <c r="L68" s="250"/>
      <c r="M68" s="250"/>
      <c r="N68" s="242"/>
      <c r="O68" s="54"/>
      <c r="P68" s="55"/>
    </row>
    <row r="69" spans="2:16" ht="19.5" customHeight="1">
      <c r="B69" s="264"/>
      <c r="L69" s="250"/>
      <c r="M69" s="250"/>
      <c r="N69" s="242"/>
      <c r="O69" s="54"/>
      <c r="P69" s="55"/>
    </row>
    <row r="70" spans="2:16" ht="19.5" customHeight="1">
      <c r="B70" s="264"/>
      <c r="L70" s="250"/>
      <c r="M70" s="250"/>
      <c r="N70" s="242"/>
      <c r="O70" s="54"/>
      <c r="P70" s="55"/>
    </row>
    <row r="71" spans="12:16" ht="19.5" customHeight="1">
      <c r="L71" s="250"/>
      <c r="M71" s="250"/>
      <c r="N71" s="242"/>
      <c r="O71" s="54"/>
      <c r="P71" s="55"/>
    </row>
    <row r="72" spans="12:16" ht="19.5" customHeight="1">
      <c r="L72" s="250"/>
      <c r="M72" s="250"/>
      <c r="N72" s="242"/>
      <c r="O72" s="54"/>
      <c r="P72" s="55"/>
    </row>
    <row r="73" spans="12:16" ht="19.5" customHeight="1">
      <c r="L73" s="250"/>
      <c r="M73" s="250"/>
      <c r="N73" s="242"/>
      <c r="O73" s="54"/>
      <c r="P73" s="55"/>
    </row>
    <row r="74" spans="10:16" ht="19.5" customHeight="1">
      <c r="J74" s="261"/>
      <c r="L74" s="250"/>
      <c r="M74" s="250"/>
      <c r="N74" s="242"/>
      <c r="O74" s="54"/>
      <c r="P74" s="55"/>
    </row>
    <row r="77" spans="8:9" ht="19.5" customHeight="1">
      <c r="H77" s="263"/>
      <c r="I77" s="263"/>
    </row>
  </sheetData>
  <sheetProtection/>
  <mergeCells count="13">
    <mergeCell ref="B45:E45"/>
    <mergeCell ref="B33:E33"/>
    <mergeCell ref="B18:E18"/>
    <mergeCell ref="G18:J18"/>
    <mergeCell ref="B25:E25"/>
    <mergeCell ref="H38:J38"/>
    <mergeCell ref="G37:J37"/>
    <mergeCell ref="B8:F8"/>
    <mergeCell ref="B5:J5"/>
    <mergeCell ref="B7:J7"/>
    <mergeCell ref="B11:E11"/>
    <mergeCell ref="G11:J11"/>
    <mergeCell ref="B6:J6"/>
  </mergeCells>
  <printOptions/>
  <pageMargins left="1.1023622047244095" right="0.51" top="0.9448818897637796" bottom="0.35" header="0.31496062992125984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9" customWidth="1"/>
    <col min="12" max="12" width="2.421875" style="119" customWidth="1"/>
    <col min="13" max="14" width="15.7109375" style="119" customWidth="1"/>
    <col min="15" max="16384" width="15.7109375" style="52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1:14" s="1" customFormat="1" ht="15">
      <c r="A4" s="4"/>
      <c r="B4" s="4"/>
      <c r="C4" s="4"/>
      <c r="D4" s="4"/>
      <c r="E4" s="4"/>
      <c r="F4" s="4"/>
      <c r="G4" s="277"/>
      <c r="H4" s="277"/>
      <c r="I4" s="277"/>
      <c r="J4" s="277"/>
      <c r="K4" s="277"/>
      <c r="L4" s="277"/>
      <c r="M4" s="277"/>
      <c r="N4" s="277"/>
    </row>
    <row r="5" spans="1:14" s="1" customFormat="1" ht="22.5" customHeight="1">
      <c r="A5" s="4"/>
      <c r="B5" s="498" t="s">
        <v>240</v>
      </c>
      <c r="C5" s="498"/>
      <c r="D5" s="498"/>
      <c r="E5" s="498"/>
      <c r="F5" s="498"/>
      <c r="G5" s="498"/>
      <c r="H5" s="498"/>
      <c r="I5" s="498"/>
      <c r="J5" s="498"/>
      <c r="K5" s="498"/>
      <c r="L5" s="277"/>
      <c r="M5" s="277"/>
      <c r="N5" s="277"/>
    </row>
    <row r="6" spans="1:14" s="1" customFormat="1" ht="19.5" customHeight="1">
      <c r="A6" s="4"/>
      <c r="B6" s="492" t="s">
        <v>12</v>
      </c>
      <c r="C6" s="492"/>
      <c r="D6" s="492"/>
      <c r="E6" s="492"/>
      <c r="F6" s="492"/>
      <c r="G6" s="492"/>
      <c r="H6" s="492"/>
      <c r="I6" s="492"/>
      <c r="J6" s="492"/>
      <c r="K6" s="492"/>
      <c r="L6" s="277"/>
      <c r="M6" s="277"/>
      <c r="N6" s="277"/>
    </row>
    <row r="7" spans="1:14" s="1" customFormat="1" ht="18" customHeight="1">
      <c r="A7" s="4"/>
      <c r="B7" s="478" t="str">
        <f>+Indice!B7</f>
        <v>AL 31 DE AGOSTO DE 2017</v>
      </c>
      <c r="C7" s="478"/>
      <c r="D7" s="478"/>
      <c r="E7" s="478"/>
      <c r="F7" s="478"/>
      <c r="G7" s="478"/>
      <c r="H7" s="478"/>
      <c r="I7" s="478"/>
      <c r="J7" s="478"/>
      <c r="K7" s="478"/>
      <c r="L7" s="277"/>
      <c r="M7" s="277"/>
      <c r="N7" s="277"/>
    </row>
    <row r="8" spans="1:14" s="1" customFormat="1" ht="19.5" customHeight="1">
      <c r="A8" s="4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7"/>
      <c r="M8" s="277"/>
      <c r="N8" s="277"/>
    </row>
    <row r="9" spans="1:14" s="1" customFormat="1" ht="19.5" customHeight="1">
      <c r="A9" s="4"/>
      <c r="B9" s="279"/>
      <c r="C9" s="279"/>
      <c r="D9" s="279"/>
      <c r="E9" s="279"/>
      <c r="F9" s="279"/>
      <c r="G9" s="279"/>
      <c r="H9" s="279"/>
      <c r="I9" s="279"/>
      <c r="J9" s="228"/>
      <c r="K9" s="228"/>
      <c r="L9" s="277"/>
      <c r="M9" s="277"/>
      <c r="N9" s="277"/>
    </row>
    <row r="10" spans="2:11" ht="19.5" customHeight="1">
      <c r="B10" s="499" t="s">
        <v>16</v>
      </c>
      <c r="C10" s="499"/>
      <c r="D10" s="499"/>
      <c r="E10" s="500" t="s">
        <v>40</v>
      </c>
      <c r="F10" s="500"/>
      <c r="G10" s="500"/>
      <c r="H10" s="501" t="s">
        <v>41</v>
      </c>
      <c r="I10" s="501"/>
      <c r="J10" s="501"/>
      <c r="K10" s="501"/>
    </row>
    <row r="17" ht="19.5" customHeight="1">
      <c r="I17" s="261"/>
    </row>
    <row r="20" spans="7:8" ht="19.5" customHeight="1">
      <c r="G20" s="263"/>
      <c r="H20" s="263"/>
    </row>
    <row r="24" spans="2:15" ht="19.5" customHeight="1">
      <c r="B24" s="499" t="s">
        <v>42</v>
      </c>
      <c r="C24" s="499"/>
      <c r="D24" s="499"/>
      <c r="E24" s="500" t="s">
        <v>43</v>
      </c>
      <c r="F24" s="500"/>
      <c r="G24" s="500"/>
      <c r="H24" s="500" t="s">
        <v>45</v>
      </c>
      <c r="I24" s="500"/>
      <c r="J24" s="500"/>
      <c r="K24" s="500"/>
      <c r="L24" s="500"/>
      <c r="M24" s="500"/>
      <c r="N24" s="500"/>
      <c r="O24" s="500"/>
    </row>
    <row r="37" spans="1:15" ht="19.5" customHeight="1">
      <c r="A37" s="119"/>
      <c r="B37" s="204"/>
      <c r="C37" s="204"/>
      <c r="D37" s="204"/>
      <c r="E37" s="204"/>
      <c r="F37" s="204"/>
      <c r="G37" s="204"/>
      <c r="H37" s="205" t="s">
        <v>203</v>
      </c>
      <c r="J37" s="204"/>
      <c r="K37" s="204"/>
      <c r="O37" s="119"/>
    </row>
    <row r="38" spans="1:15" ht="19.5" customHeight="1">
      <c r="A38" s="119"/>
      <c r="B38" s="119"/>
      <c r="O38" s="119"/>
    </row>
    <row r="39" spans="1:15" ht="19.5" customHeight="1">
      <c r="A39" s="119"/>
      <c r="B39" s="503" t="s">
        <v>46</v>
      </c>
      <c r="C39" s="503"/>
      <c r="D39" s="503"/>
      <c r="E39" s="503"/>
      <c r="F39" s="503"/>
      <c r="G39" s="206"/>
      <c r="H39" s="500" t="s">
        <v>49</v>
      </c>
      <c r="I39" s="500"/>
      <c r="J39" s="500"/>
      <c r="K39" s="500"/>
      <c r="L39" s="500"/>
      <c r="M39" s="500"/>
      <c r="O39" s="119"/>
    </row>
    <row r="40" spans="1:15" ht="19.5" customHeight="1">
      <c r="A40" s="504" t="s">
        <v>44</v>
      </c>
      <c r="B40" s="504"/>
      <c r="C40" s="504"/>
      <c r="D40" s="504"/>
      <c r="E40" s="504"/>
      <c r="F40" s="504"/>
      <c r="O40" s="119"/>
    </row>
    <row r="41" spans="1:15" ht="19.5" customHeight="1">
      <c r="A41" s="119"/>
      <c r="B41" s="119"/>
      <c r="O41" s="119"/>
    </row>
    <row r="42" spans="1:15" ht="19.5" customHeight="1">
      <c r="A42" s="119"/>
      <c r="B42" s="119"/>
      <c r="O42" s="119"/>
    </row>
    <row r="43" spans="1:15" ht="19.5" customHeight="1">
      <c r="A43" s="119"/>
      <c r="B43" s="119"/>
      <c r="O43" s="119"/>
    </row>
    <row r="44" spans="1:15" ht="19.5" customHeight="1">
      <c r="A44" s="119"/>
      <c r="B44" s="119"/>
      <c r="O44" s="119"/>
    </row>
    <row r="45" spans="1:15" ht="19.5" customHeight="1">
      <c r="A45" s="119"/>
      <c r="B45" s="119"/>
      <c r="O45" s="119"/>
    </row>
    <row r="46" spans="1:15" ht="19.5" customHeight="1">
      <c r="A46" s="119"/>
      <c r="B46" s="119"/>
      <c r="O46" s="119"/>
    </row>
    <row r="47" spans="1:15" ht="19.5" customHeight="1">
      <c r="A47" s="119"/>
      <c r="B47" s="119"/>
      <c r="O47" s="119"/>
    </row>
    <row r="48" spans="1:15" ht="19.5" customHeight="1">
      <c r="A48" s="119"/>
      <c r="B48" s="119"/>
      <c r="O48" s="119"/>
    </row>
    <row r="49" spans="1:15" ht="19.5" customHeight="1">
      <c r="A49" s="119"/>
      <c r="B49" s="119"/>
      <c r="O49" s="119"/>
    </row>
    <row r="50" spans="1:15" ht="19.5" customHeight="1">
      <c r="A50" s="119"/>
      <c r="B50" s="119"/>
      <c r="O50" s="119"/>
    </row>
    <row r="51" spans="1:15" ht="19.5" customHeight="1">
      <c r="A51" s="119"/>
      <c r="B51" s="119"/>
      <c r="O51" s="119"/>
    </row>
    <row r="52" spans="1:15" ht="19.5" customHeight="1">
      <c r="A52" s="119"/>
      <c r="B52" s="119"/>
      <c r="O52" s="119"/>
    </row>
    <row r="53" spans="1:15" ht="19.5" customHeight="1">
      <c r="A53" s="119"/>
      <c r="B53" s="502"/>
      <c r="C53" s="502"/>
      <c r="O53" s="119"/>
    </row>
    <row r="54" s="119" customFormat="1" ht="19.5" customHeight="1"/>
    <row r="55" s="119" customFormat="1" ht="19.5" customHeight="1"/>
    <row r="56" s="119" customFormat="1" ht="19.5" customHeight="1"/>
    <row r="57" s="119" customFormat="1" ht="19.5" customHeight="1"/>
    <row r="58" s="119" customFormat="1" ht="19.5" customHeight="1"/>
    <row r="59" s="119" customFormat="1" ht="19.5" customHeight="1"/>
    <row r="60" s="119" customFormat="1" ht="19.5" customHeight="1"/>
    <row r="61" s="119" customFormat="1" ht="19.5" customHeight="1"/>
    <row r="62" s="119" customFormat="1" ht="19.5" customHeight="1"/>
    <row r="63" s="119" customFormat="1" ht="19.5" customHeight="1"/>
    <row r="64" s="119" customFormat="1" ht="19.5" customHeight="1"/>
    <row r="65" s="119" customFormat="1" ht="19.5" customHeight="1"/>
    <row r="66" s="119" customFormat="1" ht="19.5" customHeight="1"/>
    <row r="67" s="119" customFormat="1" ht="19.5" customHeight="1"/>
    <row r="68" s="119" customFormat="1" ht="19.5" customHeight="1"/>
    <row r="69" s="119" customFormat="1" ht="19.5" customHeight="1"/>
    <row r="70" s="119" customFormat="1" ht="19.5" customHeight="1"/>
    <row r="71" s="119" customFormat="1" ht="19.5" customHeight="1"/>
    <row r="72" s="119" customFormat="1" ht="19.5" customHeight="1"/>
    <row r="73" s="119" customFormat="1" ht="19.5" customHeight="1"/>
    <row r="74" s="119" customFormat="1" ht="19.5" customHeight="1"/>
    <row r="75" s="119" customFormat="1" ht="19.5" customHeight="1"/>
    <row r="76" s="119" customFormat="1" ht="19.5" customHeight="1"/>
    <row r="77" s="119" customFormat="1" ht="19.5" customHeight="1"/>
    <row r="78" s="119" customFormat="1" ht="19.5" customHeight="1"/>
    <row r="79" s="119" customFormat="1" ht="19.5" customHeight="1"/>
    <row r="80" s="119" customFormat="1" ht="19.5" customHeight="1"/>
    <row r="81" s="119" customFormat="1" ht="19.5" customHeight="1"/>
    <row r="82" s="119" customFormat="1" ht="19.5" customHeight="1"/>
    <row r="83" s="119" customFormat="1" ht="19.5" customHeight="1"/>
    <row r="84" s="119" customFormat="1" ht="19.5" customHeight="1"/>
    <row r="85" s="119" customFormat="1" ht="19.5" customHeight="1"/>
    <row r="86" s="119" customFormat="1" ht="19.5" customHeight="1"/>
    <row r="87" s="119" customFormat="1" ht="19.5" customHeight="1"/>
    <row r="88" s="119" customFormat="1" ht="19.5" customHeight="1"/>
    <row r="89" s="119" customFormat="1" ht="19.5" customHeight="1"/>
    <row r="90" s="119" customFormat="1" ht="19.5" customHeight="1"/>
    <row r="91" s="119" customFormat="1" ht="19.5" customHeight="1"/>
    <row r="92" s="119" customFormat="1" ht="19.5" customHeight="1"/>
    <row r="93" s="119" customFormat="1" ht="19.5" customHeight="1"/>
    <row r="94" s="119" customFormat="1" ht="19.5" customHeight="1"/>
    <row r="95" s="119" customFormat="1" ht="19.5" customHeight="1"/>
    <row r="96" s="119" customFormat="1" ht="19.5" customHeight="1"/>
    <row r="97" s="119" customFormat="1" ht="19.5" customHeight="1"/>
    <row r="98" s="119" customFormat="1" ht="19.5" customHeight="1"/>
    <row r="99" s="119" customFormat="1" ht="19.5" customHeight="1"/>
    <row r="100" s="119" customFormat="1" ht="19.5" customHeight="1"/>
    <row r="101" s="119" customFormat="1" ht="19.5" customHeight="1"/>
    <row r="102" s="119" customFormat="1" ht="19.5" customHeight="1"/>
    <row r="103" s="119" customFormat="1" ht="19.5" customHeight="1"/>
    <row r="104" s="119" customFormat="1" ht="19.5" customHeight="1"/>
    <row r="105" spans="2:15" ht="19.5" customHeight="1">
      <c r="B105" s="119"/>
      <c r="O105" s="119"/>
    </row>
    <row r="106" spans="2:15" ht="19.5" customHeight="1">
      <c r="B106" s="119"/>
      <c r="O106" s="119"/>
    </row>
    <row r="107" spans="2:15" ht="19.5" customHeight="1">
      <c r="B107" s="119"/>
      <c r="O107" s="119"/>
    </row>
    <row r="108" spans="2:15" ht="19.5" customHeight="1">
      <c r="B108" s="119"/>
      <c r="O108" s="119"/>
    </row>
    <row r="109" spans="2:15" ht="19.5" customHeight="1">
      <c r="B109" s="119"/>
      <c r="O109" s="119"/>
    </row>
    <row r="110" spans="2:15" ht="19.5" customHeight="1">
      <c r="B110" s="119"/>
      <c r="O110" s="119"/>
    </row>
    <row r="111" spans="2:15" ht="19.5" customHeight="1">
      <c r="B111" s="119"/>
      <c r="O111" s="119"/>
    </row>
    <row r="112" spans="2:15" ht="19.5" customHeight="1">
      <c r="B112" s="119"/>
      <c r="O112" s="119"/>
    </row>
    <row r="113" spans="2:15" ht="19.5" customHeight="1">
      <c r="B113" s="119"/>
      <c r="O113" s="119"/>
    </row>
    <row r="114" spans="2:15" ht="19.5" customHeight="1">
      <c r="B114" s="119"/>
      <c r="O114" s="119"/>
    </row>
    <row r="115" spans="2:15" ht="19.5" customHeight="1">
      <c r="B115" s="119"/>
      <c r="O115" s="119"/>
    </row>
    <row r="116" spans="2:15" ht="19.5" customHeight="1">
      <c r="B116" s="119"/>
      <c r="O116" s="119"/>
    </row>
    <row r="117" spans="2:15" ht="19.5" customHeight="1">
      <c r="B117" s="119"/>
      <c r="O117" s="119"/>
    </row>
    <row r="118" spans="2:15" ht="19.5" customHeight="1">
      <c r="B118" s="119"/>
      <c r="O118" s="119"/>
    </row>
    <row r="119" spans="2:15" ht="19.5" customHeight="1">
      <c r="B119" s="119"/>
      <c r="O119" s="119"/>
    </row>
    <row r="120" spans="2:15" ht="19.5" customHeight="1">
      <c r="B120" s="119"/>
      <c r="O120" s="119"/>
    </row>
    <row r="121" spans="2:15" ht="19.5" customHeight="1">
      <c r="B121" s="119"/>
      <c r="O121" s="119"/>
    </row>
    <row r="122" spans="2:15" ht="19.5" customHeight="1">
      <c r="B122" s="119"/>
      <c r="O122" s="119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8" customWidth="1"/>
    <col min="7" max="7" width="16.8515625" style="178" bestFit="1" customWidth="1"/>
    <col min="8" max="8" width="15.140625" style="178" customWidth="1"/>
    <col min="9" max="9" width="25.28125" style="178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18</v>
      </c>
      <c r="C5" s="128"/>
      <c r="D5" s="128"/>
      <c r="F5" s="518"/>
      <c r="G5" s="518"/>
      <c r="H5" s="518"/>
    </row>
    <row r="6" spans="2:4" ht="18" customHeight="1">
      <c r="B6" s="141" t="s">
        <v>69</v>
      </c>
      <c r="C6" s="141"/>
      <c r="D6" s="141"/>
    </row>
    <row r="7" spans="2:9" ht="15.75">
      <c r="B7" s="139" t="s">
        <v>67</v>
      </c>
      <c r="C7" s="139"/>
      <c r="D7" s="139"/>
      <c r="E7" s="193"/>
      <c r="F7" s="309"/>
      <c r="G7" s="309"/>
      <c r="H7" s="309"/>
      <c r="I7" s="309"/>
    </row>
    <row r="8" spans="2:9" ht="15.75" customHeight="1">
      <c r="B8" s="139" t="s">
        <v>142</v>
      </c>
      <c r="C8" s="139"/>
      <c r="D8" s="139"/>
      <c r="E8" s="193"/>
      <c r="F8" s="309"/>
      <c r="H8" s="310"/>
      <c r="I8" s="309"/>
    </row>
    <row r="9" spans="2:9" ht="15.75">
      <c r="B9" s="343" t="s">
        <v>267</v>
      </c>
      <c r="C9" s="343"/>
      <c r="D9" s="281"/>
      <c r="E9" s="329">
        <f>+Portada!I34</f>
        <v>3.242</v>
      </c>
      <c r="F9" s="309"/>
      <c r="G9" s="311"/>
      <c r="H9" s="310"/>
      <c r="I9" s="309"/>
    </row>
    <row r="10" spans="2:9" ht="12.75" customHeight="1">
      <c r="B10" s="129"/>
      <c r="C10" s="129"/>
      <c r="D10" s="129"/>
      <c r="E10" s="193"/>
      <c r="F10" s="309"/>
      <c r="G10" s="309"/>
      <c r="H10" s="309"/>
      <c r="I10" s="309"/>
    </row>
    <row r="11" spans="2:9" ht="15" customHeight="1">
      <c r="B11" s="505" t="s">
        <v>148</v>
      </c>
      <c r="C11" s="508" t="s">
        <v>54</v>
      </c>
      <c r="D11" s="513" t="s">
        <v>153</v>
      </c>
      <c r="E11" s="193"/>
      <c r="F11" s="309"/>
      <c r="G11" s="309"/>
      <c r="H11" s="309"/>
      <c r="I11" s="309"/>
    </row>
    <row r="12" spans="2:10" ht="13.5" customHeight="1">
      <c r="B12" s="506"/>
      <c r="C12" s="509"/>
      <c r="D12" s="514"/>
      <c r="E12" s="278"/>
      <c r="F12" s="309"/>
      <c r="G12" s="309"/>
      <c r="H12" s="309"/>
      <c r="I12" s="309"/>
      <c r="J12" s="190"/>
    </row>
    <row r="13" spans="2:9" ht="9" customHeight="1">
      <c r="B13" s="507"/>
      <c r="C13" s="510"/>
      <c r="D13" s="515"/>
      <c r="E13" s="193"/>
      <c r="F13" s="309"/>
      <c r="G13" s="309"/>
      <c r="H13" s="309"/>
      <c r="I13" s="309"/>
    </row>
    <row r="14" spans="2:9" ht="9.75" customHeight="1">
      <c r="B14" s="210"/>
      <c r="C14" s="211"/>
      <c r="D14" s="212"/>
      <c r="F14" s="309"/>
      <c r="G14" s="309"/>
      <c r="H14" s="309"/>
      <c r="I14" s="309"/>
    </row>
    <row r="15" spans="2:9" ht="16.5">
      <c r="B15" s="327" t="s">
        <v>157</v>
      </c>
      <c r="C15" s="330">
        <f>+C16</f>
        <v>35276.869020000006</v>
      </c>
      <c r="D15" s="330">
        <f>+D16</f>
        <v>114367.60936</v>
      </c>
      <c r="F15" s="309"/>
      <c r="G15" s="313"/>
      <c r="H15" s="313"/>
      <c r="I15" s="309"/>
    </row>
    <row r="16" spans="2:9" ht="15">
      <c r="B16" s="22" t="s">
        <v>92</v>
      </c>
      <c r="C16" s="331">
        <v>35276.869020000006</v>
      </c>
      <c r="D16" s="331">
        <f>ROUND(+C16*$E$9,5)</f>
        <v>114367.60936</v>
      </c>
      <c r="F16" s="309"/>
      <c r="G16" s="313"/>
      <c r="H16" s="313"/>
      <c r="I16" s="309"/>
    </row>
    <row r="17" spans="2:9" ht="15">
      <c r="B17" s="22"/>
      <c r="C17" s="331"/>
      <c r="D17" s="331"/>
      <c r="F17" s="309"/>
      <c r="G17" s="313"/>
      <c r="H17" s="313"/>
      <c r="I17" s="309"/>
    </row>
    <row r="18" spans="2:9" ht="16.5">
      <c r="B18" s="61" t="s">
        <v>123</v>
      </c>
      <c r="C18" s="330">
        <f>+C19+C20</f>
        <v>591901.1569500001</v>
      </c>
      <c r="D18" s="330">
        <f>+D19+D20</f>
        <v>1918943.55083</v>
      </c>
      <c r="E18" s="326"/>
      <c r="F18" s="309" t="s">
        <v>137</v>
      </c>
      <c r="G18" s="312">
        <f>+C19+C46</f>
        <v>430570.05168000003</v>
      </c>
      <c r="H18" s="312">
        <f>+D19+D46</f>
        <v>1395908.1075499998</v>
      </c>
      <c r="I18" s="309"/>
    </row>
    <row r="19" spans="2:9" ht="15">
      <c r="B19" s="22" t="s">
        <v>98</v>
      </c>
      <c r="C19" s="331">
        <v>420290.08959000005</v>
      </c>
      <c r="D19" s="331">
        <f>ROUND(+C19*$E$9,5)</f>
        <v>1362580.47045</v>
      </c>
      <c r="F19" s="309"/>
      <c r="G19" s="313"/>
      <c r="H19" s="313"/>
      <c r="I19" s="309"/>
    </row>
    <row r="20" spans="2:9" ht="15">
      <c r="B20" s="22" t="s">
        <v>92</v>
      </c>
      <c r="C20" s="331">
        <v>171611.06736000002</v>
      </c>
      <c r="D20" s="331">
        <f>ROUND(+C20*$E$9,5)</f>
        <v>556363.08038</v>
      </c>
      <c r="F20" s="309"/>
      <c r="G20" s="314"/>
      <c r="H20" s="309"/>
      <c r="I20" s="309"/>
    </row>
    <row r="21" spans="2:9" ht="9.75" customHeight="1">
      <c r="B21" s="23"/>
      <c r="C21" s="332"/>
      <c r="D21" s="332"/>
      <c r="F21" s="309"/>
      <c r="G21" s="309"/>
      <c r="H21" s="309"/>
      <c r="I21" s="309"/>
    </row>
    <row r="22" spans="2:9" ht="15" customHeight="1">
      <c r="B22" s="516" t="s">
        <v>15</v>
      </c>
      <c r="C22" s="511">
        <f>+C18+C15</f>
        <v>627178.0259700001</v>
      </c>
      <c r="D22" s="511">
        <f>+D18+D15</f>
        <v>2033311.1601900002</v>
      </c>
      <c r="F22" s="309"/>
      <c r="G22" s="314"/>
      <c r="H22" s="314"/>
      <c r="I22" s="309"/>
    </row>
    <row r="23" spans="2:4" ht="15" customHeight="1">
      <c r="B23" s="517"/>
      <c r="C23" s="512"/>
      <c r="D23" s="512"/>
    </row>
    <row r="24" spans="2:4" ht="4.5" customHeight="1">
      <c r="B24" s="24"/>
      <c r="C24" s="25"/>
      <c r="D24" s="25"/>
    </row>
    <row r="25" spans="2:4" ht="15">
      <c r="B25" s="26" t="s">
        <v>158</v>
      </c>
      <c r="C25" s="184"/>
      <c r="D25" s="27"/>
    </row>
    <row r="26" spans="2:4" ht="15">
      <c r="B26" s="26" t="s">
        <v>159</v>
      </c>
      <c r="C26" s="27"/>
      <c r="D26" s="27"/>
    </row>
    <row r="27" spans="2:4" ht="15">
      <c r="B27" s="26" t="s">
        <v>160</v>
      </c>
      <c r="C27" s="184"/>
      <c r="D27" s="27"/>
    </row>
    <row r="28" spans="3:5" ht="15">
      <c r="C28" s="464"/>
      <c r="D28" s="315"/>
      <c r="E28" s="316"/>
    </row>
    <row r="29" spans="3:5" ht="15">
      <c r="C29" s="315"/>
      <c r="D29" s="315"/>
      <c r="E29" s="316"/>
    </row>
    <row r="30" ht="15">
      <c r="C30" s="290"/>
    </row>
    <row r="31" spans="3:4" ht="15">
      <c r="C31" s="291"/>
      <c r="D31" s="292"/>
    </row>
    <row r="33" spans="2:5" ht="18.75">
      <c r="B33" s="46" t="s">
        <v>116</v>
      </c>
      <c r="C33" s="58"/>
      <c r="D33" s="58"/>
      <c r="E33" s="179"/>
    </row>
    <row r="34" spans="2:4" ht="15" customHeight="1">
      <c r="B34" s="141" t="s">
        <v>69</v>
      </c>
      <c r="C34" s="141"/>
      <c r="D34" s="141"/>
    </row>
    <row r="35" spans="2:4" ht="15" customHeight="1">
      <c r="B35" s="139" t="s">
        <v>71</v>
      </c>
      <c r="C35" s="139"/>
      <c r="D35" s="139"/>
    </row>
    <row r="36" spans="2:4" ht="16.5" customHeight="1">
      <c r="B36" s="139" t="s">
        <v>142</v>
      </c>
      <c r="C36" s="139"/>
      <c r="D36" s="139"/>
    </row>
    <row r="37" spans="2:4" ht="16.5" customHeight="1">
      <c r="B37" s="342" t="str">
        <f>+B9</f>
        <v>Al 31 de agosto de 2017</v>
      </c>
      <c r="C37" s="342"/>
      <c r="D37" s="56"/>
    </row>
    <row r="38" spans="2:4" ht="8.25" customHeight="1">
      <c r="B38" s="18"/>
      <c r="C38" s="18"/>
      <c r="D38" s="18"/>
    </row>
    <row r="39" spans="2:4" ht="15" customHeight="1">
      <c r="B39" s="505" t="s">
        <v>148</v>
      </c>
      <c r="C39" s="508" t="s">
        <v>54</v>
      </c>
      <c r="D39" s="513" t="s">
        <v>153</v>
      </c>
    </row>
    <row r="40" spans="2:7" ht="13.5" customHeight="1">
      <c r="B40" s="506"/>
      <c r="C40" s="509"/>
      <c r="D40" s="514"/>
      <c r="E40" s="179"/>
      <c r="G40" s="180"/>
    </row>
    <row r="41" spans="2:4" ht="9" customHeight="1">
      <c r="B41" s="507"/>
      <c r="C41" s="510"/>
      <c r="D41" s="515"/>
    </row>
    <row r="42" spans="2:4" ht="9.75" customHeight="1">
      <c r="B42" s="20"/>
      <c r="C42" s="21"/>
      <c r="D42" s="28"/>
    </row>
    <row r="43" spans="2:9" ht="21" customHeight="1">
      <c r="B43" s="59" t="s">
        <v>68</v>
      </c>
      <c r="C43" s="333">
        <v>0</v>
      </c>
      <c r="D43" s="333">
        <v>0</v>
      </c>
      <c r="I43" s="181"/>
    </row>
    <row r="44" spans="2:4" ht="15" customHeight="1">
      <c r="B44" s="60"/>
      <c r="C44" s="334"/>
      <c r="D44" s="334"/>
    </row>
    <row r="45" spans="2:7" ht="21" customHeight="1">
      <c r="B45" s="61" t="s">
        <v>79</v>
      </c>
      <c r="C45" s="333">
        <f>+C46+C47</f>
        <v>10279.962089999999</v>
      </c>
      <c r="D45" s="333">
        <f>+D46+D47</f>
        <v>33327.6371</v>
      </c>
      <c r="G45" s="181"/>
    </row>
    <row r="46" spans="2:4" ht="15">
      <c r="B46" s="22" t="s">
        <v>92</v>
      </c>
      <c r="C46" s="335">
        <v>10279.962089999999</v>
      </c>
      <c r="D46" s="335">
        <f>ROUND(+C46*$E$9,5)</f>
        <v>33327.6371</v>
      </c>
    </row>
    <row r="47" spans="2:4" ht="15">
      <c r="B47" s="22" t="s">
        <v>98</v>
      </c>
      <c r="C47" s="335">
        <v>0</v>
      </c>
      <c r="D47" s="335">
        <f>ROUND(+C47*$E$9,5)</f>
        <v>0</v>
      </c>
    </row>
    <row r="48" spans="2:4" ht="9.75" customHeight="1">
      <c r="B48" s="23"/>
      <c r="C48" s="334"/>
      <c r="D48" s="334"/>
    </row>
    <row r="49" spans="2:4" ht="15" customHeight="1">
      <c r="B49" s="516" t="s">
        <v>15</v>
      </c>
      <c r="C49" s="519">
        <f>+C45+C43</f>
        <v>10279.962089999999</v>
      </c>
      <c r="D49" s="519">
        <f>+D45+D43</f>
        <v>33327.6371</v>
      </c>
    </row>
    <row r="50" spans="2:7" ht="15" customHeight="1">
      <c r="B50" s="517"/>
      <c r="C50" s="520"/>
      <c r="D50" s="520"/>
      <c r="G50" s="182"/>
    </row>
    <row r="51" spans="2:4" ht="6" customHeight="1">
      <c r="B51" s="24"/>
      <c r="C51" s="25"/>
      <c r="D51" s="25"/>
    </row>
    <row r="52" spans="3:4" ht="15">
      <c r="C52" s="464"/>
      <c r="D52" s="461"/>
    </row>
    <row r="53" spans="3:4" ht="15">
      <c r="C53" s="461"/>
      <c r="D53" s="337"/>
    </row>
    <row r="54" ht="15">
      <c r="C54" s="293"/>
    </row>
    <row r="55" ht="15">
      <c r="C55" s="289"/>
    </row>
  </sheetData>
  <sheetProtection/>
  <mergeCells count="13">
    <mergeCell ref="F5:H5"/>
    <mergeCell ref="B11:B13"/>
    <mergeCell ref="B49:B50"/>
    <mergeCell ref="C49:C50"/>
    <mergeCell ref="D49:D50"/>
    <mergeCell ref="D22:D23"/>
    <mergeCell ref="D39:D41"/>
    <mergeCell ref="B39:B41"/>
    <mergeCell ref="C39:C41"/>
    <mergeCell ref="C22:C23"/>
    <mergeCell ref="D11:D13"/>
    <mergeCell ref="B22:B23"/>
    <mergeCell ref="C11:C1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30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19</v>
      </c>
      <c r="C5" s="86"/>
      <c r="D5" s="86"/>
      <c r="F5" s="266"/>
      <c r="G5" s="266"/>
      <c r="H5" s="266"/>
      <c r="I5" s="266"/>
      <c r="J5" s="266"/>
      <c r="L5" s="267"/>
    </row>
    <row r="6" spans="2:12" ht="18" customHeight="1">
      <c r="B6" s="141" t="s">
        <v>70</v>
      </c>
      <c r="C6" s="141"/>
      <c r="D6" s="141"/>
      <c r="G6" s="266"/>
      <c r="I6" s="266"/>
      <c r="J6" s="266"/>
      <c r="L6" s="267"/>
    </row>
    <row r="7" spans="2:12" ht="15.75" customHeight="1">
      <c r="B7" s="139" t="s">
        <v>85</v>
      </c>
      <c r="C7" s="139"/>
      <c r="D7" s="139"/>
      <c r="F7" s="266"/>
      <c r="G7" s="266"/>
      <c r="H7" s="266"/>
      <c r="I7" s="266"/>
      <c r="J7" s="266"/>
      <c r="L7" s="267"/>
    </row>
    <row r="8" spans="2:12" ht="15.75">
      <c r="B8" s="343" t="str">
        <f>+'DGRGL-C1'!B9</f>
        <v>Al 31 de agosto de 2017</v>
      </c>
      <c r="C8" s="343"/>
      <c r="D8" s="281"/>
      <c r="E8" s="329">
        <f>+Portada!I34</f>
        <v>3.242</v>
      </c>
      <c r="F8" s="266"/>
      <c r="G8" s="266"/>
      <c r="H8" s="266"/>
      <c r="I8" s="266"/>
      <c r="J8" s="266"/>
      <c r="L8" s="267"/>
    </row>
    <row r="9" spans="2:12" ht="9" customHeight="1">
      <c r="B9" s="87"/>
      <c r="C9" s="87"/>
      <c r="D9" s="87"/>
      <c r="F9" s="266"/>
      <c r="G9" s="266"/>
      <c r="H9" s="266"/>
      <c r="I9" s="266"/>
      <c r="J9" s="266"/>
      <c r="L9" s="267"/>
    </row>
    <row r="10" spans="2:12" ht="15" customHeight="1">
      <c r="B10" s="523" t="s">
        <v>141</v>
      </c>
      <c r="C10" s="508" t="s">
        <v>54</v>
      </c>
      <c r="D10" s="513" t="s">
        <v>153</v>
      </c>
      <c r="E10" s="63"/>
      <c r="F10" s="266"/>
      <c r="G10" s="266"/>
      <c r="H10" s="266"/>
      <c r="I10" s="266"/>
      <c r="J10" s="266"/>
      <c r="L10" s="267"/>
    </row>
    <row r="11" spans="2:12" ht="13.5" customHeight="1">
      <c r="B11" s="524"/>
      <c r="C11" s="509"/>
      <c r="D11" s="514"/>
      <c r="E11" s="86"/>
      <c r="F11" s="266"/>
      <c r="G11" s="266"/>
      <c r="H11" s="266"/>
      <c r="I11" s="266"/>
      <c r="J11" s="266"/>
      <c r="L11" s="267"/>
    </row>
    <row r="12" spans="2:12" ht="9" customHeight="1">
      <c r="B12" s="525"/>
      <c r="C12" s="510"/>
      <c r="D12" s="515"/>
      <c r="E12" s="63"/>
      <c r="F12" s="266"/>
      <c r="G12" s="266"/>
      <c r="H12" s="266"/>
      <c r="I12" s="266"/>
      <c r="J12" s="266"/>
      <c r="L12" s="267"/>
    </row>
    <row r="13" spans="2:12" ht="9.75" customHeight="1">
      <c r="B13" s="132"/>
      <c r="C13" s="108"/>
      <c r="D13" s="213"/>
      <c r="F13" s="266"/>
      <c r="G13" s="266"/>
      <c r="H13" s="266"/>
      <c r="I13" s="266"/>
      <c r="J13" s="266"/>
      <c r="L13" s="267"/>
    </row>
    <row r="14" spans="2:12" ht="15.75" customHeight="1">
      <c r="B14" s="208" t="s">
        <v>51</v>
      </c>
      <c r="C14" s="338">
        <f>+C15+C16</f>
        <v>627178.0259700001</v>
      </c>
      <c r="D14" s="338">
        <f>+D15+D16</f>
        <v>2033311.1601899997</v>
      </c>
      <c r="F14" s="317"/>
      <c r="G14" s="318"/>
      <c r="H14" s="318"/>
      <c r="I14" s="266"/>
      <c r="J14" s="266"/>
      <c r="L14" s="267"/>
    </row>
    <row r="15" spans="2:12" ht="16.5" customHeight="1">
      <c r="B15" s="368" t="s">
        <v>93</v>
      </c>
      <c r="C15" s="339">
        <v>420290.08959000005</v>
      </c>
      <c r="D15" s="339">
        <f>ROUND(+C15*$E$8,5)</f>
        <v>1362580.47045</v>
      </c>
      <c r="E15" s="470"/>
      <c r="F15" s="319"/>
      <c r="G15" s="319"/>
      <c r="H15" s="318"/>
      <c r="I15" s="266"/>
      <c r="J15" s="266"/>
      <c r="L15" s="267"/>
    </row>
    <row r="16" spans="2:12" ht="16.5" customHeight="1">
      <c r="B16" s="368" t="s">
        <v>92</v>
      </c>
      <c r="C16" s="339">
        <v>206887.93638000003</v>
      </c>
      <c r="D16" s="339">
        <f>ROUND(+C16*$E$8,5)</f>
        <v>670730.68974</v>
      </c>
      <c r="E16" s="470"/>
      <c r="F16" s="266"/>
      <c r="G16" s="266"/>
      <c r="H16" s="266"/>
      <c r="I16" s="266"/>
      <c r="J16" s="266"/>
      <c r="L16" s="267"/>
    </row>
    <row r="17" spans="2:12" ht="15" customHeight="1">
      <c r="B17" s="34"/>
      <c r="C17" s="339"/>
      <c r="D17" s="341"/>
      <c r="E17" s="321"/>
      <c r="F17" s="266"/>
      <c r="G17" s="266"/>
      <c r="H17" s="266"/>
      <c r="I17" s="266"/>
      <c r="J17" s="266"/>
      <c r="L17" s="267"/>
    </row>
    <row r="18" spans="2:12" ht="16.5" customHeight="1">
      <c r="B18" s="32" t="s">
        <v>50</v>
      </c>
      <c r="C18" s="338">
        <f>+C19+C20</f>
        <v>10279.962089999999</v>
      </c>
      <c r="D18" s="338">
        <f>+D19+D20</f>
        <v>33327.6371</v>
      </c>
      <c r="E18" s="321"/>
      <c r="F18" s="318"/>
      <c r="G18" s="320"/>
      <c r="H18" s="266"/>
      <c r="I18" s="266"/>
      <c r="J18" s="266"/>
      <c r="L18" s="267"/>
    </row>
    <row r="19" spans="2:12" ht="16.5" customHeight="1">
      <c r="B19" s="368" t="s">
        <v>92</v>
      </c>
      <c r="C19" s="339">
        <v>10279.962089999999</v>
      </c>
      <c r="D19" s="339">
        <f>ROUND(+C19*$E$8,5)</f>
        <v>33327.6371</v>
      </c>
      <c r="E19" s="321"/>
      <c r="G19" s="266"/>
      <c r="I19" s="266"/>
      <c r="L19" s="267"/>
    </row>
    <row r="20" spans="2:12" ht="16.5" customHeight="1">
      <c r="B20" s="368" t="s">
        <v>93</v>
      </c>
      <c r="C20" s="366">
        <v>0</v>
      </c>
      <c r="D20" s="366">
        <f>ROUND(+C20*$E$8,5)</f>
        <v>0</v>
      </c>
      <c r="E20" s="321"/>
      <c r="F20" s="319"/>
      <c r="G20" s="319"/>
      <c r="H20" s="266"/>
      <c r="I20" s="266"/>
      <c r="J20" s="266"/>
      <c r="L20" s="267"/>
    </row>
    <row r="21" spans="2:12" ht="9.75" customHeight="1">
      <c r="B21" s="35"/>
      <c r="C21" s="340"/>
      <c r="D21" s="340"/>
      <c r="E21" s="321"/>
      <c r="F21" s="266"/>
      <c r="G21" s="266"/>
      <c r="H21" s="266"/>
      <c r="I21" s="266"/>
      <c r="J21" s="266"/>
      <c r="L21" s="267"/>
    </row>
    <row r="22" spans="2:12" ht="15" customHeight="1">
      <c r="B22" s="526" t="s">
        <v>58</v>
      </c>
      <c r="C22" s="521">
        <f>+C18+C14</f>
        <v>637457.9880600001</v>
      </c>
      <c r="D22" s="521">
        <f>+D18+D14</f>
        <v>2066638.7972899997</v>
      </c>
      <c r="F22" s="266"/>
      <c r="G22" s="266"/>
      <c r="H22" s="266"/>
      <c r="I22" s="266"/>
      <c r="J22" s="266"/>
      <c r="L22" s="267"/>
    </row>
    <row r="23" spans="2:12" ht="15" customHeight="1">
      <c r="B23" s="527"/>
      <c r="C23" s="522"/>
      <c r="D23" s="522"/>
      <c r="F23" s="266"/>
      <c r="G23" s="266"/>
      <c r="H23" s="266"/>
      <c r="I23" s="266"/>
      <c r="J23" s="266"/>
      <c r="L23" s="267"/>
    </row>
    <row r="24" spans="2:12" ht="6.75" customHeight="1">
      <c r="B24" s="36"/>
      <c r="C24" s="294"/>
      <c r="D24" s="294"/>
      <c r="F24" s="266"/>
      <c r="G24" s="266"/>
      <c r="H24" s="266"/>
      <c r="I24" s="266"/>
      <c r="J24" s="266"/>
      <c r="L24" s="267"/>
    </row>
    <row r="25" spans="3:10" ht="15">
      <c r="C25" s="192"/>
      <c r="F25" s="270"/>
      <c r="G25" s="270"/>
      <c r="H25" s="266"/>
      <c r="I25" s="266"/>
      <c r="J25" s="324"/>
    </row>
    <row r="26" spans="3:12" ht="15">
      <c r="C26" s="295"/>
      <c r="D26" s="296"/>
      <c r="F26" s="266"/>
      <c r="G26" s="266"/>
      <c r="H26" s="266"/>
      <c r="I26" s="266"/>
      <c r="J26" s="266"/>
      <c r="L26" s="323"/>
    </row>
    <row r="27" spans="3:12" ht="15">
      <c r="C27" s="295"/>
      <c r="F27" s="266"/>
      <c r="H27" s="266"/>
      <c r="I27" s="266"/>
      <c r="J27" s="266"/>
      <c r="L27" s="325"/>
    </row>
    <row r="28" spans="3:12" ht="15">
      <c r="C28" s="296"/>
      <c r="F28" s="266"/>
      <c r="G28" s="266"/>
      <c r="H28" s="266"/>
      <c r="I28" s="266"/>
      <c r="J28" s="266"/>
      <c r="L28" s="267"/>
    </row>
    <row r="29" spans="6:12" ht="15">
      <c r="F29" s="266"/>
      <c r="G29" s="266"/>
      <c r="H29" s="266"/>
      <c r="I29" s="266"/>
      <c r="J29" s="266"/>
      <c r="L29" s="267"/>
    </row>
    <row r="30" spans="6:12" ht="15">
      <c r="F30" s="266"/>
      <c r="G30" s="266"/>
      <c r="H30" s="266"/>
      <c r="I30" s="266"/>
      <c r="J30" s="266"/>
      <c r="L30" s="267"/>
    </row>
    <row r="31" ht="15">
      <c r="L31" s="267"/>
    </row>
  </sheetData>
  <sheetProtection/>
  <mergeCells count="6">
    <mergeCell ref="C10:C12"/>
    <mergeCell ref="D10:D12"/>
    <mergeCell ref="C22:C23"/>
    <mergeCell ref="B10:B12"/>
    <mergeCell ref="B22:B23"/>
    <mergeCell ref="D22:D23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20</v>
      </c>
      <c r="C5" s="86"/>
      <c r="D5" s="86"/>
      <c r="E5" s="63"/>
      <c r="F5" s="63"/>
      <c r="G5" s="267"/>
      <c r="H5" s="267"/>
      <c r="I5" s="267"/>
    </row>
    <row r="6" spans="2:12" ht="18" customHeight="1">
      <c r="B6" s="141" t="s">
        <v>69</v>
      </c>
      <c r="C6" s="141"/>
      <c r="D6" s="141"/>
      <c r="E6" s="141"/>
      <c r="G6" s="266"/>
      <c r="I6" s="266"/>
      <c r="J6" s="63"/>
      <c r="K6" s="63"/>
      <c r="L6" s="63"/>
    </row>
    <row r="7" spans="2:12" ht="15.75">
      <c r="B7" s="139" t="s">
        <v>67</v>
      </c>
      <c r="C7" s="139"/>
      <c r="D7" s="139"/>
      <c r="E7" s="63"/>
      <c r="F7" s="63"/>
      <c r="G7" s="266"/>
      <c r="H7" s="266"/>
      <c r="I7" s="266"/>
      <c r="J7" s="63"/>
      <c r="K7" s="63"/>
      <c r="L7" s="63"/>
    </row>
    <row r="8" spans="2:12" ht="15.75">
      <c r="B8" s="348" t="s">
        <v>55</v>
      </c>
      <c r="C8" s="348"/>
      <c r="D8" s="348"/>
      <c r="E8" s="63"/>
      <c r="F8" s="63"/>
      <c r="G8" s="266"/>
      <c r="H8" s="266"/>
      <c r="I8" s="266"/>
      <c r="J8" s="63"/>
      <c r="K8" s="63"/>
      <c r="L8" s="63"/>
    </row>
    <row r="9" spans="2:12" ht="15.75">
      <c r="B9" s="343" t="str">
        <f>+'DGRGL-C1'!B9</f>
        <v>Al 31 de agosto de 2017</v>
      </c>
      <c r="C9" s="343"/>
      <c r="D9" s="282"/>
      <c r="E9" s="329">
        <f>+Portada!I34</f>
        <v>3.242</v>
      </c>
      <c r="F9" s="63"/>
      <c r="G9" s="266"/>
      <c r="H9" s="266"/>
      <c r="I9" s="266"/>
      <c r="J9" s="63"/>
      <c r="K9" s="63"/>
      <c r="L9" s="63"/>
    </row>
    <row r="10" spans="2:12" ht="6.75" customHeight="1">
      <c r="B10" s="131"/>
      <c r="C10" s="131"/>
      <c r="D10" s="131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05" t="s">
        <v>149</v>
      </c>
      <c r="C11" s="508" t="s">
        <v>54</v>
      </c>
      <c r="D11" s="513" t="s">
        <v>153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06"/>
      <c r="C12" s="509"/>
      <c r="D12" s="514"/>
      <c r="E12" s="86"/>
      <c r="F12" s="63"/>
      <c r="G12" s="191"/>
      <c r="H12" s="63"/>
      <c r="I12" s="63"/>
      <c r="J12" s="63"/>
      <c r="K12" s="63"/>
      <c r="L12" s="63"/>
    </row>
    <row r="13" spans="2:12" ht="9" customHeight="1">
      <c r="B13" s="507"/>
      <c r="C13" s="510"/>
      <c r="D13" s="515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32"/>
      <c r="C14" s="108"/>
      <c r="D14" s="108"/>
      <c r="E14" s="63"/>
      <c r="F14" s="63"/>
    </row>
    <row r="15" spans="2:8" ht="16.5">
      <c r="B15" s="208" t="s">
        <v>94</v>
      </c>
      <c r="C15" s="344">
        <f>+C17</f>
        <v>0</v>
      </c>
      <c r="D15" s="344">
        <f>+D17</f>
        <v>0</v>
      </c>
      <c r="E15" s="63"/>
      <c r="H15" s="219"/>
    </row>
    <row r="16" spans="2:5" ht="6" customHeight="1" hidden="1">
      <c r="B16" s="208"/>
      <c r="C16" s="344"/>
      <c r="D16" s="344"/>
      <c r="E16" s="63"/>
    </row>
    <row r="17" spans="2:5" ht="15.75" hidden="1">
      <c r="B17" s="209" t="s">
        <v>95</v>
      </c>
      <c r="C17" s="345">
        <v>0</v>
      </c>
      <c r="D17" s="345">
        <f>+C17*$E$9</f>
        <v>0</v>
      </c>
      <c r="E17" s="63"/>
    </row>
    <row r="18" spans="2:5" ht="15" customHeight="1">
      <c r="B18" s="209"/>
      <c r="C18" s="345"/>
      <c r="D18" s="345"/>
      <c r="E18" s="63"/>
    </row>
    <row r="19" spans="2:6" ht="16.5">
      <c r="B19" s="208" t="s">
        <v>124</v>
      </c>
      <c r="C19" s="344">
        <f>SUM(C20:C21)</f>
        <v>627178.0259700001</v>
      </c>
      <c r="D19" s="344">
        <f>SUM(D20:D21)</f>
        <v>2033311.1601899997</v>
      </c>
      <c r="E19" s="115"/>
      <c r="F19" s="115"/>
    </row>
    <row r="20" spans="2:4" ht="15.75">
      <c r="B20" s="368" t="s">
        <v>96</v>
      </c>
      <c r="C20" s="346">
        <v>420290.08959000005</v>
      </c>
      <c r="D20" s="345">
        <f>ROUND(+C20*$E$9,5)</f>
        <v>1362580.47045</v>
      </c>
    </row>
    <row r="21" spans="2:4" ht="15.75">
      <c r="B21" s="368" t="s">
        <v>92</v>
      </c>
      <c r="C21" s="346">
        <v>206887.93638000003</v>
      </c>
      <c r="D21" s="345">
        <f>ROUND(+C21*$E$9,5)</f>
        <v>670730.68974</v>
      </c>
    </row>
    <row r="22" spans="2:4" ht="9.75" customHeight="1">
      <c r="B22" s="33"/>
      <c r="C22" s="346"/>
      <c r="D22" s="345"/>
    </row>
    <row r="23" spans="2:8" ht="15" customHeight="1">
      <c r="B23" s="526" t="s">
        <v>58</v>
      </c>
      <c r="C23" s="528">
        <f>+C19+C15</f>
        <v>627178.0259700001</v>
      </c>
      <c r="D23" s="528">
        <f>+D19+D15</f>
        <v>2033311.1601899997</v>
      </c>
      <c r="G23" s="183"/>
      <c r="H23" s="183"/>
    </row>
    <row r="24" spans="2:8" ht="15" customHeight="1">
      <c r="B24" s="527"/>
      <c r="C24" s="529"/>
      <c r="D24" s="529"/>
      <c r="G24" s="183"/>
      <c r="H24" s="183"/>
    </row>
    <row r="25" spans="2:4" ht="4.5" customHeight="1">
      <c r="B25" s="530"/>
      <c r="C25" s="530"/>
      <c r="D25" s="530"/>
    </row>
    <row r="26" spans="2:4" ht="15" customHeight="1">
      <c r="B26" s="26" t="s">
        <v>161</v>
      </c>
      <c r="C26" s="39"/>
      <c r="D26" s="39"/>
    </row>
    <row r="27" spans="2:4" ht="15">
      <c r="B27" s="26" t="s">
        <v>162</v>
      </c>
      <c r="C27" s="115"/>
      <c r="D27" s="183"/>
    </row>
    <row r="28" spans="2:8" ht="15">
      <c r="B28" s="413"/>
      <c r="C28" s="414"/>
      <c r="D28" s="414"/>
      <c r="E28" s="415"/>
      <c r="G28" s="192"/>
      <c r="H28" s="96"/>
    </row>
    <row r="29" spans="2:8" ht="15">
      <c r="B29" s="413"/>
      <c r="C29" s="416"/>
      <c r="D29" s="416"/>
      <c r="E29" s="415"/>
      <c r="G29" s="183"/>
      <c r="H29" s="183"/>
    </row>
    <row r="30" spans="2:5" ht="15">
      <c r="B30" s="415"/>
      <c r="C30" s="415"/>
      <c r="D30" s="415"/>
      <c r="E30" s="415"/>
    </row>
    <row r="31" spans="2:5" ht="15">
      <c r="B31" s="415"/>
      <c r="C31" s="415"/>
      <c r="D31" s="415"/>
      <c r="E31" s="415"/>
    </row>
    <row r="32" spans="2:4" ht="18">
      <c r="B32" s="46" t="s">
        <v>117</v>
      </c>
      <c r="C32" s="46"/>
      <c r="D32" s="46"/>
    </row>
    <row r="33" spans="2:5" ht="18" customHeight="1">
      <c r="B33" s="141" t="s">
        <v>69</v>
      </c>
      <c r="C33" s="141"/>
      <c r="D33" s="141"/>
      <c r="E33" s="141"/>
    </row>
    <row r="34" spans="2:4" ht="15.75">
      <c r="B34" s="139" t="s">
        <v>71</v>
      </c>
      <c r="C34" s="139"/>
      <c r="D34" s="139"/>
    </row>
    <row r="35" spans="2:4" ht="15" customHeight="1">
      <c r="B35" s="348" t="s">
        <v>55</v>
      </c>
      <c r="C35" s="348"/>
      <c r="D35" s="348"/>
    </row>
    <row r="36" spans="2:4" ht="15" customHeight="1">
      <c r="B36" s="343" t="str">
        <f>+B9</f>
        <v>Al 31 de agosto de 2017</v>
      </c>
      <c r="C36" s="343"/>
      <c r="D36" s="57"/>
    </row>
    <row r="37" spans="2:4" ht="9" customHeight="1">
      <c r="B37" s="38"/>
      <c r="C37" s="38"/>
      <c r="D37" s="38"/>
    </row>
    <row r="38" spans="2:4" ht="15" customHeight="1">
      <c r="B38" s="505" t="s">
        <v>149</v>
      </c>
      <c r="C38" s="508" t="s">
        <v>54</v>
      </c>
      <c r="D38" s="513" t="s">
        <v>153</v>
      </c>
    </row>
    <row r="39" spans="2:7" ht="13.5" customHeight="1">
      <c r="B39" s="506"/>
      <c r="C39" s="509"/>
      <c r="D39" s="514"/>
      <c r="E39" s="46"/>
      <c r="G39" s="191"/>
    </row>
    <row r="40" spans="2:4" ht="9" customHeight="1">
      <c r="B40" s="507"/>
      <c r="C40" s="510"/>
      <c r="D40" s="515"/>
    </row>
    <row r="41" spans="2:4" ht="9.75" customHeight="1">
      <c r="B41" s="30"/>
      <c r="C41" s="31"/>
      <c r="D41" s="31"/>
    </row>
    <row r="42" spans="2:4" ht="16.5">
      <c r="B42" s="32" t="s">
        <v>72</v>
      </c>
      <c r="C42" s="344">
        <v>0</v>
      </c>
      <c r="D42" s="344">
        <v>0</v>
      </c>
    </row>
    <row r="43" spans="2:5" ht="15" customHeight="1">
      <c r="B43" s="33"/>
      <c r="C43" s="345"/>
      <c r="D43" s="345"/>
      <c r="E43" s="85"/>
    </row>
    <row r="44" spans="2:8" ht="16.5">
      <c r="B44" s="32" t="s">
        <v>73</v>
      </c>
      <c r="C44" s="344">
        <f>+C46+C45</f>
        <v>10279.962089999999</v>
      </c>
      <c r="D44" s="344">
        <f>+D46+D45</f>
        <v>33327.6371</v>
      </c>
      <c r="E44" s="85"/>
      <c r="G44" s="183"/>
      <c r="H44" s="183"/>
    </row>
    <row r="45" spans="2:5" ht="15.75">
      <c r="B45" s="368" t="s">
        <v>92</v>
      </c>
      <c r="C45" s="346">
        <v>10279.962089999999</v>
      </c>
      <c r="D45" s="345">
        <f>ROUND(+C45*$E$9,5)</f>
        <v>33327.6371</v>
      </c>
      <c r="E45" s="40"/>
    </row>
    <row r="46" spans="2:5" ht="15.75">
      <c r="B46" s="368" t="s">
        <v>97</v>
      </c>
      <c r="C46" s="346">
        <v>0</v>
      </c>
      <c r="D46" s="345">
        <f>ROUND(+C46*$E$9,5)</f>
        <v>0</v>
      </c>
      <c r="E46" s="268"/>
    </row>
    <row r="47" spans="2:5" ht="9.75" customHeight="1">
      <c r="B47" s="37"/>
      <c r="C47" s="347"/>
      <c r="D47" s="347"/>
      <c r="E47" s="85"/>
    </row>
    <row r="48" spans="2:4" ht="15" customHeight="1">
      <c r="B48" s="526" t="s">
        <v>58</v>
      </c>
      <c r="C48" s="528">
        <f>+C44+C42</f>
        <v>10279.962089999999</v>
      </c>
      <c r="D48" s="528">
        <f>+D44+D42</f>
        <v>33327.6371</v>
      </c>
    </row>
    <row r="49" spans="2:4" ht="15" customHeight="1">
      <c r="B49" s="527"/>
      <c r="C49" s="529"/>
      <c r="D49" s="529"/>
    </row>
    <row r="50" spans="2:4" ht="5.25" customHeight="1">
      <c r="B50" s="531"/>
      <c r="C50" s="531"/>
      <c r="D50" s="531"/>
    </row>
    <row r="51" spans="2:4" ht="15">
      <c r="B51" s="415"/>
      <c r="C51" s="417"/>
      <c r="D51" s="417"/>
    </row>
    <row r="52" spans="2:4" ht="15.75">
      <c r="B52" s="418"/>
      <c r="C52" s="417"/>
      <c r="D52" s="417"/>
    </row>
    <row r="53" spans="2:4" ht="15.75">
      <c r="B53" s="418"/>
      <c r="C53" s="415"/>
      <c r="D53" s="415"/>
    </row>
    <row r="54" spans="2:4" ht="15">
      <c r="B54" s="415"/>
      <c r="C54" s="415"/>
      <c r="D54" s="415"/>
    </row>
    <row r="55" spans="2:4" ht="15">
      <c r="B55" s="415"/>
      <c r="C55" s="415"/>
      <c r="D55" s="415"/>
    </row>
    <row r="56" spans="2:4" ht="15">
      <c r="B56" s="415"/>
      <c r="C56" s="415"/>
      <c r="D56" s="415"/>
    </row>
    <row r="57" spans="2:4" ht="15">
      <c r="B57" s="415"/>
      <c r="C57" s="415"/>
      <c r="D57" s="415"/>
    </row>
    <row r="58" spans="2:4" ht="15">
      <c r="B58" s="415"/>
      <c r="C58" s="415"/>
      <c r="D58" s="415"/>
    </row>
    <row r="59" spans="2:4" ht="15">
      <c r="B59" s="415"/>
      <c r="C59" s="415"/>
      <c r="D59" s="415"/>
    </row>
    <row r="60" spans="2:4" ht="15">
      <c r="B60" s="415"/>
      <c r="C60" s="415"/>
      <c r="D60" s="415"/>
    </row>
    <row r="61" spans="2:4" ht="15">
      <c r="B61" s="415"/>
      <c r="C61" s="415"/>
      <c r="D61" s="415"/>
    </row>
    <row r="62" spans="2:4" ht="15">
      <c r="B62" s="415"/>
      <c r="C62" s="415"/>
      <c r="D62" s="415"/>
    </row>
    <row r="63" spans="2:4" ht="15">
      <c r="B63" s="415"/>
      <c r="C63" s="415"/>
      <c r="D63" s="415"/>
    </row>
    <row r="64" spans="2:4" ht="15">
      <c r="B64" s="415"/>
      <c r="C64" s="415"/>
      <c r="D64" s="415"/>
    </row>
    <row r="65" spans="2:4" ht="15">
      <c r="B65" s="415"/>
      <c r="C65" s="415"/>
      <c r="D65" s="415"/>
    </row>
    <row r="66" spans="2:4" ht="15">
      <c r="B66" s="415"/>
      <c r="C66" s="415"/>
      <c r="D66" s="415"/>
    </row>
    <row r="67" spans="2:4" ht="15">
      <c r="B67" s="415"/>
      <c r="C67" s="415"/>
      <c r="D67" s="415"/>
    </row>
    <row r="68" spans="2:4" ht="15">
      <c r="B68" s="415"/>
      <c r="C68" s="415"/>
      <c r="D68" s="415"/>
    </row>
  </sheetData>
  <sheetProtection/>
  <mergeCells count="14">
    <mergeCell ref="B50:D50"/>
    <mergeCell ref="B48:B49"/>
    <mergeCell ref="C48:C49"/>
    <mergeCell ref="D48:D49"/>
    <mergeCell ref="B38:B40"/>
    <mergeCell ref="C23:C24"/>
    <mergeCell ref="B11:B13"/>
    <mergeCell ref="D38:D40"/>
    <mergeCell ref="B23:B24"/>
    <mergeCell ref="C38:C40"/>
    <mergeCell ref="D23:D24"/>
    <mergeCell ref="C11:C13"/>
    <mergeCell ref="B25:D25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21</v>
      </c>
      <c r="C5" s="87"/>
      <c r="D5" s="87"/>
      <c r="E5" s="63"/>
      <c r="H5" s="267"/>
      <c r="I5" s="267"/>
    </row>
    <row r="6" spans="2:9" ht="18" customHeight="1">
      <c r="B6" s="141" t="s">
        <v>69</v>
      </c>
      <c r="C6" s="141"/>
      <c r="D6" s="141"/>
      <c r="E6" s="141"/>
      <c r="G6" s="63"/>
      <c r="H6" s="266"/>
      <c r="I6" s="267"/>
    </row>
    <row r="7" spans="2:9" ht="15.75">
      <c r="B7" s="139" t="s">
        <v>67</v>
      </c>
      <c r="C7" s="139"/>
      <c r="D7" s="139"/>
      <c r="E7" s="63"/>
      <c r="F7" s="63"/>
      <c r="G7" s="63"/>
      <c r="H7" s="266"/>
      <c r="I7" s="267"/>
    </row>
    <row r="8" spans="2:9" ht="15.75" customHeight="1">
      <c r="B8" s="348" t="s">
        <v>113</v>
      </c>
      <c r="C8" s="348"/>
      <c r="D8" s="348"/>
      <c r="E8" s="63"/>
      <c r="F8" s="63"/>
      <c r="G8" s="63"/>
      <c r="I8" s="267"/>
    </row>
    <row r="9" spans="2:9" ht="15.75">
      <c r="B9" s="343" t="str">
        <f>+'DGRGL-C1'!B9</f>
        <v>Al 31 de agosto de 2017</v>
      </c>
      <c r="C9" s="343"/>
      <c r="D9" s="282"/>
      <c r="E9" s="329">
        <f>+Portada!I34</f>
        <v>3.242</v>
      </c>
      <c r="F9" s="63"/>
      <c r="G9" s="63"/>
      <c r="H9" s="221"/>
      <c r="I9" s="221"/>
    </row>
    <row r="10" spans="2:9" ht="8.25" customHeight="1">
      <c r="B10" s="87"/>
      <c r="C10" s="87"/>
      <c r="D10" s="87"/>
      <c r="E10" s="63"/>
      <c r="H10" s="221"/>
      <c r="I10" s="221"/>
    </row>
    <row r="11" spans="2:9" ht="15" customHeight="1">
      <c r="B11" s="463" t="s">
        <v>243</v>
      </c>
      <c r="C11" s="508" t="s">
        <v>54</v>
      </c>
      <c r="D11" s="513" t="s">
        <v>153</v>
      </c>
      <c r="E11" s="63"/>
      <c r="H11" s="221"/>
      <c r="I11" s="221"/>
    </row>
    <row r="12" spans="2:9" ht="13.5" customHeight="1">
      <c r="B12" s="533" t="s">
        <v>244</v>
      </c>
      <c r="C12" s="509"/>
      <c r="D12" s="514"/>
      <c r="E12" s="86"/>
      <c r="G12" s="191"/>
      <c r="H12" s="221"/>
      <c r="I12" s="221"/>
    </row>
    <row r="13" spans="2:9" ht="9" customHeight="1">
      <c r="B13" s="534"/>
      <c r="C13" s="510"/>
      <c r="D13" s="515"/>
      <c r="E13" s="63"/>
      <c r="H13" s="221"/>
      <c r="I13" s="221"/>
    </row>
    <row r="14" spans="2:9" ht="9.75" customHeight="1">
      <c r="B14" s="88"/>
      <c r="C14" s="283"/>
      <c r="D14" s="285"/>
      <c r="E14" s="63"/>
      <c r="H14" s="221"/>
      <c r="I14" s="221"/>
    </row>
    <row r="15" spans="2:9" ht="16.5">
      <c r="B15" s="133" t="s">
        <v>135</v>
      </c>
      <c r="C15" s="349">
        <f>+C16+C17</f>
        <v>401707.04642</v>
      </c>
      <c r="D15" s="349">
        <f>+D16+D17</f>
        <v>1302334.24449</v>
      </c>
      <c r="E15" s="63"/>
      <c r="G15" s="221"/>
      <c r="H15" s="221"/>
      <c r="I15" s="221"/>
    </row>
    <row r="16" spans="2:9" ht="15.75">
      <c r="B16" s="353" t="s">
        <v>97</v>
      </c>
      <c r="C16" s="345">
        <v>230095.97906</v>
      </c>
      <c r="D16" s="345">
        <f>ROUND(+C16*$E$9,5)</f>
        <v>745971.16411</v>
      </c>
      <c r="E16" s="471"/>
      <c r="F16" s="473"/>
      <c r="G16" s="223"/>
      <c r="H16" s="221"/>
      <c r="I16" s="221"/>
    </row>
    <row r="17" spans="2:9" ht="15.75">
      <c r="B17" s="353" t="s">
        <v>92</v>
      </c>
      <c r="C17" s="345">
        <v>171611.06736000004</v>
      </c>
      <c r="D17" s="345">
        <f>ROUND(+C17*$E$9,5)</f>
        <v>556363.08038</v>
      </c>
      <c r="E17" s="471"/>
      <c r="F17" s="473"/>
      <c r="G17" s="223"/>
      <c r="H17" s="221"/>
      <c r="I17" s="221"/>
    </row>
    <row r="18" spans="2:7" ht="15" customHeight="1">
      <c r="B18" s="43"/>
      <c r="C18" s="345"/>
      <c r="D18" s="351"/>
      <c r="F18" s="471"/>
      <c r="G18" s="221"/>
    </row>
    <row r="19" spans="2:7" ht="16.5">
      <c r="B19" s="44" t="s">
        <v>57</v>
      </c>
      <c r="C19" s="349">
        <f>+C20+C21</f>
        <v>225470.97955</v>
      </c>
      <c r="D19" s="349">
        <f>+D20+D21</f>
        <v>730976.9157000001</v>
      </c>
      <c r="F19" s="472"/>
      <c r="G19" s="221"/>
    </row>
    <row r="20" spans="2:7" ht="15.75">
      <c r="B20" s="353" t="s">
        <v>125</v>
      </c>
      <c r="C20" s="345">
        <f>+C24+C28+C32</f>
        <v>190194.11053</v>
      </c>
      <c r="D20" s="345">
        <f>+D24+D28+D32</f>
        <v>616609.3063400001</v>
      </c>
      <c r="F20" s="222"/>
      <c r="G20" s="223"/>
    </row>
    <row r="21" spans="2:7" ht="15.75">
      <c r="B21" s="353" t="s">
        <v>92</v>
      </c>
      <c r="C21" s="345">
        <f>+C25+C29+C33</f>
        <v>35276.86902</v>
      </c>
      <c r="D21" s="345">
        <f>+D25+D29+D33</f>
        <v>114367.60936</v>
      </c>
      <c r="G21" s="224"/>
    </row>
    <row r="22" spans="2:7" ht="9.75" customHeight="1">
      <c r="B22" s="43"/>
      <c r="C22" s="347"/>
      <c r="D22" s="351"/>
      <c r="G22" s="221"/>
    </row>
    <row r="23" spans="2:7" ht="15.75">
      <c r="B23" s="354" t="s">
        <v>36</v>
      </c>
      <c r="C23" s="356">
        <f>+C24</f>
        <v>94104.08761</v>
      </c>
      <c r="D23" s="356">
        <f>+D24</f>
        <v>305085.45203</v>
      </c>
      <c r="G23" s="221"/>
    </row>
    <row r="24" spans="2:7" ht="15">
      <c r="B24" s="41" t="s">
        <v>98</v>
      </c>
      <c r="C24" s="347">
        <v>94104.08761</v>
      </c>
      <c r="D24" s="355">
        <f>ROUND(+C24*$E$9,5)</f>
        <v>305085.45203</v>
      </c>
      <c r="G24" s="221"/>
    </row>
    <row r="25" spans="2:7" ht="15">
      <c r="B25" s="41" t="s">
        <v>92</v>
      </c>
      <c r="C25" s="347">
        <v>0</v>
      </c>
      <c r="D25" s="355">
        <f>ROUND(+C25*$E$9,5)</f>
        <v>0</v>
      </c>
      <c r="G25" s="221"/>
    </row>
    <row r="26" spans="2:7" ht="9.75" customHeight="1">
      <c r="B26" s="43"/>
      <c r="C26" s="347"/>
      <c r="D26" s="351"/>
      <c r="G26" s="221"/>
    </row>
    <row r="27" spans="2:7" ht="15.75">
      <c r="B27" s="354" t="s">
        <v>241</v>
      </c>
      <c r="C27" s="356">
        <f>+C28+C29</f>
        <v>118251.99484</v>
      </c>
      <c r="D27" s="356">
        <f>+D28+D29</f>
        <v>383372.96727</v>
      </c>
      <c r="G27" s="221"/>
    </row>
    <row r="28" spans="2:7" ht="15">
      <c r="B28" s="41" t="s">
        <v>97</v>
      </c>
      <c r="C28" s="347">
        <v>82975.12582</v>
      </c>
      <c r="D28" s="355">
        <f>ROUND(+C28*$E$9,5)</f>
        <v>269005.35791</v>
      </c>
      <c r="G28" s="221"/>
    </row>
    <row r="29" spans="2:7" ht="15">
      <c r="B29" s="41" t="s">
        <v>92</v>
      </c>
      <c r="C29" s="347">
        <v>35276.86902</v>
      </c>
      <c r="D29" s="355">
        <f>ROUND(+C29*$E$9,5)</f>
        <v>114367.60936</v>
      </c>
      <c r="G29" s="221"/>
    </row>
    <row r="30" spans="2:7" ht="9.75" customHeight="1">
      <c r="B30" s="43"/>
      <c r="C30" s="347"/>
      <c r="D30" s="351"/>
      <c r="G30" s="221"/>
    </row>
    <row r="31" spans="2:7" ht="15.75">
      <c r="B31" s="462" t="s">
        <v>242</v>
      </c>
      <c r="C31" s="356">
        <f>+C32</f>
        <v>13114.897100000002</v>
      </c>
      <c r="D31" s="356">
        <f>+D32</f>
        <v>42518.4964</v>
      </c>
      <c r="G31" s="221"/>
    </row>
    <row r="32" spans="2:7" ht="15">
      <c r="B32" s="41" t="s">
        <v>98</v>
      </c>
      <c r="C32" s="347">
        <v>13114.897100000002</v>
      </c>
      <c r="D32" s="355">
        <f>ROUND(+C32*$E$9,5)</f>
        <v>42518.4964</v>
      </c>
      <c r="G32" s="221"/>
    </row>
    <row r="33" spans="2:4" ht="15">
      <c r="B33" s="41" t="s">
        <v>99</v>
      </c>
      <c r="C33" s="347">
        <v>0</v>
      </c>
      <c r="D33" s="355">
        <f>ROUND(+C33*$E$9,5)</f>
        <v>0</v>
      </c>
    </row>
    <row r="34" spans="2:4" ht="9.75" customHeight="1">
      <c r="B34" s="42"/>
      <c r="C34" s="350"/>
      <c r="D34" s="352"/>
    </row>
    <row r="35" spans="2:4" ht="15" customHeight="1">
      <c r="B35" s="526" t="s">
        <v>15</v>
      </c>
      <c r="C35" s="528">
        <f>+C19+C15</f>
        <v>627178.0259700001</v>
      </c>
      <c r="D35" s="528">
        <f>+D19+D15</f>
        <v>2033311.1601900002</v>
      </c>
    </row>
    <row r="36" spans="2:7" ht="15" customHeight="1">
      <c r="B36" s="527"/>
      <c r="C36" s="529"/>
      <c r="D36" s="529"/>
      <c r="F36" s="115"/>
      <c r="G36" s="115"/>
    </row>
    <row r="37" ht="4.5" customHeight="1"/>
    <row r="38" spans="2:4" ht="15">
      <c r="B38" s="532" t="s">
        <v>163</v>
      </c>
      <c r="C38" s="532"/>
      <c r="D38" s="532"/>
    </row>
    <row r="39" spans="2:4" ht="15">
      <c r="B39" s="532" t="s">
        <v>164</v>
      </c>
      <c r="C39" s="532"/>
      <c r="D39" s="532"/>
    </row>
    <row r="40" spans="2:5" ht="15">
      <c r="B40" s="419"/>
      <c r="C40" s="420"/>
      <c r="D40" s="421"/>
      <c r="E40" s="415"/>
    </row>
    <row r="41" spans="2:7" ht="15">
      <c r="B41" s="419"/>
      <c r="C41" s="421"/>
      <c r="D41" s="421"/>
      <c r="E41" s="415"/>
      <c r="F41" s="183"/>
      <c r="G41" s="183"/>
    </row>
    <row r="42" spans="2:5" ht="15">
      <c r="B42" s="415"/>
      <c r="C42" s="415"/>
      <c r="D42" s="415"/>
      <c r="E42" s="415"/>
    </row>
    <row r="43" spans="2:4" ht="18">
      <c r="B43" s="46" t="s">
        <v>118</v>
      </c>
      <c r="C43" s="47"/>
      <c r="D43" s="47"/>
    </row>
    <row r="44" spans="2:5" ht="15" customHeight="1">
      <c r="B44" s="141" t="s">
        <v>69</v>
      </c>
      <c r="C44" s="141"/>
      <c r="D44" s="141"/>
      <c r="E44" s="141"/>
    </row>
    <row r="45" spans="2:5" ht="15" customHeight="1">
      <c r="B45" s="139" t="s">
        <v>71</v>
      </c>
      <c r="C45" s="139"/>
      <c r="D45" s="139"/>
      <c r="E45" s="62"/>
    </row>
    <row r="46" spans="2:5" ht="15" customHeight="1">
      <c r="B46" s="348" t="s">
        <v>113</v>
      </c>
      <c r="C46" s="348"/>
      <c r="D46" s="348"/>
      <c r="E46" s="62"/>
    </row>
    <row r="47" spans="2:4" ht="15" customHeight="1">
      <c r="B47" s="343" t="str">
        <f>+B9</f>
        <v>Al 31 de agosto de 2017</v>
      </c>
      <c r="C47" s="343"/>
      <c r="D47" s="57"/>
    </row>
    <row r="48" spans="2:4" ht="6.75" customHeight="1">
      <c r="B48" s="47"/>
      <c r="C48" s="47"/>
      <c r="D48" s="47"/>
    </row>
    <row r="49" spans="2:9" ht="15" customHeight="1">
      <c r="B49" s="463" t="s">
        <v>243</v>
      </c>
      <c r="C49" s="508" t="s">
        <v>54</v>
      </c>
      <c r="D49" s="513" t="s">
        <v>153</v>
      </c>
      <c r="H49" s="183"/>
      <c r="I49" s="183"/>
    </row>
    <row r="50" spans="2:7" ht="13.5" customHeight="1">
      <c r="B50" s="533" t="s">
        <v>244</v>
      </c>
      <c r="C50" s="509"/>
      <c r="D50" s="514"/>
      <c r="E50" s="46"/>
      <c r="G50" s="191"/>
    </row>
    <row r="51" spans="2:4" ht="9" customHeight="1">
      <c r="B51" s="534"/>
      <c r="C51" s="510"/>
      <c r="D51" s="515"/>
    </row>
    <row r="52" spans="2:4" ht="9.75" customHeight="1">
      <c r="B52" s="48"/>
      <c r="C52" s="49"/>
      <c r="D52" s="50"/>
    </row>
    <row r="53" spans="2:4" ht="19.5" customHeight="1">
      <c r="B53" s="44" t="s">
        <v>56</v>
      </c>
      <c r="C53" s="349">
        <f>+C54+C55</f>
        <v>10279.962089999999</v>
      </c>
      <c r="D53" s="349">
        <f>+D54+D55</f>
        <v>33327.637095779995</v>
      </c>
    </row>
    <row r="54" spans="2:4" ht="15.75">
      <c r="B54" s="45" t="s">
        <v>92</v>
      </c>
      <c r="C54" s="345">
        <v>10279.962089999999</v>
      </c>
      <c r="D54" s="345">
        <f>+C54*$E$9</f>
        <v>33327.637095779995</v>
      </c>
    </row>
    <row r="55" spans="2:4" ht="15.75">
      <c r="B55" s="45" t="s">
        <v>96</v>
      </c>
      <c r="C55" s="345">
        <v>0</v>
      </c>
      <c r="D55" s="345">
        <f>+C55*$E$9</f>
        <v>0</v>
      </c>
    </row>
    <row r="56" spans="2:4" ht="15" customHeight="1">
      <c r="B56" s="43"/>
      <c r="C56" s="345"/>
      <c r="D56" s="351"/>
    </row>
    <row r="57" spans="2:4" ht="16.5">
      <c r="B57" s="44" t="s">
        <v>57</v>
      </c>
      <c r="C57" s="349">
        <v>0</v>
      </c>
      <c r="D57" s="349">
        <v>0</v>
      </c>
    </row>
    <row r="58" spans="2:4" ht="9.75" customHeight="1">
      <c r="B58" s="42"/>
      <c r="C58" s="350"/>
      <c r="D58" s="352"/>
    </row>
    <row r="59" spans="2:7" ht="15" customHeight="1">
      <c r="B59" s="526" t="s">
        <v>15</v>
      </c>
      <c r="C59" s="528">
        <f>+C57+C53</f>
        <v>10279.962089999999</v>
      </c>
      <c r="D59" s="528">
        <f>+D57+D53</f>
        <v>33327.637095779995</v>
      </c>
      <c r="F59" s="207"/>
      <c r="G59" s="207"/>
    </row>
    <row r="60" spans="2:4" ht="15" customHeight="1">
      <c r="B60" s="527"/>
      <c r="C60" s="529"/>
      <c r="D60" s="529"/>
    </row>
    <row r="61" ht="5.25" customHeight="1"/>
    <row r="62" spans="2:4" ht="15">
      <c r="B62" s="415"/>
      <c r="C62" s="422"/>
      <c r="D62" s="417"/>
    </row>
    <row r="63" spans="2:4" ht="15">
      <c r="B63" s="415"/>
      <c r="C63" s="417"/>
      <c r="D63" s="417"/>
    </row>
    <row r="64" spans="2:4" ht="15">
      <c r="B64" s="415"/>
      <c r="C64" s="423"/>
      <c r="D64" s="423"/>
    </row>
    <row r="65" spans="2:4" ht="15">
      <c r="B65" s="415"/>
      <c r="C65" s="417"/>
      <c r="D65" s="417"/>
    </row>
    <row r="66" spans="2:4" ht="15">
      <c r="B66" s="415"/>
      <c r="C66" s="415"/>
      <c r="D66" s="415"/>
    </row>
    <row r="67" spans="2:4" ht="15">
      <c r="B67" s="415"/>
      <c r="C67" s="415"/>
      <c r="D67" s="415"/>
    </row>
  </sheetData>
  <sheetProtection/>
  <mergeCells count="14">
    <mergeCell ref="B59:B60"/>
    <mergeCell ref="C59:C60"/>
    <mergeCell ref="D59:D60"/>
    <mergeCell ref="C49:C51"/>
    <mergeCell ref="D49:D51"/>
    <mergeCell ref="B50:B51"/>
    <mergeCell ref="B38:D38"/>
    <mergeCell ref="C11:C13"/>
    <mergeCell ref="B39:D39"/>
    <mergeCell ref="B35:B36"/>
    <mergeCell ref="C35:C36"/>
    <mergeCell ref="D35:D36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1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22</v>
      </c>
      <c r="C5" s="86"/>
    </row>
    <row r="6" spans="2:4" ht="18" customHeight="1">
      <c r="B6" s="141" t="s">
        <v>69</v>
      </c>
      <c r="C6" s="141"/>
      <c r="D6" s="141"/>
    </row>
    <row r="7" spans="2:4" ht="15.75">
      <c r="B7" s="139" t="s">
        <v>67</v>
      </c>
      <c r="C7" s="139"/>
      <c r="D7" s="139"/>
    </row>
    <row r="8" spans="2:4" ht="15.75" customHeight="1">
      <c r="B8" s="139" t="s">
        <v>91</v>
      </c>
      <c r="C8" s="139"/>
      <c r="D8" s="139"/>
    </row>
    <row r="9" spans="2:5" ht="15.75">
      <c r="B9" s="343" t="str">
        <f>+'DGRGL-C1'!B9</f>
        <v>Al 31 de agosto de 2017</v>
      </c>
      <c r="C9" s="343"/>
      <c r="D9" s="281"/>
      <c r="E9" s="329">
        <f>+Portada!I34</f>
        <v>3.242</v>
      </c>
    </row>
    <row r="10" spans="2:4" ht="7.5" customHeight="1">
      <c r="B10" s="87"/>
      <c r="C10" s="87"/>
      <c r="D10" s="87"/>
    </row>
    <row r="11" spans="2:4" ht="15" customHeight="1">
      <c r="B11" s="505" t="s">
        <v>114</v>
      </c>
      <c r="C11" s="508" t="s">
        <v>54</v>
      </c>
      <c r="D11" s="513" t="s">
        <v>153</v>
      </c>
    </row>
    <row r="12" spans="2:4" ht="13.5" customHeight="1">
      <c r="B12" s="506"/>
      <c r="C12" s="509"/>
      <c r="D12" s="514"/>
    </row>
    <row r="13" spans="2:4" ht="9" customHeight="1">
      <c r="B13" s="507"/>
      <c r="C13" s="510"/>
      <c r="D13" s="515"/>
    </row>
    <row r="14" spans="2:4" ht="9" customHeight="1">
      <c r="B14" s="88"/>
      <c r="C14" s="88"/>
      <c r="D14" s="108"/>
    </row>
    <row r="15" spans="2:4" ht="15.75">
      <c r="B15" s="399" t="s">
        <v>86</v>
      </c>
      <c r="C15" s="364">
        <f>+C17</f>
        <v>420290.08959000005</v>
      </c>
      <c r="D15" s="364">
        <f>+D17</f>
        <v>1362580.47045</v>
      </c>
    </row>
    <row r="16" spans="2:4" ht="9.75" customHeight="1">
      <c r="B16" s="73"/>
      <c r="C16" s="364"/>
      <c r="D16" s="364"/>
    </row>
    <row r="17" spans="2:4" ht="15.75">
      <c r="B17" s="398" t="s">
        <v>101</v>
      </c>
      <c r="C17" s="364">
        <f>+C19+C23</f>
        <v>420290.08959000005</v>
      </c>
      <c r="D17" s="364">
        <f>+D19+D23</f>
        <v>1362580.47045</v>
      </c>
    </row>
    <row r="18" spans="2:4" ht="7.5" customHeight="1">
      <c r="B18" s="400"/>
      <c r="C18" s="362"/>
      <c r="D18" s="362"/>
    </row>
    <row r="19" spans="2:4" ht="15">
      <c r="B19" s="370" t="s">
        <v>165</v>
      </c>
      <c r="C19" s="362">
        <f>SUM(C20:C21)</f>
        <v>417147.75858</v>
      </c>
      <c r="D19" s="362">
        <f>SUM(D20:D21)</f>
        <v>1352393.0333099999</v>
      </c>
    </row>
    <row r="20" spans="2:4" ht="15">
      <c r="B20" s="369" t="s">
        <v>167</v>
      </c>
      <c r="C20" s="363">
        <f>305852.06787+62364.24231</f>
        <v>368216.31018000003</v>
      </c>
      <c r="D20" s="363">
        <f>ROUND(+C20*$E$9,5)</f>
        <v>1193757.2776</v>
      </c>
    </row>
    <row r="21" spans="2:4" ht="15">
      <c r="B21" s="369" t="s">
        <v>166</v>
      </c>
      <c r="C21" s="359">
        <v>48931.4484</v>
      </c>
      <c r="D21" s="363">
        <f>ROUND(+C21*$E$9,5)</f>
        <v>158635.75571</v>
      </c>
    </row>
    <row r="22" spans="2:4" ht="7.5" customHeight="1">
      <c r="B22" s="67"/>
      <c r="C22" s="358"/>
      <c r="D22" s="362"/>
    </row>
    <row r="23" spans="2:4" ht="15" customHeight="1">
      <c r="B23" s="370" t="s">
        <v>168</v>
      </c>
      <c r="C23" s="358">
        <f>SUM(C24:C25)</f>
        <v>3142.3310099999994</v>
      </c>
      <c r="D23" s="362">
        <f>SUM(D24:D25)</f>
        <v>10187.43714</v>
      </c>
    </row>
    <row r="24" spans="2:4" ht="15" customHeight="1">
      <c r="B24" s="369" t="s">
        <v>256</v>
      </c>
      <c r="C24" s="359">
        <v>2660.0170099999996</v>
      </c>
      <c r="D24" s="363">
        <f>ROUND(+C24*$E$9,5)</f>
        <v>8623.77515</v>
      </c>
    </row>
    <row r="25" spans="2:4" ht="15" customHeight="1">
      <c r="B25" s="369" t="s">
        <v>186</v>
      </c>
      <c r="C25" s="359">
        <v>482.314</v>
      </c>
      <c r="D25" s="363">
        <f>ROUND(+C25*$E$9,5)</f>
        <v>1563.66199</v>
      </c>
    </row>
    <row r="26" spans="2:4" ht="15" customHeight="1">
      <c r="B26" s="67"/>
      <c r="C26" s="358"/>
      <c r="D26" s="362"/>
    </row>
    <row r="27" spans="2:4" ht="15.75">
      <c r="B27" s="399" t="s">
        <v>87</v>
      </c>
      <c r="C27" s="357">
        <f>+C29+C35</f>
        <v>206887.93638000003</v>
      </c>
      <c r="D27" s="364">
        <f>+D29+D35</f>
        <v>670730.6897499999</v>
      </c>
    </row>
    <row r="28" spans="2:4" ht="9.75" customHeight="1">
      <c r="B28" s="399"/>
      <c r="C28" s="357"/>
      <c r="D28" s="364"/>
    </row>
    <row r="29" spans="2:4" ht="15.75">
      <c r="B29" s="398" t="s">
        <v>100</v>
      </c>
      <c r="C29" s="357">
        <f>+C31</f>
        <v>35276.86902</v>
      </c>
      <c r="D29" s="364">
        <f>+D31</f>
        <v>114367.60937</v>
      </c>
    </row>
    <row r="30" spans="2:4" ht="7.5" customHeight="1">
      <c r="B30" s="401"/>
      <c r="C30" s="357"/>
      <c r="D30" s="364"/>
    </row>
    <row r="31" spans="2:4" ht="15">
      <c r="B31" s="402" t="s">
        <v>52</v>
      </c>
      <c r="C31" s="360">
        <f>SUM(C32:C33)</f>
        <v>35276.86902</v>
      </c>
      <c r="D31" s="365">
        <f>SUM(D32:D33)</f>
        <v>114367.60937</v>
      </c>
    </row>
    <row r="32" spans="2:4" ht="15">
      <c r="B32" s="369" t="s">
        <v>169</v>
      </c>
      <c r="C32" s="359">
        <v>25932.21623</v>
      </c>
      <c r="D32" s="363">
        <f>ROUND(+C32*$E$9,5)</f>
        <v>84072.24502</v>
      </c>
    </row>
    <row r="33" spans="2:4" ht="15">
      <c r="B33" s="369" t="s">
        <v>170</v>
      </c>
      <c r="C33" s="359">
        <v>9344.65279</v>
      </c>
      <c r="D33" s="363">
        <f>ROUND(+C33*$E$9,5)</f>
        <v>30295.36435</v>
      </c>
    </row>
    <row r="34" spans="2:4" ht="12" customHeight="1">
      <c r="B34" s="400"/>
      <c r="C34" s="358"/>
      <c r="D34" s="362"/>
    </row>
    <row r="35" spans="2:4" ht="15.75">
      <c r="B35" s="398" t="s">
        <v>101</v>
      </c>
      <c r="C35" s="357">
        <f>+C37+C45+C49</f>
        <v>171611.06736000002</v>
      </c>
      <c r="D35" s="364">
        <f>+D37+D45+D49+D53</f>
        <v>556363.0803799999</v>
      </c>
    </row>
    <row r="36" spans="2:4" ht="7.5" customHeight="1">
      <c r="B36" s="403"/>
      <c r="C36" s="361"/>
      <c r="D36" s="366"/>
    </row>
    <row r="37" spans="2:4" ht="15">
      <c r="B37" s="370" t="s">
        <v>168</v>
      </c>
      <c r="C37" s="358">
        <f>SUM(C38:C43)</f>
        <v>120870.98008000001</v>
      </c>
      <c r="D37" s="362">
        <f>SUM(D38:D43)</f>
        <v>391863.71742</v>
      </c>
    </row>
    <row r="38" spans="2:4" ht="15">
      <c r="B38" s="369" t="s">
        <v>245</v>
      </c>
      <c r="C38" s="359">
        <v>43652.823509999995</v>
      </c>
      <c r="D38" s="363">
        <f aca="true" t="shared" si="0" ref="D38:D43">ROUND(+C38*$E$9,5)</f>
        <v>141522.45382</v>
      </c>
    </row>
    <row r="39" spans="2:4" ht="15">
      <c r="B39" s="369" t="s">
        <v>186</v>
      </c>
      <c r="C39" s="359">
        <v>40670.52449</v>
      </c>
      <c r="D39" s="363">
        <f t="shared" si="0"/>
        <v>131853.8404</v>
      </c>
    </row>
    <row r="40" spans="1:7" ht="15">
      <c r="A40" s="74"/>
      <c r="B40" s="369" t="s">
        <v>196</v>
      </c>
      <c r="C40" s="359">
        <v>35533.62317</v>
      </c>
      <c r="D40" s="363">
        <f t="shared" si="0"/>
        <v>115200.00632</v>
      </c>
      <c r="F40" s="74"/>
      <c r="G40" s="74"/>
    </row>
    <row r="41" spans="1:7" ht="15">
      <c r="A41" s="74"/>
      <c r="B41" s="369" t="s">
        <v>187</v>
      </c>
      <c r="C41" s="359">
        <v>628.7441</v>
      </c>
      <c r="D41" s="363">
        <f t="shared" si="0"/>
        <v>2038.38837</v>
      </c>
      <c r="F41" s="74"/>
      <c r="G41" s="74"/>
    </row>
    <row r="42" spans="1:7" ht="15">
      <c r="A42" s="74"/>
      <c r="B42" s="369" t="s">
        <v>171</v>
      </c>
      <c r="C42" s="359">
        <v>256.8496</v>
      </c>
      <c r="D42" s="363">
        <f t="shared" si="0"/>
        <v>832.7064</v>
      </c>
      <c r="F42" s="74"/>
      <c r="G42" s="74"/>
    </row>
    <row r="43" spans="1:7" ht="15">
      <c r="A43" s="74"/>
      <c r="B43" s="369" t="s">
        <v>172</v>
      </c>
      <c r="C43" s="359">
        <v>128.41521</v>
      </c>
      <c r="D43" s="363">
        <f t="shared" si="0"/>
        <v>416.32211</v>
      </c>
      <c r="E43" s="74"/>
      <c r="F43" s="74"/>
      <c r="G43" s="74"/>
    </row>
    <row r="44" spans="1:7" ht="7.5" customHeight="1">
      <c r="A44" s="74"/>
      <c r="B44" s="67"/>
      <c r="C44" s="362"/>
      <c r="D44" s="362"/>
      <c r="E44" s="74"/>
      <c r="F44" s="74"/>
      <c r="G44" s="74"/>
    </row>
    <row r="45" spans="1:7" ht="15">
      <c r="A45" s="74"/>
      <c r="B45" s="370" t="s">
        <v>173</v>
      </c>
      <c r="C45" s="362">
        <f>SUM(C46:C47)</f>
        <v>5957.33482</v>
      </c>
      <c r="D45" s="362">
        <f>SUM(D46:D47)</f>
        <v>19313.67948</v>
      </c>
      <c r="E45" s="74"/>
      <c r="F45" s="74"/>
      <c r="G45" s="74"/>
    </row>
    <row r="46" spans="1:7" ht="15">
      <c r="A46" s="74"/>
      <c r="B46" s="369" t="s">
        <v>174</v>
      </c>
      <c r="C46" s="363">
        <v>5730.81613</v>
      </c>
      <c r="D46" s="363">
        <f>ROUND(+C46*$E$9,5)</f>
        <v>18579.30589</v>
      </c>
      <c r="E46" s="74"/>
      <c r="F46" s="74"/>
      <c r="G46" s="74"/>
    </row>
    <row r="47" spans="1:7" ht="15">
      <c r="A47" s="74"/>
      <c r="B47" s="369" t="s">
        <v>175</v>
      </c>
      <c r="C47" s="363">
        <v>226.51869</v>
      </c>
      <c r="D47" s="363">
        <f>ROUND(+C47*$E$9,5)</f>
        <v>734.37359</v>
      </c>
      <c r="E47" s="74"/>
      <c r="F47" s="74"/>
      <c r="G47" s="74"/>
    </row>
    <row r="48" spans="1:7" ht="7.5" customHeight="1">
      <c r="A48" s="74"/>
      <c r="B48" s="404"/>
      <c r="C48" s="363"/>
      <c r="D48" s="363"/>
      <c r="E48" s="74"/>
      <c r="F48" s="74"/>
      <c r="G48" s="74"/>
    </row>
    <row r="49" spans="2:4" ht="15">
      <c r="B49" s="370" t="s">
        <v>176</v>
      </c>
      <c r="C49" s="362">
        <f>SUM(C50:C51)</f>
        <v>44782.75246</v>
      </c>
      <c r="D49" s="362">
        <f>SUM(D50:D51)</f>
        <v>145185.68348</v>
      </c>
    </row>
    <row r="50" spans="2:4" ht="15">
      <c r="B50" s="369" t="s">
        <v>178</v>
      </c>
      <c r="C50" s="359">
        <v>39605.78446</v>
      </c>
      <c r="D50" s="363">
        <f>ROUND(+C50*$E$9,5)</f>
        <v>128401.95322</v>
      </c>
    </row>
    <row r="51" spans="2:4" ht="15">
      <c r="B51" s="369" t="s">
        <v>177</v>
      </c>
      <c r="C51" s="359">
        <v>5176.968</v>
      </c>
      <c r="D51" s="363">
        <f>ROUND(+C51*$E$9,5)</f>
        <v>16783.73026</v>
      </c>
    </row>
    <row r="52" spans="2:4" ht="15" hidden="1">
      <c r="B52" s="70"/>
      <c r="C52" s="362"/>
      <c r="D52" s="362"/>
    </row>
    <row r="53" spans="2:4" ht="15" hidden="1">
      <c r="B53" s="67" t="s">
        <v>89</v>
      </c>
      <c r="C53" s="362">
        <f>+C55+C54</f>
        <v>0</v>
      </c>
      <c r="D53" s="362">
        <f>+D55+D54</f>
        <v>0</v>
      </c>
    </row>
    <row r="54" spans="2:4" ht="15" hidden="1">
      <c r="B54" s="70" t="s">
        <v>90</v>
      </c>
      <c r="C54" s="363">
        <v>0</v>
      </c>
      <c r="D54" s="363">
        <f>+C54*$E$9</f>
        <v>0</v>
      </c>
    </row>
    <row r="55" spans="2:4" ht="15" hidden="1">
      <c r="B55" s="70" t="s">
        <v>136</v>
      </c>
      <c r="C55" s="363"/>
      <c r="D55" s="363">
        <f>+C55*$E$9</f>
        <v>0</v>
      </c>
    </row>
    <row r="56" spans="2:4" ht="8.25" customHeight="1">
      <c r="B56" s="404"/>
      <c r="C56" s="363"/>
      <c r="D56" s="367"/>
    </row>
    <row r="57" spans="2:4" ht="15" customHeight="1">
      <c r="B57" s="535" t="s">
        <v>17</v>
      </c>
      <c r="C57" s="528">
        <f>+C27+C15</f>
        <v>627178.0259700001</v>
      </c>
      <c r="D57" s="528">
        <f>+D27+D15</f>
        <v>2033311.1601999998</v>
      </c>
    </row>
    <row r="58" spans="2:4" ht="15" customHeight="1">
      <c r="B58" s="536"/>
      <c r="C58" s="529"/>
      <c r="D58" s="529"/>
    </row>
    <row r="59" spans="2:4" ht="7.5" customHeight="1">
      <c r="B59" s="109"/>
      <c r="C59" s="89"/>
      <c r="D59" s="89"/>
    </row>
    <row r="60" spans="1:7" s="111" customFormat="1" ht="15" customHeight="1">
      <c r="A60" s="64"/>
      <c r="B60" s="110" t="s">
        <v>128</v>
      </c>
      <c r="C60" s="188"/>
      <c r="D60" s="90"/>
      <c r="E60" s="64"/>
      <c r="F60" s="64"/>
      <c r="G60" s="64"/>
    </row>
    <row r="61" spans="2:4" ht="6.75" customHeight="1">
      <c r="B61" s="112"/>
      <c r="C61" s="214"/>
      <c r="D61" s="214"/>
    </row>
    <row r="62" spans="2:4" ht="15" customHeight="1">
      <c r="B62" s="91" t="s">
        <v>179</v>
      </c>
      <c r="C62" s="195"/>
      <c r="D62" s="195"/>
    </row>
    <row r="63" spans="2:4" ht="15" customHeight="1">
      <c r="B63" s="91" t="s">
        <v>180</v>
      </c>
      <c r="C63" s="91"/>
      <c r="D63" s="91"/>
    </row>
    <row r="64" spans="2:4" ht="15" customHeight="1">
      <c r="B64" s="91" t="s">
        <v>181</v>
      </c>
      <c r="C64" s="91"/>
      <c r="D64" s="91"/>
    </row>
    <row r="65" spans="1:7" ht="15" customHeight="1">
      <c r="A65" s="74"/>
      <c r="B65" s="371" t="s">
        <v>182</v>
      </c>
      <c r="C65" s="176"/>
      <c r="D65" s="176"/>
      <c r="F65" s="74"/>
      <c r="G65" s="74"/>
    </row>
    <row r="66" spans="1:7" ht="15" customHeight="1">
      <c r="A66" s="74"/>
      <c r="B66" s="91" t="s">
        <v>183</v>
      </c>
      <c r="C66" s="91"/>
      <c r="D66" s="91"/>
      <c r="F66" s="74"/>
      <c r="G66" s="74"/>
    </row>
    <row r="67" spans="1:7" ht="15">
      <c r="A67" s="74"/>
      <c r="B67" s="424"/>
      <c r="C67" s="424"/>
      <c r="D67" s="424"/>
      <c r="E67" s="424"/>
      <c r="F67" s="74"/>
      <c r="G67" s="74"/>
    </row>
    <row r="68" spans="1:7" ht="15">
      <c r="A68" s="74"/>
      <c r="B68" s="424"/>
      <c r="C68" s="425"/>
      <c r="D68" s="424"/>
      <c r="E68" s="424"/>
      <c r="F68" s="74"/>
      <c r="G68" s="74"/>
    </row>
    <row r="69" spans="1:7" ht="15">
      <c r="A69" s="74"/>
      <c r="B69" s="426"/>
      <c r="C69" s="427"/>
      <c r="D69" s="427"/>
      <c r="E69" s="424"/>
      <c r="F69" s="74"/>
      <c r="G69" s="74"/>
    </row>
    <row r="70" spans="1:7" ht="15">
      <c r="A70" s="74"/>
      <c r="B70" s="424"/>
      <c r="C70" s="427"/>
      <c r="D70" s="427"/>
      <c r="E70" s="424"/>
      <c r="F70" s="74"/>
      <c r="G70" s="74"/>
    </row>
    <row r="71" spans="1:7" ht="15">
      <c r="A71" s="74"/>
      <c r="B71" s="424"/>
      <c r="C71" s="424"/>
      <c r="D71" s="424"/>
      <c r="E71" s="424"/>
      <c r="F71" s="74"/>
      <c r="G71" s="74"/>
    </row>
    <row r="72" spans="1:7" ht="18">
      <c r="A72" s="74"/>
      <c r="B72" s="86" t="s">
        <v>119</v>
      </c>
      <c r="C72" s="86"/>
      <c r="D72" s="86"/>
      <c r="F72" s="74"/>
      <c r="G72" s="74"/>
    </row>
    <row r="73" spans="1:7" ht="15.75" customHeight="1">
      <c r="A73" s="74"/>
      <c r="B73" s="141" t="s">
        <v>69</v>
      </c>
      <c r="C73" s="141"/>
      <c r="D73" s="141"/>
      <c r="F73" s="74"/>
      <c r="G73" s="74"/>
    </row>
    <row r="74" spans="1:7" ht="15" customHeight="1">
      <c r="A74" s="74"/>
      <c r="B74" s="139" t="s">
        <v>71</v>
      </c>
      <c r="C74" s="139"/>
      <c r="D74" s="139"/>
      <c r="F74" s="74"/>
      <c r="G74" s="74"/>
    </row>
    <row r="75" spans="1:7" ht="15.75" customHeight="1">
      <c r="A75" s="74"/>
      <c r="B75" s="139" t="s">
        <v>91</v>
      </c>
      <c r="C75" s="139"/>
      <c r="D75" s="139"/>
      <c r="F75" s="74"/>
      <c r="G75" s="74"/>
    </row>
    <row r="76" spans="1:7" ht="15.75" customHeight="1">
      <c r="A76" s="74"/>
      <c r="B76" s="343" t="str">
        <f>+B9</f>
        <v>Al 31 de agosto de 2017</v>
      </c>
      <c r="C76" s="343"/>
      <c r="D76" s="281"/>
      <c r="F76" s="74"/>
      <c r="G76" s="74"/>
    </row>
    <row r="77" spans="1:7" ht="7.5" customHeight="1">
      <c r="A77" s="74"/>
      <c r="B77" s="87"/>
      <c r="C77" s="87"/>
      <c r="D77" s="87"/>
      <c r="F77" s="74"/>
      <c r="G77" s="74"/>
    </row>
    <row r="78" spans="1:7" ht="15" customHeight="1">
      <c r="A78" s="74"/>
      <c r="B78" s="505" t="s">
        <v>114</v>
      </c>
      <c r="C78" s="508" t="s">
        <v>54</v>
      </c>
      <c r="D78" s="513" t="s">
        <v>153</v>
      </c>
      <c r="F78" s="74"/>
      <c r="G78" s="74"/>
    </row>
    <row r="79" spans="1:7" ht="13.5" customHeight="1">
      <c r="A79" s="74"/>
      <c r="B79" s="506"/>
      <c r="C79" s="509"/>
      <c r="D79" s="514"/>
      <c r="F79" s="74"/>
      <c r="G79" s="74"/>
    </row>
    <row r="80" spans="1:7" ht="9" customHeight="1">
      <c r="A80" s="74"/>
      <c r="B80" s="507"/>
      <c r="C80" s="510"/>
      <c r="D80" s="515"/>
      <c r="F80" s="74"/>
      <c r="G80" s="74"/>
    </row>
    <row r="81" spans="1:7" ht="11.25" customHeight="1" hidden="1">
      <c r="A81" s="74"/>
      <c r="B81" s="88"/>
      <c r="C81" s="88"/>
      <c r="D81" s="108"/>
      <c r="E81" s="74"/>
      <c r="F81" s="74"/>
      <c r="G81" s="74"/>
    </row>
    <row r="82" spans="1:7" ht="18" customHeight="1" hidden="1">
      <c r="A82" s="74"/>
      <c r="B82" s="73" t="s">
        <v>74</v>
      </c>
      <c r="C82" s="65">
        <f>+C83</f>
        <v>0</v>
      </c>
      <c r="D82" s="66">
        <f>+D83</f>
        <v>0</v>
      </c>
      <c r="E82" s="74"/>
      <c r="F82" s="74"/>
      <c r="G82" s="74"/>
    </row>
    <row r="83" spans="1:7" ht="15.75" customHeight="1" hidden="1">
      <c r="A83" s="74"/>
      <c r="B83" s="67" t="s">
        <v>75</v>
      </c>
      <c r="C83" s="68">
        <f>+C84</f>
        <v>0</v>
      </c>
      <c r="D83" s="69">
        <f>+D84</f>
        <v>0</v>
      </c>
      <c r="E83" s="74"/>
      <c r="F83" s="74"/>
      <c r="G83" s="74"/>
    </row>
    <row r="84" spans="1:7" ht="16.5" customHeight="1" hidden="1">
      <c r="A84" s="74"/>
      <c r="B84" s="70" t="s">
        <v>59</v>
      </c>
      <c r="C84" s="71">
        <v>0</v>
      </c>
      <c r="D84" s="72">
        <f>+C84/$E$9</f>
        <v>0</v>
      </c>
      <c r="E84" s="74"/>
      <c r="F84" s="74"/>
      <c r="G84" s="74"/>
    </row>
    <row r="85" spans="1:7" ht="9.75" customHeight="1">
      <c r="A85" s="74"/>
      <c r="B85" s="113"/>
      <c r="C85" s="68"/>
      <c r="D85" s="69"/>
      <c r="E85" s="74"/>
      <c r="F85" s="74"/>
      <c r="G85" s="74"/>
    </row>
    <row r="86" spans="1:7" ht="18" customHeight="1">
      <c r="A86" s="74"/>
      <c r="B86" s="399" t="s">
        <v>86</v>
      </c>
      <c r="C86" s="357">
        <f>+C88</f>
        <v>0</v>
      </c>
      <c r="D86" s="364">
        <f>+D88</f>
        <v>0</v>
      </c>
      <c r="E86" s="74"/>
      <c r="F86" s="74"/>
      <c r="G86" s="74"/>
    </row>
    <row r="87" spans="1:7" ht="9.75" customHeight="1">
      <c r="A87" s="74"/>
      <c r="B87" s="399"/>
      <c r="C87" s="357"/>
      <c r="D87" s="364"/>
      <c r="E87" s="74"/>
      <c r="F87" s="74"/>
      <c r="G87" s="74"/>
    </row>
    <row r="88" spans="1:7" ht="18" customHeight="1">
      <c r="A88" s="74"/>
      <c r="B88" s="405" t="s">
        <v>101</v>
      </c>
      <c r="C88" s="357">
        <f>+C90+C93</f>
        <v>0</v>
      </c>
      <c r="D88" s="364">
        <f>+D90+D93</f>
        <v>0</v>
      </c>
      <c r="E88" s="74"/>
      <c r="F88" s="74"/>
      <c r="G88" s="74"/>
    </row>
    <row r="89" spans="1:7" ht="7.5" customHeight="1">
      <c r="A89" s="74"/>
      <c r="B89" s="400"/>
      <c r="C89" s="357"/>
      <c r="D89" s="364"/>
      <c r="E89" s="74"/>
      <c r="F89" s="74"/>
      <c r="G89" s="74"/>
    </row>
    <row r="90" spans="1:7" ht="18" customHeight="1" hidden="1">
      <c r="A90" s="74"/>
      <c r="B90" s="400" t="s">
        <v>88</v>
      </c>
      <c r="C90" s="358">
        <f>+C91</f>
        <v>0</v>
      </c>
      <c r="D90" s="362">
        <f>+D91</f>
        <v>0</v>
      </c>
      <c r="E90" s="74"/>
      <c r="F90" s="74"/>
      <c r="G90" s="74"/>
    </row>
    <row r="91" spans="1:7" ht="18" customHeight="1" hidden="1">
      <c r="A91" s="74"/>
      <c r="B91" s="404" t="s">
        <v>146</v>
      </c>
      <c r="C91" s="359">
        <v>0</v>
      </c>
      <c r="D91" s="363">
        <f>+C91*$E$9</f>
        <v>0</v>
      </c>
      <c r="E91" s="74"/>
      <c r="F91" s="74"/>
      <c r="G91" s="74"/>
    </row>
    <row r="92" spans="1:7" ht="14.25" customHeight="1" hidden="1">
      <c r="A92" s="74"/>
      <c r="B92" s="400"/>
      <c r="C92" s="357"/>
      <c r="D92" s="364"/>
      <c r="E92" s="74"/>
      <c r="F92" s="74"/>
      <c r="G92" s="74"/>
    </row>
    <row r="93" spans="1:7" ht="15" customHeight="1">
      <c r="A93" s="74"/>
      <c r="B93" s="370" t="s">
        <v>184</v>
      </c>
      <c r="C93" s="358">
        <f>+C94</f>
        <v>0</v>
      </c>
      <c r="D93" s="362">
        <f>+D94</f>
        <v>0</v>
      </c>
      <c r="E93" s="74"/>
      <c r="F93" s="74"/>
      <c r="G93" s="74"/>
    </row>
    <row r="94" spans="1:7" ht="15" customHeight="1">
      <c r="A94" s="74"/>
      <c r="B94" s="369" t="s">
        <v>185</v>
      </c>
      <c r="C94" s="359">
        <v>0</v>
      </c>
      <c r="D94" s="363">
        <f>ROUND(+C94*$E$9,5)</f>
        <v>0</v>
      </c>
      <c r="E94" s="74"/>
      <c r="F94" s="74"/>
      <c r="G94" s="74"/>
    </row>
    <row r="95" spans="1:7" ht="15" customHeight="1">
      <c r="A95" s="74"/>
      <c r="B95" s="400"/>
      <c r="C95" s="357"/>
      <c r="D95" s="364"/>
      <c r="E95" s="74"/>
      <c r="F95" s="74"/>
      <c r="G95" s="74"/>
    </row>
    <row r="96" spans="1:7" ht="18" customHeight="1">
      <c r="A96" s="74"/>
      <c r="B96" s="399" t="s">
        <v>87</v>
      </c>
      <c r="C96" s="357">
        <f>+C98</f>
        <v>10279.96209</v>
      </c>
      <c r="D96" s="364">
        <f>+D98</f>
        <v>33327.637090000004</v>
      </c>
      <c r="E96" s="74"/>
      <c r="F96" s="74"/>
      <c r="G96" s="74"/>
    </row>
    <row r="97" spans="1:7" ht="9.75" customHeight="1">
      <c r="A97" s="74"/>
      <c r="B97" s="399"/>
      <c r="C97" s="357"/>
      <c r="D97" s="364"/>
      <c r="E97" s="74"/>
      <c r="F97" s="74"/>
      <c r="G97" s="74"/>
    </row>
    <row r="98" spans="1:7" ht="18" customHeight="1">
      <c r="A98" s="74"/>
      <c r="B98" s="405" t="s">
        <v>101</v>
      </c>
      <c r="C98" s="357">
        <f>+C100+C104+C108</f>
        <v>10279.96209</v>
      </c>
      <c r="D98" s="364">
        <f>+D100+D104+D108</f>
        <v>33327.637090000004</v>
      </c>
      <c r="E98" s="74"/>
      <c r="F98" s="74"/>
      <c r="G98" s="74"/>
    </row>
    <row r="99" spans="1:7" ht="7.5" customHeight="1">
      <c r="A99" s="74"/>
      <c r="B99" s="400"/>
      <c r="C99" s="357"/>
      <c r="D99" s="364"/>
      <c r="E99" s="74"/>
      <c r="F99" s="74"/>
      <c r="G99" s="74"/>
    </row>
    <row r="100" spans="1:7" ht="15.75" customHeight="1">
      <c r="A100" s="74"/>
      <c r="B100" s="370" t="s">
        <v>168</v>
      </c>
      <c r="C100" s="358">
        <f>SUM(C101:C102)</f>
        <v>3819.11493</v>
      </c>
      <c r="D100" s="362">
        <f>SUM(D101:D102)</f>
        <v>12381.5706</v>
      </c>
      <c r="E100" s="74"/>
      <c r="F100" s="74"/>
      <c r="G100" s="74"/>
    </row>
    <row r="101" spans="1:7" ht="15.75" customHeight="1">
      <c r="A101" s="74"/>
      <c r="B101" s="369" t="s">
        <v>187</v>
      </c>
      <c r="C101" s="474">
        <v>3699.05006</v>
      </c>
      <c r="D101" s="363">
        <f>ROUND(+C101*$E$9,5)</f>
        <v>11992.32029</v>
      </c>
      <c r="E101" s="74"/>
      <c r="F101" s="74"/>
      <c r="G101" s="74"/>
    </row>
    <row r="102" spans="1:7" ht="15.75" customHeight="1">
      <c r="A102" s="74"/>
      <c r="B102" s="369" t="s">
        <v>186</v>
      </c>
      <c r="C102" s="474">
        <v>120.06487</v>
      </c>
      <c r="D102" s="363">
        <f>ROUND(+C102*$E$9,5)</f>
        <v>389.25031</v>
      </c>
      <c r="E102" s="74"/>
      <c r="F102" s="74"/>
      <c r="G102" s="74"/>
    </row>
    <row r="103" spans="1:7" ht="7.5" customHeight="1">
      <c r="A103" s="74"/>
      <c r="B103" s="404"/>
      <c r="C103" s="359"/>
      <c r="D103" s="363"/>
      <c r="E103" s="74"/>
      <c r="F103" s="74"/>
      <c r="G103" s="74"/>
    </row>
    <row r="104" spans="1:7" ht="15" customHeight="1">
      <c r="A104" s="74"/>
      <c r="B104" s="370" t="s">
        <v>173</v>
      </c>
      <c r="C104" s="358">
        <f>SUM(C105:C106)</f>
        <v>6460.847160000001</v>
      </c>
      <c r="D104" s="362">
        <f>SUM(D105:D106)</f>
        <v>20946.06649</v>
      </c>
      <c r="E104" s="74"/>
      <c r="F104" s="74"/>
      <c r="G104" s="74"/>
    </row>
    <row r="105" spans="1:7" ht="15.75" customHeight="1">
      <c r="A105" s="74"/>
      <c r="B105" s="369" t="s">
        <v>174</v>
      </c>
      <c r="C105" s="474">
        <v>6433.252780000001</v>
      </c>
      <c r="D105" s="363">
        <f>ROUND(+C105*$E$9,5)</f>
        <v>20856.60551</v>
      </c>
      <c r="E105" s="74"/>
      <c r="F105" s="74"/>
      <c r="G105" s="74"/>
    </row>
    <row r="106" spans="1:7" ht="15.75" customHeight="1">
      <c r="A106" s="74"/>
      <c r="B106" s="369" t="s">
        <v>175</v>
      </c>
      <c r="C106" s="474">
        <v>27.59438</v>
      </c>
      <c r="D106" s="363">
        <f>ROUND(+C106*$E$9,5)</f>
        <v>89.46098</v>
      </c>
      <c r="E106" s="74"/>
      <c r="F106" s="74"/>
      <c r="G106" s="74"/>
    </row>
    <row r="107" spans="1:7" ht="7.5" customHeight="1">
      <c r="A107" s="74"/>
      <c r="B107" s="404"/>
      <c r="C107" s="359"/>
      <c r="D107" s="362"/>
      <c r="E107" s="74"/>
      <c r="F107" s="74"/>
      <c r="G107" s="74"/>
    </row>
    <row r="108" spans="1:7" ht="15.75" customHeight="1">
      <c r="A108" s="74"/>
      <c r="B108" s="370" t="s">
        <v>188</v>
      </c>
      <c r="C108" s="358">
        <v>0</v>
      </c>
      <c r="D108" s="362">
        <v>0</v>
      </c>
      <c r="E108" s="74"/>
      <c r="F108" s="74"/>
      <c r="G108" s="74"/>
    </row>
    <row r="109" spans="1:7" ht="15.75" customHeight="1" hidden="1">
      <c r="A109" s="74"/>
      <c r="B109" s="70" t="s">
        <v>144</v>
      </c>
      <c r="C109" s="359">
        <v>0</v>
      </c>
      <c r="D109" s="363">
        <f>+C109*$E$9</f>
        <v>0</v>
      </c>
      <c r="E109" s="74"/>
      <c r="F109" s="74"/>
      <c r="G109" s="74"/>
    </row>
    <row r="110" spans="1:7" ht="9.75" customHeight="1">
      <c r="A110" s="74"/>
      <c r="B110" s="70"/>
      <c r="C110" s="359"/>
      <c r="D110" s="362"/>
      <c r="E110" s="74"/>
      <c r="F110" s="74"/>
      <c r="G110" s="74"/>
    </row>
    <row r="111" spans="1:7" ht="15" customHeight="1">
      <c r="A111" s="74"/>
      <c r="B111" s="537" t="s">
        <v>17</v>
      </c>
      <c r="C111" s="528">
        <f>+C96+C86</f>
        <v>10279.96209</v>
      </c>
      <c r="D111" s="528">
        <f>+D96+D86</f>
        <v>33327.637090000004</v>
      </c>
      <c r="E111" s="74"/>
      <c r="F111" s="74"/>
      <c r="G111" s="74"/>
    </row>
    <row r="112" spans="1:7" ht="15" customHeight="1">
      <c r="A112" s="74"/>
      <c r="B112" s="538"/>
      <c r="C112" s="529"/>
      <c r="D112" s="529"/>
      <c r="E112" s="74"/>
      <c r="F112" s="74"/>
      <c r="G112" s="74"/>
    </row>
    <row r="113" spans="1:7" ht="7.5" customHeight="1">
      <c r="A113" s="74"/>
      <c r="B113" s="109"/>
      <c r="C113" s="89"/>
      <c r="D113" s="89"/>
      <c r="E113" s="74"/>
      <c r="F113" s="74"/>
      <c r="G113" s="74"/>
    </row>
    <row r="114" spans="1:7" ht="17.25" customHeight="1">
      <c r="A114" s="74"/>
      <c r="B114" s="110" t="s">
        <v>128</v>
      </c>
      <c r="C114" s="196"/>
      <c r="D114" s="196"/>
      <c r="E114" s="74"/>
      <c r="F114" s="74"/>
      <c r="G114" s="74"/>
    </row>
    <row r="115" spans="1:7" ht="6.75" customHeight="1">
      <c r="A115" s="74"/>
      <c r="B115" s="110"/>
      <c r="C115" s="89"/>
      <c r="D115" s="89"/>
      <c r="E115" s="74"/>
      <c r="F115" s="74"/>
      <c r="G115" s="74"/>
    </row>
    <row r="116" spans="1:7" ht="15">
      <c r="A116" s="74"/>
      <c r="B116" s="484" t="s">
        <v>189</v>
      </c>
      <c r="C116" s="484"/>
      <c r="D116" s="484"/>
      <c r="E116" s="74"/>
      <c r="F116" s="74"/>
      <c r="G116" s="74"/>
    </row>
    <row r="117" spans="1:7" ht="15">
      <c r="A117" s="74"/>
      <c r="B117" s="484" t="s">
        <v>180</v>
      </c>
      <c r="C117" s="484"/>
      <c r="D117" s="484"/>
      <c r="E117" s="74"/>
      <c r="F117" s="74"/>
      <c r="G117" s="74"/>
    </row>
    <row r="118" spans="1:7" ht="15">
      <c r="A118" s="74"/>
      <c r="B118" s="424"/>
      <c r="C118" s="428"/>
      <c r="D118" s="428"/>
      <c r="E118" s="74"/>
      <c r="F118" s="74"/>
      <c r="G118" s="74"/>
    </row>
    <row r="119" spans="1:7" ht="15">
      <c r="A119" s="74"/>
      <c r="B119" s="424"/>
      <c r="C119" s="417"/>
      <c r="D119" s="417"/>
      <c r="E119" s="74"/>
      <c r="F119" s="74"/>
      <c r="G119" s="74"/>
    </row>
    <row r="120" spans="1:7" ht="15">
      <c r="A120" s="74"/>
      <c r="B120" s="424"/>
      <c r="C120" s="414"/>
      <c r="D120" s="414"/>
      <c r="E120" s="74"/>
      <c r="F120" s="74"/>
      <c r="G120" s="74"/>
    </row>
    <row r="121" spans="1:7" ht="15">
      <c r="A121" s="74"/>
      <c r="B121" s="424"/>
      <c r="C121" s="424"/>
      <c r="D121" s="424"/>
      <c r="E121" s="74"/>
      <c r="F121" s="74"/>
      <c r="G121" s="74"/>
    </row>
    <row r="122" spans="1:7" ht="15">
      <c r="A122" s="74"/>
      <c r="B122" s="424"/>
      <c r="C122" s="416"/>
      <c r="D122" s="416"/>
      <c r="E122" s="74"/>
      <c r="F122" s="74"/>
      <c r="G122" s="74"/>
    </row>
    <row r="123" spans="1:7" ht="15">
      <c r="A123" s="74"/>
      <c r="B123" s="424"/>
      <c r="C123" s="424"/>
      <c r="D123" s="424"/>
      <c r="E123" s="74"/>
      <c r="F123" s="74"/>
      <c r="G123" s="74"/>
    </row>
    <row r="124" spans="1:7" ht="15">
      <c r="A124" s="74"/>
      <c r="B124" s="424"/>
      <c r="C124" s="424"/>
      <c r="D124" s="424"/>
      <c r="E124" s="74"/>
      <c r="F124" s="74"/>
      <c r="G124" s="74"/>
    </row>
    <row r="125" spans="1:7" ht="15">
      <c r="A125" s="74"/>
      <c r="B125" s="424"/>
      <c r="C125" s="424"/>
      <c r="D125" s="424"/>
      <c r="E125" s="74"/>
      <c r="F125" s="74"/>
      <c r="G125" s="74"/>
    </row>
    <row r="126" spans="1:7" ht="15">
      <c r="A126" s="74"/>
      <c r="B126" s="424"/>
      <c r="C126" s="424"/>
      <c r="D126" s="424"/>
      <c r="E126" s="74"/>
      <c r="F126" s="74"/>
      <c r="G126" s="74"/>
    </row>
    <row r="127" spans="1:7" ht="15">
      <c r="A127" s="74"/>
      <c r="B127" s="424"/>
      <c r="C127" s="424"/>
      <c r="D127" s="424"/>
      <c r="E127" s="74"/>
      <c r="F127" s="74"/>
      <c r="G127" s="74"/>
    </row>
    <row r="128" spans="1:7" ht="15">
      <c r="A128" s="74"/>
      <c r="B128" s="424"/>
      <c r="C128" s="424"/>
      <c r="D128" s="424"/>
      <c r="E128" s="74"/>
      <c r="F128" s="74"/>
      <c r="G128" s="74"/>
    </row>
    <row r="129" spans="1:7" ht="15">
      <c r="A129" s="74"/>
      <c r="B129" s="424"/>
      <c r="C129" s="424"/>
      <c r="D129" s="424"/>
      <c r="E129" s="74"/>
      <c r="F129" s="74"/>
      <c r="G129" s="74"/>
    </row>
    <row r="130" spans="1:7" ht="15">
      <c r="A130" s="74"/>
      <c r="B130" s="424"/>
      <c r="C130" s="424"/>
      <c r="D130" s="424"/>
      <c r="E130" s="74"/>
      <c r="F130" s="74"/>
      <c r="G130" s="74"/>
    </row>
    <row r="131" spans="1:7" ht="15">
      <c r="A131" s="74"/>
      <c r="B131" s="424"/>
      <c r="C131" s="424"/>
      <c r="D131" s="424"/>
      <c r="E131" s="74"/>
      <c r="F131" s="74"/>
      <c r="G131" s="74"/>
    </row>
    <row r="132" spans="1:7" ht="15">
      <c r="A132" s="74"/>
      <c r="B132" s="424"/>
      <c r="C132" s="424"/>
      <c r="D132" s="424"/>
      <c r="E132" s="74"/>
      <c r="F132" s="74"/>
      <c r="G132" s="74"/>
    </row>
    <row r="451" spans="1:7" ht="15">
      <c r="A451" s="74"/>
      <c r="B451" s="74"/>
      <c r="C451" s="74"/>
      <c r="D451" s="114"/>
      <c r="E451" s="74"/>
      <c r="F451" s="74"/>
      <c r="G451" s="74"/>
    </row>
  </sheetData>
  <sheetProtection/>
  <mergeCells count="14">
    <mergeCell ref="B116:D116"/>
    <mergeCell ref="B117:D117"/>
    <mergeCell ref="B11:B13"/>
    <mergeCell ref="C11:C13"/>
    <mergeCell ref="D11:D13"/>
    <mergeCell ref="B111:B112"/>
    <mergeCell ref="B78:B80"/>
    <mergeCell ref="C78:C80"/>
    <mergeCell ref="D78:D80"/>
    <mergeCell ref="C111:C112"/>
    <mergeCell ref="D111:D112"/>
    <mergeCell ref="B57:B58"/>
    <mergeCell ref="C57:C58"/>
    <mergeCell ref="D57:D58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2017-09-04T17:56:33Z</cp:lastPrinted>
  <dcterms:created xsi:type="dcterms:W3CDTF">2012-08-14T20:42:27Z</dcterms:created>
  <dcterms:modified xsi:type="dcterms:W3CDTF">2017-09-28T17:17:43Z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