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480" yWindow="9795" windowWidth="6735" windowHeight="4695" activeTab="0"/>
  </bookViews>
  <sheets>
    <sheet name="Indice" sheetId="1" r:id="rId1"/>
    <sheet name="Portada" sheetId="2" r:id="rId2"/>
    <sheet name="Resumen Cuadros" sheetId="3" r:id="rId3"/>
    <sheet name="Resumen Graficos" sheetId="4" r:id="rId4"/>
    <sheet name="Residencia Acreedor" sheetId="5" r:id="rId5"/>
    <sheet name="Plazo" sheetId="6" r:id="rId6"/>
    <sheet name="Tipo Instrum." sheetId="7" r:id="rId7"/>
    <sheet name="Moneda" sheetId="8" r:id="rId8"/>
    <sheet name="Acreedor" sheetId="9" r:id="rId9"/>
    <sheet name="Deudor" sheetId="10" r:id="rId10"/>
    <sheet name="Total de Proy Serv" sheetId="11" r:id="rId11"/>
  </sheets>
  <definedNames>
    <definedName name="_xlnm.Print_Area" localSheetId="8">'Acreedor'!$B$76:$D$126</definedName>
    <definedName name="_xlnm.Print_Area" localSheetId="9">'Deudor'!$B$5:$E$124</definedName>
    <definedName name="_xlnm.Print_Area" localSheetId="7">'Moneda'!$B$1:$E$64</definedName>
    <definedName name="_xlnm.Print_Area" localSheetId="5">'Plazo'!$B$1:$E$26</definedName>
    <definedName name="_xlnm.Print_Area" localSheetId="1">'Portada'!$B$1:$H$36</definedName>
    <definedName name="_xlnm.Print_Area" localSheetId="4">'Residencia Acreedor'!$B$1:$D$52</definedName>
    <definedName name="_xlnm.Print_Area" localSheetId="2">'Resumen Cuadros'!$B$1:$K$50</definedName>
    <definedName name="_xlnm.Print_Area" localSheetId="3">'Resumen Graficos'!$A$1:$O$53</definedName>
    <definedName name="_xlnm.Print_Area" localSheetId="6">'Tipo Instrum.'!$B$1:$E$51</definedName>
    <definedName name="_xlnm.Print_Area" localSheetId="10">'Total de Proy Serv'!$B$52:$M$93</definedName>
    <definedName name="Nueox">#REF!</definedName>
    <definedName name="nuevo">'Total de Proy Serv'!$B$57</definedName>
  </definedNames>
  <calcPr fullCalcOnLoad="1"/>
</workbook>
</file>

<file path=xl/sharedStrings.xml><?xml version="1.0" encoding="utf-8"?>
<sst xmlns="http://schemas.openxmlformats.org/spreadsheetml/2006/main" count="534" uniqueCount="343">
  <si>
    <t>Contenido</t>
  </si>
  <si>
    <t>:</t>
  </si>
  <si>
    <t>Fecha de corte</t>
  </si>
  <si>
    <t>Mensual</t>
  </si>
  <si>
    <t>Fuente</t>
  </si>
  <si>
    <t>Elaboración</t>
  </si>
  <si>
    <t>Ubicación virtual</t>
  </si>
  <si>
    <t>Fecha revisión</t>
  </si>
  <si>
    <t>Plazo</t>
  </si>
  <si>
    <t>Periodicidad</t>
  </si>
  <si>
    <t>Valoración</t>
  </si>
  <si>
    <t>Tipo de cambio</t>
  </si>
  <si>
    <t>DEUDA DE LOS GOBIERNOS REGIONALES Y GOBIERNOS LOCALES</t>
  </si>
  <si>
    <t>http://www.mef.gob.pe/index.php?option=com_content&amp;view=article&amp;id=2031&amp;Itemid=101432&amp;lang=es</t>
  </si>
  <si>
    <t>US dólares</t>
  </si>
  <si>
    <t xml:space="preserve">  Bonistas</t>
  </si>
  <si>
    <t>TOTAL</t>
  </si>
  <si>
    <t xml:space="preserve"> Gobiernos Locales</t>
  </si>
  <si>
    <t>TIPO DE DEUDA</t>
  </si>
  <si>
    <t xml:space="preserve">     TOTAL </t>
  </si>
  <si>
    <t xml:space="preserve">   Dólares</t>
  </si>
  <si>
    <t xml:space="preserve">   Yenes</t>
  </si>
  <si>
    <t xml:space="preserve">   Euro</t>
  </si>
  <si>
    <t>Cuadro 1</t>
  </si>
  <si>
    <t>Cuadro 2</t>
  </si>
  <si>
    <t>Cuadro 3</t>
  </si>
  <si>
    <t>Cuadro 4</t>
  </si>
  <si>
    <t>Cuadro 5</t>
  </si>
  <si>
    <t>Cuadro 6</t>
  </si>
  <si>
    <t>Moneda</t>
  </si>
  <si>
    <t>Tipo Deuda</t>
  </si>
  <si>
    <t>Tipo Instrumento</t>
  </si>
  <si>
    <t>%</t>
  </si>
  <si>
    <t>Externa</t>
  </si>
  <si>
    <t>Bonos</t>
  </si>
  <si>
    <t>Interna</t>
  </si>
  <si>
    <t>Créditos</t>
  </si>
  <si>
    <t>Total</t>
  </si>
  <si>
    <t>Sector Institucional</t>
  </si>
  <si>
    <t>Fuente de Financiamiento</t>
  </si>
  <si>
    <t>Bonistas</t>
  </si>
  <si>
    <t>US Dólares</t>
  </si>
  <si>
    <t>Yenes</t>
  </si>
  <si>
    <t>Euros</t>
  </si>
  <si>
    <t>Moneda Extranjera</t>
  </si>
  <si>
    <t>Moneda Local</t>
  </si>
  <si>
    <t>TIPO DE INSTRUMENTO</t>
  </si>
  <si>
    <t>SECTOR INSTITUCIONAL</t>
  </si>
  <si>
    <t>COMPOSICIÓN POR MONEDA</t>
  </si>
  <si>
    <t>FUENTE DE FINANCIAMIENTO</t>
  </si>
  <si>
    <t>(Millones de US dólares)</t>
  </si>
  <si>
    <t>ACREEDOR</t>
  </si>
  <si>
    <t xml:space="preserve">  Bco. Internacional del Perú</t>
  </si>
  <si>
    <t xml:space="preserve">  Bco. Financiero</t>
  </si>
  <si>
    <t xml:space="preserve">  BBVA B. Continental</t>
  </si>
  <si>
    <t>EVOLUCIÓN DE LA DEUDA DE GR-GL</t>
  </si>
  <si>
    <t>Corto Plazo</t>
  </si>
  <si>
    <t>Mediano y Largo Plazo</t>
  </si>
  <si>
    <t>PLAZO</t>
  </si>
  <si>
    <t>RESUMEN DE CUADROS</t>
  </si>
  <si>
    <t>RESUMEN DE GRÁFICOS</t>
  </si>
  <si>
    <t xml:space="preserve"> CORTO PLAZO</t>
  </si>
  <si>
    <t xml:space="preserve"> MEDIANO Y LARGO PLAZO </t>
  </si>
  <si>
    <t xml:space="preserve">    Gobiernos Locales</t>
  </si>
  <si>
    <t xml:space="preserve">    Gobiernos Regionales</t>
  </si>
  <si>
    <t>Organismos Internacionales</t>
  </si>
  <si>
    <t>PORTADA</t>
  </si>
  <si>
    <t xml:space="preserve">   Miles de US dólares</t>
  </si>
  <si>
    <t>POR TIPO DE INSTRUMENTO Y SECTOR INSTITUCIONAL</t>
  </si>
  <si>
    <t>I. MONEDA LOCAL</t>
  </si>
  <si>
    <t>II. MONEDA EXTRANJERA</t>
  </si>
  <si>
    <t xml:space="preserve">     Banca Estatal</t>
  </si>
  <si>
    <t xml:space="preserve">TOTAL </t>
  </si>
  <si>
    <r>
      <t xml:space="preserve">     MEF   </t>
    </r>
    <r>
      <rPr>
        <sz val="8"/>
        <rFont val="Arial"/>
        <family val="2"/>
      </rPr>
      <t xml:space="preserve">1/ </t>
    </r>
    <r>
      <rPr>
        <vertAlign val="superscript"/>
        <sz val="8"/>
        <rFont val="Arial"/>
        <family val="2"/>
      </rPr>
      <t xml:space="preserve"> </t>
    </r>
    <r>
      <rPr>
        <sz val="11"/>
        <rFont val="Arial"/>
        <family val="2"/>
      </rPr>
      <t>(Traspaso)</t>
    </r>
  </si>
  <si>
    <t>Gobierno Nacional</t>
  </si>
  <si>
    <t>Dirección General de Endeudamiento y Tesoro Público</t>
  </si>
  <si>
    <t>Nota</t>
  </si>
  <si>
    <t>En algunos cuadros el total no coincide con la suma de los componentes, debido al redondeo de las cifras.</t>
  </si>
  <si>
    <t>1/ Incluye deuda con Convenios de Traspasos de Recursos.</t>
  </si>
  <si>
    <t xml:space="preserve"> Gobiernos Regionales   </t>
  </si>
  <si>
    <t>Sistema Integrado de Gestión y Administración de la Deuda-SIAD</t>
  </si>
  <si>
    <t xml:space="preserve">Evolución de la Deuda </t>
  </si>
  <si>
    <t xml:space="preserve">  Bco. de la Nación</t>
  </si>
  <si>
    <t xml:space="preserve">  Bco. de Crédito</t>
  </si>
  <si>
    <t>Bco. Internacional de  Reconstrucción y Fomento (BIRF)</t>
  </si>
  <si>
    <t>Sistema Financiero Nacional</t>
  </si>
  <si>
    <t>DE MEDIANO Y LARGO PLAZO</t>
  </si>
  <si>
    <t xml:space="preserve"> DEUDA EXTERNA   </t>
  </si>
  <si>
    <t>DEUDA DE GOBIERNOS REGIONALES Y GOBIERNOS LOCALES</t>
  </si>
  <si>
    <t>DEUDA GOBIERNOS REGIONALES Y GOBIERNOS LOCALES</t>
  </si>
  <si>
    <t>DE CORTO PLAZO</t>
  </si>
  <si>
    <r>
      <t xml:space="preserve"> BONOS </t>
    </r>
    <r>
      <rPr>
        <sz val="8"/>
        <rFont val="Arial"/>
        <family val="2"/>
      </rPr>
      <t xml:space="preserve"> </t>
    </r>
  </si>
  <si>
    <r>
      <t xml:space="preserve"> CRÉDITOS  </t>
    </r>
    <r>
      <rPr>
        <sz val="8"/>
        <rFont val="Arial"/>
        <family val="2"/>
      </rPr>
      <t xml:space="preserve"> </t>
    </r>
  </si>
  <si>
    <t xml:space="preserve"> I.  GOBIERNO NACIONAL</t>
  </si>
  <si>
    <t xml:space="preserve">  Gobierno Regional</t>
  </si>
  <si>
    <t>Acreedor</t>
  </si>
  <si>
    <t>Banca Estatal, Banca Comercial y FONAVI.</t>
  </si>
  <si>
    <t>La información se presenta a valor nominal.</t>
  </si>
  <si>
    <t xml:space="preserve"> DEUDA INTERNA   </t>
  </si>
  <si>
    <t>Sistema Integrado de Administración Financiera del Sector Público (SIAF-SP), en el cual los Gobiernos Regionales y Gobiernos Locales registran su información.</t>
  </si>
  <si>
    <t>(Miles de US dólares)</t>
  </si>
  <si>
    <t>Amt.</t>
  </si>
  <si>
    <t>Int.</t>
  </si>
  <si>
    <t>DE CORTO Y MEDIANO Y LARGO PLAZO</t>
  </si>
  <si>
    <t>POR PLAZO Y SECTOR INSTITUCIONAL</t>
  </si>
  <si>
    <t xml:space="preserve">    Regionales y Gobiernos Locales con Convenios Traspasos de Recursos.</t>
  </si>
  <si>
    <t>2/ Deuda con Convenios de Traspasos de Recursos.</t>
  </si>
  <si>
    <t>I.  GOBIERNOS REGIONALES</t>
  </si>
  <si>
    <t xml:space="preserve"> Deuda Interna</t>
  </si>
  <si>
    <t xml:space="preserve">     MEF   </t>
  </si>
  <si>
    <t>II.  GOBIERNOS LOCALES</t>
  </si>
  <si>
    <t xml:space="preserve"> Deuda Externa</t>
  </si>
  <si>
    <t xml:space="preserve">     Organismos Internacionales</t>
  </si>
  <si>
    <t xml:space="preserve">     Bonistas</t>
  </si>
  <si>
    <t xml:space="preserve">     Banca Comercial</t>
  </si>
  <si>
    <t xml:space="preserve">     Otras Fuentes</t>
  </si>
  <si>
    <t xml:space="preserve">       BID</t>
  </si>
  <si>
    <t xml:space="preserve">       BIRF</t>
  </si>
  <si>
    <t xml:space="preserve">       Bco. Internacional del Perú</t>
  </si>
  <si>
    <t xml:space="preserve">       Bco. de Crédito</t>
  </si>
  <si>
    <t xml:space="preserve">       Bco. Financiero</t>
  </si>
  <si>
    <t xml:space="preserve">       Bco. de la Nación</t>
  </si>
  <si>
    <t xml:space="preserve">       Caja Metropolitana de Lima</t>
  </si>
  <si>
    <t>POR SECTOR INSTITUCIONAL Y ACREEDOR</t>
  </si>
  <si>
    <t>Gobiernos Locales</t>
  </si>
  <si>
    <t>Gobiernos Regionales</t>
  </si>
  <si>
    <t xml:space="preserve">     y Gobiernos Locales con Convenios de Traspasos de Recursos.</t>
  </si>
  <si>
    <t xml:space="preserve"> BONOS   </t>
  </si>
  <si>
    <t xml:space="preserve">     Gobiernos Locales</t>
  </si>
  <si>
    <t xml:space="preserve">     Gobiernos Regionales </t>
  </si>
  <si>
    <t xml:space="preserve">     Gobiernos Regionales  </t>
  </si>
  <si>
    <t xml:space="preserve">Gobiernos Regionales </t>
  </si>
  <si>
    <t xml:space="preserve">Gobiernos Regionales  </t>
  </si>
  <si>
    <t xml:space="preserve">Gobiernos Regionales   </t>
  </si>
  <si>
    <t xml:space="preserve">Gobiernos Locales   </t>
  </si>
  <si>
    <t>2/ Deuda derivada de la entrega de Certificados de  Inversión Pública Regional y Local (CIPRL).</t>
  </si>
  <si>
    <t>Deuda Externa</t>
  </si>
  <si>
    <t>Deuda Interna</t>
  </si>
  <si>
    <t>Período</t>
  </si>
  <si>
    <t>MEF</t>
  </si>
  <si>
    <t>Bancos</t>
  </si>
  <si>
    <t>Otros</t>
  </si>
  <si>
    <t xml:space="preserve">       Bco. Agropecuario</t>
  </si>
  <si>
    <t>Sector Institucional / Deudor</t>
  </si>
  <si>
    <t>Gobierno Regional de Cajamarca</t>
  </si>
  <si>
    <t>Gobierno Regional de Loreto</t>
  </si>
  <si>
    <t>Gobierno Regional del Callao</t>
  </si>
  <si>
    <t>Gobierno Regional de Cusco</t>
  </si>
  <si>
    <t>Municipalidad Provincial de Lima</t>
  </si>
  <si>
    <t>Municipalidad Distrital de Cerro Colorado</t>
  </si>
  <si>
    <t>Municipalidad Distrital de Ate - Vitarte</t>
  </si>
  <si>
    <t>Municipalidad Provincial de Sechura</t>
  </si>
  <si>
    <t>Municipalidad Provincial de Chota</t>
  </si>
  <si>
    <t>Municipalidad Provincial de Zarumilla</t>
  </si>
  <si>
    <t>Municipalidad Provincial de Tocache</t>
  </si>
  <si>
    <t>Municipalidad Distrital de Huayllay</t>
  </si>
  <si>
    <t>Municipalidad Distrital de San Luis</t>
  </si>
  <si>
    <t>Municipalidad Distrital de San Miguel</t>
  </si>
  <si>
    <t>Municipalidad Provincial de Huaylas - Caraz</t>
  </si>
  <si>
    <t>Municipalidad Provincial de Andahuaylas</t>
  </si>
  <si>
    <t>Sector institucional / Deudor</t>
  </si>
  <si>
    <t xml:space="preserve">DEUDA DE GOBIERNOS REGIONALES Y GOBIERNOS LOCALES </t>
  </si>
  <si>
    <t>Cuadro 7</t>
  </si>
  <si>
    <t>POR SECTOR INSTITUCIONAL Y DEUDOR</t>
  </si>
  <si>
    <t>POR TIPO DE MONEDA Y SECTOR INSTITUCIONAL</t>
  </si>
  <si>
    <t>Municipalidad Distrital de Tinyahuarco</t>
  </si>
  <si>
    <t xml:space="preserve">  Bco. Agropecuario</t>
  </si>
  <si>
    <t xml:space="preserve">  Sector Institucional / Acreedor</t>
  </si>
  <si>
    <t>Gobierno Regional de San Martín</t>
  </si>
  <si>
    <t>Cuadro 1A</t>
  </si>
  <si>
    <t>Cuadro 3A</t>
  </si>
  <si>
    <t>Cuadro 4A</t>
  </si>
  <si>
    <t>Cuadro 5A</t>
  </si>
  <si>
    <t>Cuadro 6A</t>
  </si>
  <si>
    <t>Cuadro 7A</t>
  </si>
  <si>
    <t>Comprende el saldo de la deuda de los Gobiernos Regionales y Gobiernos Locales.</t>
  </si>
  <si>
    <r>
      <t xml:space="preserve"> DEUDA EXTERNA   </t>
    </r>
    <r>
      <rPr>
        <b/>
        <sz val="8"/>
        <rFont val="Arial"/>
        <family val="2"/>
      </rPr>
      <t>1/</t>
    </r>
  </si>
  <si>
    <r>
      <t xml:space="preserve">  DEUDA INTERNA   </t>
    </r>
    <r>
      <rPr>
        <b/>
        <sz val="8"/>
        <rFont val="Arial"/>
        <family val="2"/>
      </rPr>
      <t>2/</t>
    </r>
  </si>
  <si>
    <r>
      <t xml:space="preserve"> CRÉDITOS  </t>
    </r>
    <r>
      <rPr>
        <b/>
        <sz val="8"/>
        <rFont val="Arial"/>
        <family val="2"/>
      </rPr>
      <t xml:space="preserve"> 1/</t>
    </r>
  </si>
  <si>
    <r>
      <t xml:space="preserve">Gobiernos Regionales   </t>
    </r>
    <r>
      <rPr>
        <b/>
        <sz val="8"/>
        <rFont val="Arial"/>
        <family val="2"/>
      </rPr>
      <t>2/</t>
    </r>
  </si>
  <si>
    <r>
      <t xml:space="preserve">      MEF (Traspaso)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1/</t>
    </r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</si>
  <si>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2/</t>
    </r>
  </si>
  <si>
    <r>
      <t xml:space="preserve">I. Gobiernos Regionales   </t>
    </r>
    <r>
      <rPr>
        <b/>
        <sz val="8"/>
        <rFont val="Arial"/>
        <family val="2"/>
      </rPr>
      <t>1/</t>
    </r>
  </si>
  <si>
    <r>
      <t xml:space="preserve">II. Gobiernos Locales   </t>
    </r>
    <r>
      <rPr>
        <b/>
        <sz val="8"/>
        <rFont val="Arial"/>
        <family val="2"/>
      </rPr>
      <t>2/</t>
    </r>
  </si>
  <si>
    <r>
      <t xml:space="preserve">      MEF (CIPRL)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2/</t>
    </r>
  </si>
  <si>
    <t>Municipalidad Provincial de Talara - Pariñas</t>
  </si>
  <si>
    <r>
      <t xml:space="preserve">Nota: </t>
    </r>
    <r>
      <rPr>
        <sz val="10"/>
        <rFont val="Arial"/>
        <family val="2"/>
      </rPr>
      <t>Sector Institucional comprende: Gobierno Central, Gobiernos Locales y Gobiernos Regionales.</t>
    </r>
  </si>
  <si>
    <r>
      <rPr>
        <b/>
        <sz val="12"/>
        <rFont val="Arial"/>
        <family val="2"/>
      </rPr>
      <t>Nota:</t>
    </r>
    <r>
      <rPr>
        <sz val="12"/>
        <rFont val="Arial"/>
        <family val="2"/>
      </rPr>
      <t xml:space="preserve"> -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Préstamos vigentes.</t>
    </r>
  </si>
  <si>
    <t xml:space="preserve">  Caja Metropolitano de Lima</t>
  </si>
  <si>
    <t xml:space="preserve">Gobierno Regional de Arequipa </t>
  </si>
  <si>
    <t>Gobierno Regional de Apurimac</t>
  </si>
  <si>
    <t>Gobierno Regional de Piura</t>
  </si>
  <si>
    <t>Municipalidad Distrital de Olmos</t>
  </si>
  <si>
    <t>Municipalidad Distrital de Lince</t>
  </si>
  <si>
    <r>
      <t xml:space="preserve">       MEF (CIPRL)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2/ </t>
    </r>
  </si>
  <si>
    <r>
      <t xml:space="preserve">     MEF   </t>
    </r>
    <r>
      <rPr>
        <b/>
        <sz val="8"/>
        <rFont val="Arial"/>
        <family val="2"/>
      </rPr>
      <t xml:space="preserve">1/  </t>
    </r>
  </si>
  <si>
    <t>1/ Deuda entre sectores interinstitucionales.</t>
  </si>
  <si>
    <r>
      <t xml:space="preserve">II. Gobiernos Locales   </t>
    </r>
    <r>
      <rPr>
        <b/>
        <sz val="8"/>
        <rFont val="Arial"/>
        <family val="2"/>
      </rPr>
      <t>1/</t>
    </r>
  </si>
  <si>
    <t xml:space="preserve">1/  Comprende, convenios de traspasos de recursos entre el MEF y cada Gobierno Regional. Además deuda derivada de la entrega </t>
  </si>
  <si>
    <t>1/   Incluye deuda derivada de la entrega de Certificados de  Inversión Pública Regional y Local (CIPRL).</t>
  </si>
  <si>
    <t xml:space="preserve">1/ Comprende: Convenios de Traspasos de Recursos, Certificado de  Inversión Pública Regional y Local  </t>
  </si>
  <si>
    <t xml:space="preserve">    (CIPRL) y deuda a FONAVI (PRINCIPAL).</t>
  </si>
  <si>
    <t xml:space="preserve">       Bco. Scotiabank</t>
  </si>
  <si>
    <t xml:space="preserve">  Bco. Scotiabank</t>
  </si>
  <si>
    <t xml:space="preserve">2/  Comprende deuda con garantía y sin garantía de Gobierno Nacional y Convenio de Traspaso de  Recursos. Además deuda </t>
  </si>
  <si>
    <t xml:space="preserve">      derivada de la entrega de Certificados de Inversión Pública Regional y Local (CIPRL). Los Gobiernos Locales con deuda</t>
  </si>
  <si>
    <t xml:space="preserve">      de Certificados de  Inversión Pública Regional y Local (CIPRL).</t>
  </si>
  <si>
    <t>Municipalidad Provincial de Trujillo</t>
  </si>
  <si>
    <r>
      <rPr>
        <b/>
        <sz val="10"/>
        <rFont val="Arial"/>
        <family val="2"/>
      </rPr>
      <t xml:space="preserve">Deuda Externa; </t>
    </r>
    <r>
      <rPr>
        <sz val="10"/>
        <rFont val="Arial"/>
        <family val="2"/>
      </rPr>
      <t>considera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 xml:space="preserve">la deuda directa de los Gobiernos Regionales y Gobienos Locales que cuenta con la garantía del Gobierno Nacional. Se considera deuda directa cuando el deudor contractual es el Gobierno Regional o el Gobierno Local quienes sólo pueden contratar deuda con la garantía del Gobierno Nacional.     </t>
    </r>
  </si>
  <si>
    <r>
      <rPr>
        <b/>
        <sz val="10"/>
        <rFont val="Arial"/>
        <family val="2"/>
      </rPr>
      <t>Deuda Interna;</t>
    </r>
    <r>
      <rPr>
        <sz val="10"/>
        <rFont val="Arial"/>
        <family val="2"/>
      </rPr>
      <t xml:space="preserve"> comprende la deuda total de los Gobiernos Regionales y Gobiernos Locales: deuda directa con y sin la garantía del Gobierno NacionaI. Asimismo, incluye los créditos de deuda externa e interna que el Gobierno Nacional ha contratado y trasladado a estos gobiernos, a través de Convenios de Traspaso de Recursos, donde se establece que el servicio de la deuda está a cargo de los mencionados gobiernos. También considera las operaciones de endeudamiento generadas por la entrega de Certificados de Inversión Pública Regional y Local - CIPRL, y por préstamos de FONAVI. </t>
    </r>
  </si>
  <si>
    <t>Municipalidad Provincial de Huarmey</t>
  </si>
  <si>
    <t>Municipalidad Distrital de Sachaca</t>
  </si>
  <si>
    <t>Gobierno Regional de Pasco</t>
  </si>
  <si>
    <t>Gobierno Regional de Tumbes</t>
  </si>
  <si>
    <t>Gobierno Regional de Junín</t>
  </si>
  <si>
    <t>1/ Comprende la deuda con Convenio de Traspasos de Recursos.</t>
  </si>
  <si>
    <r>
      <t xml:space="preserve">     MEF  </t>
    </r>
    <r>
      <rPr>
        <b/>
        <sz val="8"/>
        <rFont val="Arial"/>
        <family val="2"/>
      </rPr>
      <t xml:space="preserve"> 4/   </t>
    </r>
  </si>
  <si>
    <r>
      <t xml:space="preserve">       FONAVI 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>5/</t>
    </r>
  </si>
  <si>
    <t>4/ Deuda entre sectores interinstitucionales.</t>
  </si>
  <si>
    <r>
      <t xml:space="preserve">       BBVA Continental - Bco. Scotiabank - Sindicado   </t>
    </r>
    <r>
      <rPr>
        <b/>
        <sz val="8"/>
        <rFont val="Arial"/>
        <family val="2"/>
      </rPr>
      <t>3/</t>
    </r>
  </si>
  <si>
    <t xml:space="preserve">       BBVA Continental</t>
  </si>
  <si>
    <r>
      <t xml:space="preserve">I. MONEDA LOCAL   </t>
    </r>
    <r>
      <rPr>
        <b/>
        <sz val="8"/>
        <rFont val="Arial"/>
        <family val="2"/>
      </rPr>
      <t>1/</t>
    </r>
  </si>
  <si>
    <t xml:space="preserve">    administritativo y de garantías el BBVA Continental (sindicado).</t>
  </si>
  <si>
    <t xml:space="preserve">      1/ Incluye Traspaso de Recursos, FONAVI, CIPRL</t>
  </si>
  <si>
    <t xml:space="preserve">3/ Operación de endeudamiento financiado por los dos Bancos para la Municipalidad de Lima; siendo el agente </t>
  </si>
  <si>
    <t xml:space="preserve">       Cooperativa</t>
  </si>
  <si>
    <t>G.R</t>
  </si>
  <si>
    <t>G.L</t>
  </si>
  <si>
    <r>
      <t xml:space="preserve">       MEF (Traspaso)   </t>
    </r>
    <r>
      <rPr>
        <b/>
        <sz val="8"/>
        <rFont val="Arial"/>
        <family val="2"/>
      </rPr>
      <t>1/</t>
    </r>
    <r>
      <rPr>
        <sz val="11"/>
        <rFont val="Arial"/>
        <family val="2"/>
      </rPr>
      <t xml:space="preserve"> </t>
    </r>
    <r>
      <rPr>
        <b/>
        <sz val="11"/>
        <rFont val="Arial"/>
        <family val="2"/>
      </rPr>
      <t xml:space="preserve"> </t>
    </r>
    <r>
      <rPr>
        <b/>
        <sz val="8"/>
        <rFont val="Arial"/>
        <family val="2"/>
      </rPr>
      <t xml:space="preserve"> </t>
    </r>
  </si>
  <si>
    <t>Municipalidad Provincial de Cotabambas - Tambobamba</t>
  </si>
  <si>
    <t>a/</t>
  </si>
  <si>
    <t>Gobierno Regional de Puno</t>
  </si>
  <si>
    <t xml:space="preserve">       Bco. de Comercio</t>
  </si>
  <si>
    <t>Municipalidad Distrital de Majes</t>
  </si>
  <si>
    <t>Municipalidad Provincial del Callao</t>
  </si>
  <si>
    <t xml:space="preserve">  Bco. de Comercio</t>
  </si>
  <si>
    <t xml:space="preserve">I. Gobiernos Regionales   </t>
  </si>
  <si>
    <t>Municipalidad Provincial de Santiago de Chuco</t>
  </si>
  <si>
    <t>Municipalidad Provincial del Cuzco</t>
  </si>
  <si>
    <t>Gobierno Regional de Moquegua</t>
  </si>
  <si>
    <t>Municipalidad Distrital de Challhuahuacho</t>
  </si>
  <si>
    <t>Municipalidad Distrital de Condoroma</t>
  </si>
  <si>
    <t>Municipalidad Distrital de Belen</t>
  </si>
  <si>
    <t>Municipalidad Provincial de Hualgayoc - Bambamarca</t>
  </si>
  <si>
    <t>Plazo / Sector Institucional</t>
  </si>
  <si>
    <t>Municipalidad Distrital de Huariaca</t>
  </si>
  <si>
    <t>POR TIPO DE DEUDA Y SECTOR INSTITUCIONAL</t>
  </si>
  <si>
    <t>SERVICIO PROYECTADO POR TIPO DE DEUDA</t>
  </si>
  <si>
    <t xml:space="preserve">1/  Deuda directa de la Municipalidad Metropolitana de Lima, con la garantía del Gobierno Nacional </t>
  </si>
  <si>
    <t xml:space="preserve">       Cooperativa Santo Cristo de Bagazán</t>
  </si>
  <si>
    <t>BBVA Continental-Scotiabank-Sindic.</t>
  </si>
  <si>
    <t>Bco. Interameric. Desarrollo (BID)</t>
  </si>
  <si>
    <t>Dirección de Programación, Presupuesto y Contabilidad -  Equipo de Trabajo de Estadística</t>
  </si>
  <si>
    <t xml:space="preserve">2/  Incluye deuda externa contratada por el Gobierno Nacional y trasladada a los Gobiernos Regionales </t>
  </si>
  <si>
    <t xml:space="preserve">1/ Incluye deuda externa contratada por el Gobierno Nacional y trasladada a los Gobiernos </t>
  </si>
  <si>
    <t>Gobierno Regional de La Libertad</t>
  </si>
  <si>
    <t>Municipalidad Distrital de la Brea</t>
  </si>
  <si>
    <t>Municipalidad Distrital de Ticlacayan</t>
  </si>
  <si>
    <t>Municipalidad Distrital de Pocollay</t>
  </si>
  <si>
    <t>Municipalidad Distrital de Atico</t>
  </si>
  <si>
    <t>Municipalidad Distrital de la Matanza</t>
  </si>
  <si>
    <t>Municipalidad Distrital de Ilabaya</t>
  </si>
  <si>
    <t>Municipalidad Provincial de Mariscal Nieto - Moquegua</t>
  </si>
  <si>
    <t>Municipalidad Distrital de Hualgayoc</t>
  </si>
  <si>
    <t>Municipalidad Distrital de Barranco</t>
  </si>
  <si>
    <t xml:space="preserve">       BBVA Banco Continental</t>
  </si>
  <si>
    <t>Municipalidad Provincial de Tarma</t>
  </si>
  <si>
    <t>Municipalidad Distrital de Pias</t>
  </si>
  <si>
    <t>Municipalidad Distrital de Acraquia</t>
  </si>
  <si>
    <t>Municipalidad Distrital de Huachis</t>
  </si>
  <si>
    <t>Considera deuda de corto plazo y deuda de mediano y largo plazo</t>
  </si>
  <si>
    <t>Municipalidad Provincial de Islay - Mollendo</t>
  </si>
  <si>
    <t>Municipalidad Provincial de Quispicanchis - Urcos</t>
  </si>
  <si>
    <t>Municipalidad Distrital de Caynarachi</t>
  </si>
  <si>
    <t>Municipalidad Distrital de Chinchero</t>
  </si>
  <si>
    <t>Municipalidad Distrital de Progreso</t>
  </si>
  <si>
    <t>Municipalidad Provincial de Chincheros</t>
  </si>
  <si>
    <t>Tipo de Deuda /                           Sector Institucional</t>
  </si>
  <si>
    <t>Tipo de Instrumento /         Sector Institucional</t>
  </si>
  <si>
    <t>Tipo de Moneda /           Sector Institucional</t>
  </si>
  <si>
    <t>Municipalidad Distrital de Culebras</t>
  </si>
  <si>
    <t>Municipalidad Distrital de Haquira</t>
  </si>
  <si>
    <t>Municipalidad Distrital de Acora</t>
  </si>
  <si>
    <t>Municipalidad Provincial de Oyon</t>
  </si>
  <si>
    <t>Municipalidad Provincial de Ilave</t>
  </si>
  <si>
    <t>Municipalidad Distrital de Ventanilla</t>
  </si>
  <si>
    <t>Municipalidad Distrital de Nuevo Chimbote</t>
  </si>
  <si>
    <t>Municipalidad Distrital de Chavin</t>
  </si>
  <si>
    <t>Municipalidad Distrital de Cotabambas</t>
  </si>
  <si>
    <t>Se recopila de acuerdo a la moneda de origen de la operación. Para fines comparativos se presenta en US$ y su equivalente en soles.</t>
  </si>
  <si>
    <t>Expresado en millones de US$ y el equivalente en millones de soles</t>
  </si>
  <si>
    <t>Soles</t>
  </si>
  <si>
    <t>Equiv. miles de soles</t>
  </si>
  <si>
    <t>(Miles de soles)</t>
  </si>
  <si>
    <t>Cuadro en soles</t>
  </si>
  <si>
    <t>Municipalidad Distrital de Grocio Prado</t>
  </si>
  <si>
    <t>Municipalidad Provincial de Abancay</t>
  </si>
  <si>
    <t>Municipalidad Provincial de Grau - Chuquibambilla</t>
  </si>
  <si>
    <t>Municipalidad Distrital de Carumas</t>
  </si>
  <si>
    <t>Municipalidad Distrital de Mariscal Caceres</t>
  </si>
  <si>
    <t>Municipalidad Provincial de Jaen</t>
  </si>
  <si>
    <t>Municipalidad Distrital de los Ba¥os del Inca</t>
  </si>
  <si>
    <t>Municipalidad Distrital de LLumpa</t>
  </si>
  <si>
    <t>Municipalidad Provincial de Rodriguez de Mendoza - San Nicolas</t>
  </si>
  <si>
    <t>Municipalidad Distrital de Livitaca</t>
  </si>
  <si>
    <t>Municipalidad Distrital de Colcabamba</t>
  </si>
  <si>
    <t>Municipalidad Distrital de Miraflores</t>
  </si>
  <si>
    <t>Municipalidad Distrital de Lurigancho (chosica)</t>
  </si>
  <si>
    <t>Municipalidad Distrital de La Cabamba</t>
  </si>
  <si>
    <t>Municipalidad Distrital de Villa el Salvador</t>
  </si>
  <si>
    <t>Municipalidad Provincial de Otuzco</t>
  </si>
  <si>
    <t>Municipalidad Distrital de Antonio Raymondi</t>
  </si>
  <si>
    <t>Municipalidad Distrital de Pichanaqui</t>
  </si>
  <si>
    <t>Municipalidad Provincial de Concepcion</t>
  </si>
  <si>
    <t>Municipalidad Distrital de Vice</t>
  </si>
  <si>
    <t>Municipaldiad Distrital de Coyllurqui</t>
  </si>
  <si>
    <r>
      <t xml:space="preserve">  MEF </t>
    </r>
    <r>
      <rPr>
        <sz val="8"/>
        <rFont val="Arial"/>
        <family val="2"/>
      </rPr>
      <t xml:space="preserve"> 1/</t>
    </r>
  </si>
  <si>
    <t>Municipalidad Provincial de Sullana</t>
  </si>
  <si>
    <t>Municipalidad Provincial de Coronel Portillo</t>
  </si>
  <si>
    <t>5/ Comprende sólo el principal de la deuda FONAVI al 31/03/2014.</t>
  </si>
  <si>
    <t>Municipalidad Provincial de Morropón - Chulucanas</t>
  </si>
  <si>
    <t>Municipalidad Provincial de Huaraz</t>
  </si>
  <si>
    <t>Municipalidad Provincial de Cajamarca</t>
  </si>
  <si>
    <t>Municipalidad Provincial de Canchis - Sicuani</t>
  </si>
  <si>
    <t>Municipalidad Provincial de Ucayali - Contamana</t>
  </si>
  <si>
    <t>Municipalidad Distrital de Colquioc</t>
  </si>
  <si>
    <t>Municipalidad Distrital de Alto Pichigua</t>
  </si>
  <si>
    <t>Municpalidad Distrital de San Jeronimo</t>
  </si>
  <si>
    <t>AL 31 DE AGOSTO DE 2016</t>
  </si>
  <si>
    <t>Tipo de cambio venta bancario al final del mes de agosto, según la Superintendencia de Banca y Seguros- SBS</t>
  </si>
  <si>
    <t>Al 31 de agosto de 2016</t>
  </si>
  <si>
    <t>Período: De setiembre 2016 al 2040</t>
  </si>
  <si>
    <t xml:space="preserve">          - Tipo de Cambio del 31 de agosto de 2016. </t>
  </si>
  <si>
    <t>a/   Servicio proyectado a partir del  mes de setiembre de 2016.</t>
  </si>
  <si>
    <t>Municipalidad Distrital de Pacllon</t>
  </si>
  <si>
    <t>Municipalidad Distrital de Islay</t>
  </si>
  <si>
    <t xml:space="preserve">      menor  a US$ 300 mil, se agrupan en "Otros" e incluye a 92 entidades.</t>
  </si>
  <si>
    <t>Municipalidad Distrital de Rio Tambo</t>
  </si>
  <si>
    <t>Municipalidad Distrital de Wanchaq</t>
  </si>
  <si>
    <t>Municipalidad Distrital de Llusco</t>
  </si>
  <si>
    <t>Municipalidad Distrital de Pajarillo</t>
  </si>
  <si>
    <t>Municipalidad Distrital de Lamay</t>
  </si>
  <si>
    <r>
      <rPr>
        <b/>
        <sz val="11"/>
        <rFont val="Arial"/>
        <family val="2"/>
      </rPr>
      <t xml:space="preserve">Nota: </t>
    </r>
    <r>
      <rPr>
        <sz val="11"/>
        <rFont val="Arial"/>
        <family val="2"/>
      </rPr>
      <t>Los Gobiernos Locales con deuda menor a US$ 200 mil, se agrupa en "otros" e incluye a 73 entidades.</t>
    </r>
  </si>
</sst>
</file>

<file path=xl/styles.xml><?xml version="1.0" encoding="utf-8"?>
<styleSheet xmlns="http://schemas.openxmlformats.org/spreadsheetml/2006/main">
  <numFmts count="7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##,###,###,###"/>
    <numFmt numFmtId="165" formatCode="###,###,###"/>
    <numFmt numFmtId="166" formatCode="_ * #,##0.0_ ;_ * \-#,##0.0_ ;_ * &quot;-&quot;??_ ;_ @_ "/>
    <numFmt numFmtId="167" formatCode="0.0%"/>
    <numFmt numFmtId="168" formatCode="_ * #,##0_ ;_ * \-#,##0_ ;_ * &quot;-&quot;??_ ;_ @_ "/>
    <numFmt numFmtId="169" formatCode="_ * #,##0_ ;_ * \-#,##0_ ;_ * &quot;0&quot;??_ ;_ @_ "/>
    <numFmt numFmtId="170" formatCode="_([$€]\ * #,##0.00_);_([$€]\ * \(#,##0.00\);_([$€]\ * &quot;-&quot;??_);_(@_)"/>
    <numFmt numFmtId="171" formatCode="[$-280A]d&quot; de &quot;mmmm&quot; de &quot;yyyy;@"/>
    <numFmt numFmtId="172" formatCode="0.0000"/>
    <numFmt numFmtId="173" formatCode="0.000"/>
    <numFmt numFmtId="174" formatCode="0.0"/>
    <numFmt numFmtId="175" formatCode="#,##0.0;[Red]\-#,##0.0"/>
    <numFmt numFmtId="176" formatCode="0.00000000"/>
    <numFmt numFmtId="177" formatCode="0.0000000000"/>
    <numFmt numFmtId="178" formatCode="0.000000"/>
    <numFmt numFmtId="179" formatCode="0.00000"/>
    <numFmt numFmtId="180" formatCode="###,###,###,###.00000"/>
    <numFmt numFmtId="181" formatCode="###,###,###,###.000000"/>
    <numFmt numFmtId="182" formatCode="0.00000000000000000000"/>
    <numFmt numFmtId="183" formatCode="#,##0.000000000;[Red]\-#,##0.000000000"/>
    <numFmt numFmtId="184" formatCode="#,##0.000000000000000;[Red]\-#,##0.000000000000000"/>
    <numFmt numFmtId="185" formatCode="0.0000000"/>
    <numFmt numFmtId="186" formatCode="0.000000000"/>
    <numFmt numFmtId="187" formatCode="0.00000000000"/>
    <numFmt numFmtId="188" formatCode="0.000000000000"/>
    <numFmt numFmtId="189" formatCode="###,###,###,###.000"/>
    <numFmt numFmtId="190" formatCode="#,##0.00000;[Red]\-#,##0.00000"/>
    <numFmt numFmtId="191" formatCode="#,##0.00000000;[Red]\-#,##0.00000000"/>
    <numFmt numFmtId="192" formatCode="#,##0.0000000000;[Red]\-#,##0.0000000000"/>
    <numFmt numFmtId="193" formatCode="0.00000000000000"/>
    <numFmt numFmtId="194" formatCode="\-"/>
    <numFmt numFmtId="195" formatCode="###,###,###,###.0"/>
    <numFmt numFmtId="196" formatCode="#,##0.0000000;[Red]\-#,##0.0000000"/>
    <numFmt numFmtId="197" formatCode="###,###,###,###.0000000"/>
    <numFmt numFmtId="198" formatCode="_ * #,##0.0000000000_ ;_ * \-#,##0.0000000000_ ;_ * &quot;-&quot;??????????_ ;_ @_ "/>
    <numFmt numFmtId="199" formatCode="0.0000000000000"/>
    <numFmt numFmtId="200" formatCode="0.000000000000000"/>
    <numFmt numFmtId="201" formatCode="###,###,###,###.00000000"/>
    <numFmt numFmtId="202" formatCode="###,###,###,###.000000000"/>
    <numFmt numFmtId="203" formatCode="###,###,###,###.000000000000"/>
    <numFmt numFmtId="204" formatCode="#,##0.000000;[Red]\-#,##0.000000"/>
    <numFmt numFmtId="205" formatCode="#,##0.00000000000;[Red]\-#,##0.00000000000"/>
    <numFmt numFmtId="206" formatCode="#,##0.000000000000;[Red]\-#,##0.000000000000"/>
    <numFmt numFmtId="207" formatCode="###,###,###,###.00000000000000"/>
    <numFmt numFmtId="208" formatCode="###,###,###,###.0000000000000"/>
    <numFmt numFmtId="209" formatCode="###,###,###,###.00000000000"/>
    <numFmt numFmtId="210" formatCode="###,###,###,###.0000000000"/>
    <numFmt numFmtId="211" formatCode="###,###,###,###.0000"/>
    <numFmt numFmtId="212" formatCode="[$-280A]dddd\,\ dd&quot; de &quot;mmmm&quot; de &quot;yyyy"/>
    <numFmt numFmtId="213" formatCode="[$-280A]hh:mm:ss\ AM/PM"/>
    <numFmt numFmtId="214" formatCode="#,##0.000;[Red]\-#,##0.000"/>
    <numFmt numFmtId="215" formatCode="#,##0.0000;[Red]\-#,##0.0000"/>
    <numFmt numFmtId="216" formatCode="_ * #,##0.000_ ;_ * \-#,##0.000_ ;_ * &quot;-&quot;??_ ;_ @_ "/>
    <numFmt numFmtId="217" formatCode="_ * #,##0.0_ ;_ * \-#,##0.0_ ;_ * &quot;-&quot;?_ ;_ @_ "/>
    <numFmt numFmtId="218" formatCode="_ * #,##0.0000_ ;_ * \-#,##0.0000_ ;_ * &quot;-&quot;??_ ;_ @_ "/>
    <numFmt numFmtId="219" formatCode="_ * #,##0.00000_ ;_ * \-#,##0.00000_ ;_ * &quot;-&quot;??_ ;_ @_ "/>
    <numFmt numFmtId="220" formatCode="_ * #,##0.000000_ ;_ * \-#,##0.000000_ ;_ * &quot;-&quot;??_ ;_ @_ "/>
    <numFmt numFmtId="221" formatCode="_ * #,##0.0000000_ ;_ * \-#,##0.0000000_ ;_ * &quot;-&quot;??_ ;_ @_ "/>
    <numFmt numFmtId="222" formatCode="_ * #,##0.00000000_ ;_ * \-#,##0.00000000_ ;_ * &quot;-&quot;??_ ;_ @_ "/>
    <numFmt numFmtId="223" formatCode="_ * #,##0.000000000_ ;_ * \-#,##0.000000000_ ;_ * &quot;-&quot;??_ ;_ @_ "/>
    <numFmt numFmtId="224" formatCode="_ * #,##0.0000000000_ ;_ * \-#,##0.0000000000_ ;_ * &quot;-&quot;??_ ;_ @_ "/>
    <numFmt numFmtId="225" formatCode="#,##0.0000000000000;[Red]\-#,##0.0000000000000"/>
    <numFmt numFmtId="226" formatCode="#,##0.00000000000000;[Red]\-#,##0.00000000000000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vertAlign val="superscript"/>
      <sz val="8"/>
      <name val="Arial"/>
      <family val="2"/>
    </font>
    <font>
      <b/>
      <sz val="15"/>
      <name val="Arial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sz val="12"/>
      <color indexed="12"/>
      <name val="Arial"/>
      <family val="2"/>
    </font>
    <font>
      <sz val="8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sz val="14"/>
      <name val="Arial"/>
      <family val="2"/>
    </font>
    <font>
      <sz val="14"/>
      <name val="Calibri"/>
      <family val="2"/>
    </font>
    <font>
      <sz val="15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u val="single"/>
      <sz val="12"/>
      <color indexed="18"/>
      <name val="Arial"/>
      <family val="2"/>
    </font>
    <font>
      <sz val="12"/>
      <color indexed="10"/>
      <name val="Arial"/>
      <family val="2"/>
    </font>
    <font>
      <sz val="12"/>
      <color indexed="9"/>
      <name val="Arial"/>
      <family val="2"/>
    </font>
    <font>
      <b/>
      <sz val="11"/>
      <name val="Calibri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b/>
      <sz val="8"/>
      <color indexed="9"/>
      <name val="Arial"/>
      <family val="2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b/>
      <sz val="9"/>
      <color indexed="8"/>
      <name val="Calibri"/>
      <family val="0"/>
    </font>
    <font>
      <sz val="6.2"/>
      <color indexed="8"/>
      <name val="Arial"/>
      <family val="0"/>
    </font>
    <font>
      <b/>
      <sz val="7.55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0"/>
      <name val="Arial"/>
      <family val="2"/>
    </font>
    <font>
      <b/>
      <u val="single"/>
      <sz val="12"/>
      <color theme="3" tint="-0.24997000396251678"/>
      <name val="Arial"/>
      <family val="2"/>
    </font>
    <font>
      <sz val="12"/>
      <color rgb="FFFF0000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thin">
        <color indexed="23"/>
      </bottom>
    </border>
    <border>
      <left/>
      <right/>
      <top style="thin">
        <color indexed="23"/>
      </top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1" fillId="19" borderId="0" applyNumberFormat="0" applyBorder="0" applyAlignment="0" applyProtection="0"/>
    <xf numFmtId="0" fontId="62" fillId="20" borderId="1" applyNumberFormat="0" applyAlignment="0" applyProtection="0"/>
    <xf numFmtId="0" fontId="63" fillId="21" borderId="2" applyNumberFormat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0" applyNumberFormat="0" applyFill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0" fillId="26" borderId="0" applyNumberFormat="0" applyBorder="0" applyAlignment="0" applyProtection="0"/>
    <xf numFmtId="0" fontId="60" fillId="27" borderId="0" applyNumberFormat="0" applyBorder="0" applyAlignment="0" applyProtection="0"/>
    <xf numFmtId="0" fontId="67" fillId="28" borderId="1" applyNumberFormat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1" fillId="30" borderId="0" applyNumberFormat="0" applyBorder="0" applyAlignment="0" applyProtection="0"/>
    <xf numFmtId="17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1" fillId="31" borderId="5" applyNumberFormat="0" applyFont="0" applyAlignment="0" applyProtection="0"/>
    <xf numFmtId="9" fontId="1" fillId="0" borderId="0" applyFont="0" applyFill="0" applyBorder="0" applyAlignment="0" applyProtection="0"/>
    <xf numFmtId="0" fontId="72" fillId="20" borderId="6" applyNumberFormat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66" fillId="0" borderId="8" applyNumberFormat="0" applyFill="0" applyAlignment="0" applyProtection="0"/>
    <xf numFmtId="0" fontId="77" fillId="0" borderId="9" applyNumberFormat="0" applyFill="0" applyAlignment="0" applyProtection="0"/>
  </cellStyleXfs>
  <cellXfs count="644">
    <xf numFmtId="0" fontId="0" fillId="0" borderId="0" xfId="0" applyFont="1" applyAlignment="1">
      <alignment/>
    </xf>
    <xf numFmtId="0" fontId="0" fillId="32" borderId="0" xfId="0" applyFill="1" applyAlignment="1">
      <alignment/>
    </xf>
    <xf numFmtId="0" fontId="5" fillId="32" borderId="0" xfId="56" applyFont="1" applyFill="1" applyAlignment="1">
      <alignment horizontal="center" vertical="center" wrapText="1"/>
      <protection/>
    </xf>
    <xf numFmtId="0" fontId="18" fillId="32" borderId="0" xfId="0" applyFont="1" applyFill="1" applyAlignment="1">
      <alignment/>
    </xf>
    <xf numFmtId="0" fontId="19" fillId="32" borderId="0" xfId="0" applyFont="1" applyFill="1" applyAlignment="1">
      <alignment/>
    </xf>
    <xf numFmtId="0" fontId="7" fillId="32" borderId="0" xfId="0" applyFont="1" applyFill="1" applyAlignment="1">
      <alignment vertical="center"/>
    </xf>
    <xf numFmtId="0" fontId="20" fillId="32" borderId="0" xfId="46" applyFont="1" applyFill="1" applyAlignment="1" applyProtection="1">
      <alignment vertical="center"/>
      <protection/>
    </xf>
    <xf numFmtId="0" fontId="10" fillId="32" borderId="0" xfId="0" applyFont="1" applyFill="1" applyAlignment="1">
      <alignment vertical="center"/>
    </xf>
    <xf numFmtId="14" fontId="20" fillId="32" borderId="0" xfId="46" applyNumberFormat="1" applyFont="1" applyFill="1" applyAlignment="1" applyProtection="1">
      <alignment horizontal="left" vertical="center"/>
      <protection/>
    </xf>
    <xf numFmtId="0" fontId="20" fillId="32" borderId="0" xfId="46" applyFont="1" applyFill="1" applyAlignment="1" applyProtection="1">
      <alignment vertical="center"/>
      <protection/>
    </xf>
    <xf numFmtId="0" fontId="2" fillId="32" borderId="0" xfId="56" applyFont="1" applyFill="1" applyAlignment="1">
      <alignment vertical="center"/>
      <protection/>
    </xf>
    <xf numFmtId="0" fontId="3" fillId="32" borderId="0" xfId="0" applyFont="1" applyFill="1" applyAlignment="1">
      <alignment horizontal="left" vertical="center"/>
    </xf>
    <xf numFmtId="0" fontId="2" fillId="32" borderId="0" xfId="0" applyFont="1" applyFill="1" applyAlignment="1">
      <alignment vertical="center"/>
    </xf>
    <xf numFmtId="0" fontId="6" fillId="32" borderId="0" xfId="0" applyFont="1" applyFill="1" applyAlignment="1">
      <alignment vertical="top"/>
    </xf>
    <xf numFmtId="0" fontId="2" fillId="32" borderId="0" xfId="0" applyFont="1" applyFill="1" applyAlignment="1">
      <alignment horizontal="justify" vertical="center" wrapText="1"/>
    </xf>
    <xf numFmtId="0" fontId="6" fillId="32" borderId="0" xfId="0" applyFont="1" applyFill="1" applyAlignment="1">
      <alignment horizontal="left" vertical="center"/>
    </xf>
    <xf numFmtId="0" fontId="6" fillId="32" borderId="0" xfId="0" applyFont="1" applyFill="1" applyAlignment="1">
      <alignment vertical="center"/>
    </xf>
    <xf numFmtId="0" fontId="2" fillId="32" borderId="0" xfId="0" applyFont="1" applyFill="1" applyAlignment="1">
      <alignment horizontal="left" vertical="center" wrapText="1"/>
    </xf>
    <xf numFmtId="14" fontId="2" fillId="32" borderId="0" xfId="0" applyNumberFormat="1" applyFont="1" applyFill="1" applyAlignment="1">
      <alignment horizontal="left" vertical="center"/>
    </xf>
    <xf numFmtId="0" fontId="2" fillId="32" borderId="0" xfId="0" applyFont="1" applyFill="1" applyAlignment="1">
      <alignment vertical="top"/>
    </xf>
    <xf numFmtId="0" fontId="21" fillId="32" borderId="0" xfId="0" applyFont="1" applyFill="1" applyAlignment="1">
      <alignment/>
    </xf>
    <xf numFmtId="0" fontId="16" fillId="32" borderId="0" xfId="0" applyFont="1" applyFill="1" applyAlignment="1">
      <alignment vertical="center"/>
    </xf>
    <xf numFmtId="0" fontId="0" fillId="32" borderId="0" xfId="0" applyFill="1" applyAlignment="1">
      <alignment vertical="center"/>
    </xf>
    <xf numFmtId="0" fontId="17" fillId="32" borderId="0" xfId="0" applyFont="1" applyFill="1" applyAlignment="1">
      <alignment/>
    </xf>
    <xf numFmtId="0" fontId="10" fillId="32" borderId="0" xfId="0" applyFont="1" applyFill="1" applyAlignment="1" applyProtection="1">
      <alignment horizontal="left" wrapText="1"/>
      <protection/>
    </xf>
    <xf numFmtId="0" fontId="17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 wrapText="1"/>
    </xf>
    <xf numFmtId="38" fontId="13" fillId="32" borderId="12" xfId="49" applyNumberFormat="1" applyFont="1" applyFill="1" applyBorder="1" applyAlignment="1">
      <alignment horizontal="right" vertical="center" indent="4"/>
    </xf>
    <xf numFmtId="38" fontId="13" fillId="32" borderId="12" xfId="49" applyNumberFormat="1" applyFont="1" applyFill="1" applyBorder="1" applyAlignment="1">
      <alignment horizontal="right" vertical="center" indent="3"/>
    </xf>
    <xf numFmtId="0" fontId="12" fillId="32" borderId="13" xfId="0" applyFont="1" applyFill="1" applyBorder="1" applyAlignment="1">
      <alignment horizontal="left" vertical="center" indent="2"/>
    </xf>
    <xf numFmtId="38" fontId="12" fillId="32" borderId="12" xfId="49" applyNumberFormat="1" applyFont="1" applyFill="1" applyBorder="1" applyAlignment="1">
      <alignment horizontal="right" vertical="center" indent="4"/>
    </xf>
    <xf numFmtId="38" fontId="12" fillId="32" borderId="12" xfId="49" applyNumberFormat="1" applyFont="1" applyFill="1" applyBorder="1" applyAlignment="1">
      <alignment horizontal="right" vertical="center" indent="3"/>
    </xf>
    <xf numFmtId="38" fontId="10" fillId="32" borderId="12" xfId="49" applyNumberFormat="1" applyFont="1" applyFill="1" applyBorder="1" applyAlignment="1">
      <alignment horizontal="right" vertical="center" indent="4"/>
    </xf>
    <xf numFmtId="38" fontId="10" fillId="32" borderId="12" xfId="49" applyNumberFormat="1" applyFont="1" applyFill="1" applyBorder="1" applyAlignment="1">
      <alignment horizontal="right" vertical="center" indent="3"/>
    </xf>
    <xf numFmtId="0" fontId="10" fillId="32" borderId="13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38" fontId="3" fillId="32" borderId="0" xfId="49" applyNumberFormat="1" applyFont="1" applyFill="1" applyBorder="1" applyAlignment="1">
      <alignment horizontal="center" vertical="center"/>
    </xf>
    <xf numFmtId="0" fontId="2" fillId="32" borderId="0" xfId="0" applyFont="1" applyFill="1" applyAlignment="1">
      <alignment/>
    </xf>
    <xf numFmtId="0" fontId="9" fillId="32" borderId="0" xfId="0" applyFont="1" applyFill="1" applyAlignment="1">
      <alignment/>
    </xf>
    <xf numFmtId="0" fontId="10" fillId="32" borderId="10" xfId="0" applyFont="1" applyFill="1" applyBorder="1" applyAlignment="1">
      <alignment horizontal="center" vertical="center" wrapText="1"/>
    </xf>
    <xf numFmtId="43" fontId="1" fillId="32" borderId="0" xfId="49" applyFont="1" applyFill="1" applyAlignment="1">
      <alignment/>
    </xf>
    <xf numFmtId="0" fontId="10" fillId="32" borderId="10" xfId="0" applyFont="1" applyFill="1" applyBorder="1" applyAlignment="1">
      <alignment horizontal="center" vertical="center" wrapText="1" readingOrder="1"/>
    </xf>
    <xf numFmtId="0" fontId="10" fillId="32" borderId="13" xfId="0" applyFont="1" applyFill="1" applyBorder="1" applyAlignment="1">
      <alignment horizontal="center" vertical="center" wrapText="1" readingOrder="1"/>
    </xf>
    <xf numFmtId="0" fontId="13" fillId="32" borderId="13" xfId="0" applyFont="1" applyFill="1" applyBorder="1" applyAlignment="1">
      <alignment horizontal="left" vertical="center" wrapText="1" readingOrder="1"/>
    </xf>
    <xf numFmtId="164" fontId="13" fillId="32" borderId="13" xfId="0" applyNumberFormat="1" applyFont="1" applyFill="1" applyBorder="1" applyAlignment="1">
      <alignment horizontal="right" vertical="center" indent="3" readingOrder="1"/>
    </xf>
    <xf numFmtId="0" fontId="12" fillId="32" borderId="13" xfId="0" applyFont="1" applyFill="1" applyBorder="1" applyAlignment="1">
      <alignment horizontal="left" vertical="center" wrapText="1" readingOrder="1"/>
    </xf>
    <xf numFmtId="164" fontId="12" fillId="32" borderId="13" xfId="0" applyNumberFormat="1" applyFont="1" applyFill="1" applyBorder="1" applyAlignment="1">
      <alignment horizontal="right" vertical="center" indent="3" readingOrder="1"/>
    </xf>
    <xf numFmtId="0" fontId="8" fillId="32" borderId="13" xfId="0" applyFont="1" applyFill="1" applyBorder="1" applyAlignment="1">
      <alignment horizontal="left" vertical="center" wrapText="1" readingOrder="1"/>
    </xf>
    <xf numFmtId="164" fontId="11" fillId="32" borderId="13" xfId="0" applyNumberFormat="1" applyFont="1" applyFill="1" applyBorder="1" applyAlignment="1">
      <alignment horizontal="right" indent="3" readingOrder="1"/>
    </xf>
    <xf numFmtId="0" fontId="10" fillId="32" borderId="14" xfId="0" applyFont="1" applyFill="1" applyBorder="1" applyAlignment="1">
      <alignment horizontal="center" vertical="center" wrapText="1" readingOrder="1"/>
    </xf>
    <xf numFmtId="164" fontId="10" fillId="32" borderId="14" xfId="0" applyNumberFormat="1" applyFont="1" applyFill="1" applyBorder="1" applyAlignment="1">
      <alignment horizontal="right" vertical="center" wrapText="1" indent="3" readingOrder="1"/>
    </xf>
    <xf numFmtId="0" fontId="10" fillId="32" borderId="0" xfId="0" applyFont="1" applyFill="1" applyBorder="1" applyAlignment="1">
      <alignment horizontal="left" vertical="center" wrapText="1" readingOrder="1"/>
    </xf>
    <xf numFmtId="164" fontId="10" fillId="32" borderId="0" xfId="0" applyNumberFormat="1" applyFont="1" applyFill="1" applyBorder="1" applyAlignment="1">
      <alignment horizontal="center" vertical="center" readingOrder="1"/>
    </xf>
    <xf numFmtId="164" fontId="12" fillId="32" borderId="13" xfId="0" applyNumberFormat="1" applyFont="1" applyFill="1" applyBorder="1" applyAlignment="1">
      <alignment horizontal="right" indent="3" readingOrder="1"/>
    </xf>
    <xf numFmtId="0" fontId="11" fillId="32" borderId="14" xfId="0" applyFont="1" applyFill="1" applyBorder="1" applyAlignment="1">
      <alignment horizontal="left" vertical="center" wrapText="1" readingOrder="1"/>
    </xf>
    <xf numFmtId="0" fontId="10" fillId="32" borderId="0" xfId="0" applyFont="1" applyFill="1" applyAlignment="1" applyProtection="1">
      <alignment horizontal="center" vertical="center" wrapText="1"/>
      <protection/>
    </xf>
    <xf numFmtId="0" fontId="2" fillId="32" borderId="0" xfId="0" applyFont="1" applyFill="1" applyBorder="1" applyAlignment="1">
      <alignment vertical="center" wrapText="1" readingOrder="1"/>
    </xf>
    <xf numFmtId="164" fontId="12" fillId="32" borderId="13" xfId="0" applyNumberFormat="1" applyFont="1" applyFill="1" applyBorder="1" applyAlignment="1">
      <alignment horizontal="right" indent="4" readingOrder="1"/>
    </xf>
    <xf numFmtId="164" fontId="13" fillId="32" borderId="13" xfId="0" applyNumberFormat="1" applyFont="1" applyFill="1" applyBorder="1" applyAlignment="1">
      <alignment horizontal="right" vertical="center" indent="4" readingOrder="1"/>
    </xf>
    <xf numFmtId="164" fontId="12" fillId="32" borderId="15" xfId="0" applyNumberFormat="1" applyFont="1" applyFill="1" applyBorder="1" applyAlignment="1">
      <alignment horizontal="right" textRotation="255" readingOrder="1"/>
    </xf>
    <xf numFmtId="164" fontId="11" fillId="32" borderId="13" xfId="0" applyNumberFormat="1" applyFont="1" applyFill="1" applyBorder="1" applyAlignment="1">
      <alignment horizontal="right" indent="4" readingOrder="1"/>
    </xf>
    <xf numFmtId="0" fontId="5" fillId="32" borderId="15" xfId="0" applyFont="1" applyFill="1" applyBorder="1" applyAlignment="1">
      <alignment horizontal="left" vertical="center" wrapText="1" indent="3" readingOrder="1"/>
    </xf>
    <xf numFmtId="165" fontId="10" fillId="32" borderId="13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5" readingOrder="1"/>
    </xf>
    <xf numFmtId="165" fontId="11" fillId="32" borderId="13" xfId="0" applyNumberFormat="1" applyFont="1" applyFill="1" applyBorder="1" applyAlignment="1">
      <alignment horizontal="right" indent="3" readingOrder="1"/>
    </xf>
    <xf numFmtId="0" fontId="11" fillId="32" borderId="16" xfId="0" applyFont="1" applyFill="1" applyBorder="1" applyAlignment="1">
      <alignment horizontal="left" vertical="center" wrapText="1" indent="3" readingOrder="1"/>
    </xf>
    <xf numFmtId="165" fontId="11" fillId="32" borderId="14" xfId="0" applyNumberFormat="1" applyFont="1" applyFill="1" applyBorder="1" applyAlignment="1">
      <alignment horizontal="right" indent="3" readingOrder="1"/>
    </xf>
    <xf numFmtId="165" fontId="11" fillId="32" borderId="17" xfId="0" applyNumberFormat="1" applyFont="1" applyFill="1" applyBorder="1" applyAlignment="1">
      <alignment horizontal="right" indent="3" readingOrder="1"/>
    </xf>
    <xf numFmtId="0" fontId="11" fillId="32" borderId="15" xfId="0" applyFont="1" applyFill="1" applyBorder="1" applyAlignment="1">
      <alignment horizontal="left" vertical="center" wrapText="1" indent="3" readingOrder="1"/>
    </xf>
    <xf numFmtId="165" fontId="11" fillId="32" borderId="12" xfId="0" applyNumberFormat="1" applyFont="1" applyFill="1" applyBorder="1" applyAlignment="1">
      <alignment horizontal="right" indent="3" readingOrder="1"/>
    </xf>
    <xf numFmtId="0" fontId="13" fillId="32" borderId="15" xfId="0" applyFont="1" applyFill="1" applyBorder="1" applyAlignment="1">
      <alignment horizontal="left" vertical="center" wrapText="1" indent="1" readingOrder="1"/>
    </xf>
    <xf numFmtId="165" fontId="13" fillId="32" borderId="13" xfId="0" applyNumberFormat="1" applyFont="1" applyFill="1" applyBorder="1" applyAlignment="1">
      <alignment horizontal="right" indent="3" readingOrder="1"/>
    </xf>
    <xf numFmtId="0" fontId="12" fillId="32" borderId="15" xfId="0" applyFont="1" applyFill="1" applyBorder="1" applyAlignment="1">
      <alignment horizontal="left" vertical="center" wrapText="1" indent="3" readingOrder="1"/>
    </xf>
    <xf numFmtId="165" fontId="12" fillId="32" borderId="13" xfId="0" applyNumberFormat="1" applyFont="1" applyFill="1" applyBorder="1" applyAlignment="1">
      <alignment horizontal="right" indent="3" readingOrder="1"/>
    </xf>
    <xf numFmtId="0" fontId="25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0" fillId="32" borderId="18" xfId="0" applyFont="1" applyFill="1" applyBorder="1" applyAlignment="1">
      <alignment horizontal="center" vertical="center" wrapText="1" readingOrder="1"/>
    </xf>
    <xf numFmtId="0" fontId="5" fillId="32" borderId="10" xfId="0" applyFont="1" applyFill="1" applyBorder="1" applyAlignment="1">
      <alignment horizontal="center" vertical="center" wrapText="1"/>
    </xf>
    <xf numFmtId="3" fontId="5" fillId="32" borderId="12" xfId="0" applyNumberFormat="1" applyFont="1" applyFill="1" applyBorder="1" applyAlignment="1" applyProtection="1">
      <alignment horizontal="center" vertical="center" wrapText="1"/>
      <protection/>
    </xf>
    <xf numFmtId="43" fontId="2" fillId="32" borderId="0" xfId="49" applyFont="1" applyFill="1" applyAlignment="1">
      <alignment vertical="center"/>
    </xf>
    <xf numFmtId="0" fontId="22" fillId="32" borderId="0" xfId="0" applyFont="1" applyFill="1" applyBorder="1" applyAlignment="1">
      <alignment vertical="center"/>
    </xf>
    <xf numFmtId="43" fontId="22" fillId="32" borderId="0" xfId="49" applyFont="1" applyFill="1" applyBorder="1" applyAlignment="1">
      <alignment vertical="center"/>
    </xf>
    <xf numFmtId="43" fontId="23" fillId="32" borderId="0" xfId="49" applyFont="1" applyFill="1" applyBorder="1" applyAlignment="1">
      <alignment vertical="center"/>
    </xf>
    <xf numFmtId="0" fontId="23" fillId="32" borderId="0" xfId="0" applyFont="1" applyFill="1" applyBorder="1" applyAlignment="1">
      <alignment vertical="center"/>
    </xf>
    <xf numFmtId="169" fontId="22" fillId="32" borderId="0" xfId="49" applyNumberFormat="1" applyFont="1" applyFill="1" applyBorder="1" applyAlignment="1">
      <alignment horizontal="right" vertical="center"/>
    </xf>
    <xf numFmtId="169" fontId="22" fillId="32" borderId="0" xfId="0" applyNumberFormat="1" applyFont="1" applyFill="1" applyBorder="1" applyAlignment="1">
      <alignment vertical="center"/>
    </xf>
    <xf numFmtId="0" fontId="5" fillId="32" borderId="0" xfId="0" applyFont="1" applyFill="1" applyAlignment="1" applyProtection="1">
      <alignment horizontal="left" wrapText="1"/>
      <protection/>
    </xf>
    <xf numFmtId="0" fontId="5" fillId="32" borderId="0" xfId="0" applyFont="1" applyFill="1" applyAlignment="1" applyProtection="1">
      <alignment horizontal="left" vertical="center" wrapText="1"/>
      <protection/>
    </xf>
    <xf numFmtId="0" fontId="2" fillId="32" borderId="0" xfId="0" applyFont="1" applyFill="1" applyBorder="1" applyAlignment="1">
      <alignment horizontal="left" vertical="center" wrapText="1" readingOrder="1"/>
    </xf>
    <xf numFmtId="0" fontId="26" fillId="32" borderId="0" xfId="0" applyFont="1" applyFill="1" applyAlignment="1">
      <alignment/>
    </xf>
    <xf numFmtId="0" fontId="13" fillId="32" borderId="13" xfId="0" applyFont="1" applyFill="1" applyBorder="1" applyAlignment="1">
      <alignment vertical="center"/>
    </xf>
    <xf numFmtId="0" fontId="10" fillId="32" borderId="13" xfId="0" applyFont="1" applyFill="1" applyBorder="1" applyAlignment="1">
      <alignment horizontal="left" vertical="center"/>
    </xf>
    <xf numFmtId="0" fontId="13" fillId="32" borderId="13" xfId="0" applyFont="1" applyFill="1" applyBorder="1" applyAlignment="1">
      <alignment vertical="center" wrapText="1"/>
    </xf>
    <xf numFmtId="0" fontId="10" fillId="32" borderId="13" xfId="0" applyFont="1" applyFill="1" applyBorder="1" applyAlignment="1">
      <alignment vertical="center" wrapText="1"/>
    </xf>
    <xf numFmtId="0" fontId="17" fillId="32" borderId="0" xfId="0" applyFont="1" applyFill="1" applyAlignment="1">
      <alignment horizontal="left"/>
    </xf>
    <xf numFmtId="0" fontId="17" fillId="33" borderId="0" xfId="0" applyFont="1" applyFill="1" applyAlignment="1">
      <alignment/>
    </xf>
    <xf numFmtId="0" fontId="17" fillId="33" borderId="0" xfId="0" applyFont="1" applyFill="1" applyAlignment="1">
      <alignment/>
    </xf>
    <xf numFmtId="0" fontId="5" fillId="33" borderId="15" xfId="0" applyFont="1" applyFill="1" applyBorder="1" applyAlignment="1">
      <alignment horizontal="left" vertical="center" wrapText="1" indent="2" readingOrder="1"/>
    </xf>
    <xf numFmtId="164" fontId="5" fillId="33" borderId="15" xfId="0" applyNumberFormat="1" applyFont="1" applyFill="1" applyBorder="1" applyAlignment="1">
      <alignment horizontal="right" vertical="center" indent="3" readingOrder="1"/>
    </xf>
    <xf numFmtId="164" fontId="5" fillId="33" borderId="13" xfId="0" applyNumberFormat="1" applyFont="1" applyFill="1" applyBorder="1" applyAlignment="1">
      <alignment horizontal="right" vertical="center" indent="3" readingOrder="1"/>
    </xf>
    <xf numFmtId="0" fontId="10" fillId="33" borderId="15" xfId="0" applyFont="1" applyFill="1" applyBorder="1" applyAlignment="1">
      <alignment horizontal="left" vertical="center" wrapText="1" indent="2" readingOrder="1"/>
    </xf>
    <xf numFmtId="164" fontId="10" fillId="33" borderId="15" xfId="0" applyNumberFormat="1" applyFont="1" applyFill="1" applyBorder="1" applyAlignment="1">
      <alignment horizontal="right" vertical="center" indent="3" readingOrder="1"/>
    </xf>
    <xf numFmtId="164" fontId="10" fillId="33" borderId="13" xfId="0" applyNumberFormat="1" applyFont="1" applyFill="1" applyBorder="1" applyAlignment="1">
      <alignment horizontal="right" vertical="center" indent="3" readingOrder="1"/>
    </xf>
    <xf numFmtId="0" fontId="11" fillId="33" borderId="15" xfId="0" applyFont="1" applyFill="1" applyBorder="1" applyAlignment="1">
      <alignment horizontal="left" vertical="center" wrapText="1" indent="2" readingOrder="1"/>
    </xf>
    <xf numFmtId="164" fontId="11" fillId="33" borderId="15" xfId="0" applyNumberFormat="1" applyFont="1" applyFill="1" applyBorder="1" applyAlignment="1">
      <alignment horizontal="right" vertical="center" indent="3" readingOrder="1"/>
    </xf>
    <xf numFmtId="164" fontId="11" fillId="33" borderId="13" xfId="0" applyNumberFormat="1" applyFont="1" applyFill="1" applyBorder="1" applyAlignment="1">
      <alignment horizontal="right" vertical="center" indent="3" readingOrder="1"/>
    </xf>
    <xf numFmtId="0" fontId="5" fillId="33" borderId="15" xfId="0" applyFont="1" applyFill="1" applyBorder="1" applyAlignment="1">
      <alignment horizontal="left" vertical="center" wrapText="1" readingOrder="1"/>
    </xf>
    <xf numFmtId="0" fontId="12" fillId="33" borderId="15" xfId="0" applyFont="1" applyFill="1" applyBorder="1" applyAlignment="1">
      <alignment horizontal="left" vertical="center" wrapText="1" indent="2" readingOrder="1"/>
    </xf>
    <xf numFmtId="0" fontId="10" fillId="33" borderId="15" xfId="0" applyFont="1" applyFill="1" applyBorder="1" applyAlignment="1">
      <alignment horizontal="left" vertical="center" wrapText="1" readingOrder="1"/>
    </xf>
    <xf numFmtId="0" fontId="17" fillId="33" borderId="0" xfId="0" applyFont="1" applyFill="1" applyAlignment="1">
      <alignment/>
    </xf>
    <xf numFmtId="0" fontId="12" fillId="33" borderId="0" xfId="0" applyFont="1" applyFill="1" applyAlignment="1">
      <alignment/>
    </xf>
    <xf numFmtId="0" fontId="12" fillId="33" borderId="0" xfId="0" applyFont="1" applyFill="1" applyAlignment="1">
      <alignment vertical="center"/>
    </xf>
    <xf numFmtId="0" fontId="12" fillId="33" borderId="0" xfId="0" applyFont="1" applyFill="1" applyAlignment="1">
      <alignment horizontal="center"/>
    </xf>
    <xf numFmtId="38" fontId="12" fillId="33" borderId="0" xfId="0" applyNumberFormat="1" applyFont="1" applyFill="1" applyAlignment="1">
      <alignment/>
    </xf>
    <xf numFmtId="0" fontId="12" fillId="33" borderId="15" xfId="0" applyFont="1" applyFill="1" applyBorder="1" applyAlignment="1">
      <alignment horizontal="left" indent="3"/>
    </xf>
    <xf numFmtId="38" fontId="12" fillId="33" borderId="13" xfId="49" applyNumberFormat="1" applyFont="1" applyFill="1" applyBorder="1" applyAlignment="1">
      <alignment horizontal="right" vertical="center" indent="4"/>
    </xf>
    <xf numFmtId="38" fontId="12" fillId="33" borderId="12" xfId="49" applyNumberFormat="1" applyFont="1" applyFill="1" applyBorder="1" applyAlignment="1">
      <alignment horizontal="right" vertical="center" indent="4"/>
    </xf>
    <xf numFmtId="0" fontId="78" fillId="32" borderId="0" xfId="46" applyFont="1" applyFill="1" applyAlignment="1" applyProtection="1">
      <alignment vertical="center"/>
      <protection/>
    </xf>
    <xf numFmtId="194" fontId="13" fillId="32" borderId="12" xfId="49" applyNumberFormat="1" applyFont="1" applyFill="1" applyBorder="1" applyAlignment="1">
      <alignment horizontal="right" vertical="center" indent="4"/>
    </xf>
    <xf numFmtId="194" fontId="13" fillId="32" borderId="13" xfId="0" applyNumberFormat="1" applyFont="1" applyFill="1" applyBorder="1" applyAlignment="1">
      <alignment horizontal="right" vertical="center" indent="4" readingOrder="1"/>
    </xf>
    <xf numFmtId="194" fontId="11" fillId="32" borderId="13" xfId="0" applyNumberFormat="1" applyFont="1" applyFill="1" applyBorder="1" applyAlignment="1">
      <alignment horizontal="right" indent="3" readingOrder="1"/>
    </xf>
    <xf numFmtId="194" fontId="11" fillId="32" borderId="12" xfId="0" applyNumberFormat="1" applyFont="1" applyFill="1" applyBorder="1" applyAlignment="1">
      <alignment horizontal="right" indent="3" readingOrder="1"/>
    </xf>
    <xf numFmtId="165" fontId="13" fillId="32" borderId="13" xfId="0" applyNumberFormat="1" applyFont="1" applyFill="1" applyBorder="1" applyAlignment="1">
      <alignment horizontal="right" indent="4" readingOrder="1"/>
    </xf>
    <xf numFmtId="165" fontId="12" fillId="32" borderId="13" xfId="0" applyNumberFormat="1" applyFont="1" applyFill="1" applyBorder="1" applyAlignment="1">
      <alignment horizontal="right" indent="4" readingOrder="1"/>
    </xf>
    <xf numFmtId="165" fontId="11" fillId="32" borderId="14" xfId="0" applyNumberFormat="1" applyFont="1" applyFill="1" applyBorder="1" applyAlignment="1">
      <alignment horizontal="right" indent="4" readingOrder="1"/>
    </xf>
    <xf numFmtId="194" fontId="13" fillId="32" borderId="13" xfId="0" applyNumberFormat="1" applyFont="1" applyFill="1" applyBorder="1" applyAlignment="1">
      <alignment horizontal="right" indent="4" readingOrder="1"/>
    </xf>
    <xf numFmtId="165" fontId="11" fillId="32" borderId="12" xfId="0" applyNumberFormat="1" applyFont="1" applyFill="1" applyBorder="1" applyAlignment="1">
      <alignment horizontal="right" indent="4" readingOrder="1"/>
    </xf>
    <xf numFmtId="165" fontId="11" fillId="32" borderId="17" xfId="0" applyNumberFormat="1" applyFont="1" applyFill="1" applyBorder="1" applyAlignment="1">
      <alignment horizontal="right" indent="4" readingOrder="1"/>
    </xf>
    <xf numFmtId="0" fontId="24" fillId="32" borderId="0" xfId="0" applyFont="1" applyFill="1" applyBorder="1" applyAlignment="1">
      <alignment horizontal="center" vertical="center"/>
    </xf>
    <xf numFmtId="164" fontId="11" fillId="33" borderId="15" xfId="0" applyNumberFormat="1" applyFont="1" applyFill="1" applyBorder="1" applyAlignment="1">
      <alignment horizontal="right" vertical="center" indent="4" readingOrder="1"/>
    </xf>
    <xf numFmtId="183" fontId="12" fillId="33" borderId="0" xfId="0" applyNumberFormat="1" applyFont="1" applyFill="1" applyAlignment="1">
      <alignment/>
    </xf>
    <xf numFmtId="0" fontId="11" fillId="33" borderId="0" xfId="0" applyFont="1" applyFill="1" applyAlignment="1">
      <alignment horizontal="left" vertical="center"/>
    </xf>
    <xf numFmtId="0" fontId="7" fillId="33" borderId="0" xfId="0" applyFont="1" applyFill="1" applyAlignment="1">
      <alignment vertical="center"/>
    </xf>
    <xf numFmtId="0" fontId="12" fillId="33" borderId="15" xfId="0" applyFont="1" applyFill="1" applyBorder="1" applyAlignment="1">
      <alignment horizontal="left" vertical="center" indent="2"/>
    </xf>
    <xf numFmtId="0" fontId="5" fillId="33" borderId="0" xfId="0" applyFont="1" applyFill="1" applyBorder="1" applyAlignment="1">
      <alignment/>
    </xf>
    <xf numFmtId="38" fontId="5" fillId="33" borderId="0" xfId="49" applyNumberFormat="1" applyFont="1" applyFill="1" applyBorder="1" applyAlignment="1">
      <alignment horizontal="center" vertical="center"/>
    </xf>
    <xf numFmtId="0" fontId="11" fillId="33" borderId="0" xfId="0" applyFont="1" applyFill="1" applyAlignment="1">
      <alignment vertical="center"/>
    </xf>
    <xf numFmtId="0" fontId="17" fillId="32" borderId="15" xfId="0" applyFont="1" applyFill="1" applyBorder="1" applyAlignment="1">
      <alignment textRotation="255" readingOrder="1"/>
    </xf>
    <xf numFmtId="43" fontId="17" fillId="32" borderId="0" xfId="49" applyFont="1" applyFill="1" applyAlignment="1">
      <alignment/>
    </xf>
    <xf numFmtId="164" fontId="5" fillId="33" borderId="15" xfId="0" applyNumberFormat="1" applyFont="1" applyFill="1" applyBorder="1" applyAlignment="1">
      <alignment horizontal="right" vertical="center" indent="4" readingOrder="1"/>
    </xf>
    <xf numFmtId="164" fontId="10" fillId="33" borderId="15" xfId="0" applyNumberFormat="1" applyFont="1" applyFill="1" applyBorder="1" applyAlignment="1">
      <alignment horizontal="right" vertical="center" indent="4" readingOrder="1"/>
    </xf>
    <xf numFmtId="38" fontId="5" fillId="33" borderId="13" xfId="49" applyNumberFormat="1" applyFont="1" applyFill="1" applyBorder="1" applyAlignment="1">
      <alignment horizontal="right" vertical="center" indent="4"/>
    </xf>
    <xf numFmtId="0" fontId="25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10" fillId="33" borderId="18" xfId="0" applyFont="1" applyFill="1" applyBorder="1" applyAlignment="1">
      <alignment horizontal="center" vertical="center" wrapText="1" readingOrder="1"/>
    </xf>
    <xf numFmtId="164" fontId="10" fillId="33" borderId="0" xfId="0" applyNumberFormat="1" applyFont="1" applyFill="1" applyBorder="1" applyAlignment="1">
      <alignment horizontal="right" vertical="center" indent="1" readingOrder="1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1" fontId="5" fillId="33" borderId="15" xfId="0" applyNumberFormat="1" applyFont="1" applyFill="1" applyBorder="1" applyAlignment="1">
      <alignment horizontal="right" vertical="center" indent="4" readingOrder="1"/>
    </xf>
    <xf numFmtId="194" fontId="5" fillId="33" borderId="15" xfId="0" applyNumberFormat="1" applyFont="1" applyFill="1" applyBorder="1" applyAlignment="1">
      <alignment horizontal="right" vertical="center" indent="4" readingOrder="1"/>
    </xf>
    <xf numFmtId="164" fontId="5" fillId="33" borderId="13" xfId="0" applyNumberFormat="1" applyFont="1" applyFill="1" applyBorder="1" applyAlignment="1">
      <alignment horizontal="right" vertical="center" indent="4" readingOrder="1"/>
    </xf>
    <xf numFmtId="164" fontId="11" fillId="33" borderId="13" xfId="0" applyNumberFormat="1" applyFont="1" applyFill="1" applyBorder="1" applyAlignment="1">
      <alignment horizontal="right" vertical="center" indent="4" readingOrder="1"/>
    </xf>
    <xf numFmtId="0" fontId="12" fillId="33" borderId="13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vertical="center"/>
      <protection/>
    </xf>
    <xf numFmtId="38" fontId="5" fillId="33" borderId="13" xfId="49" applyNumberFormat="1" applyFont="1" applyFill="1" applyBorder="1" applyAlignment="1">
      <alignment horizontal="right" vertical="center" indent="2"/>
    </xf>
    <xf numFmtId="191" fontId="12" fillId="33" borderId="0" xfId="0" applyNumberFormat="1" applyFont="1" applyFill="1" applyAlignment="1">
      <alignment/>
    </xf>
    <xf numFmtId="184" fontId="12" fillId="33" borderId="0" xfId="0" applyNumberFormat="1" applyFont="1" applyFill="1" applyAlignment="1">
      <alignment/>
    </xf>
    <xf numFmtId="38" fontId="5" fillId="33" borderId="13" xfId="49" applyNumberFormat="1" applyFont="1" applyFill="1" applyBorder="1" applyAlignment="1">
      <alignment horizontal="right" vertical="center" indent="5"/>
    </xf>
    <xf numFmtId="38" fontId="12" fillId="33" borderId="13" xfId="49" applyNumberFormat="1" applyFont="1" applyFill="1" applyBorder="1" applyAlignment="1">
      <alignment horizontal="right" vertical="center" indent="5"/>
    </xf>
    <xf numFmtId="0" fontId="68" fillId="32" borderId="0" xfId="46" applyFill="1" applyAlignment="1" applyProtection="1">
      <alignment/>
      <protection/>
    </xf>
    <xf numFmtId="164" fontId="17" fillId="33" borderId="0" xfId="0" applyNumberFormat="1" applyFont="1" applyFill="1" applyAlignment="1">
      <alignment/>
    </xf>
    <xf numFmtId="185" fontId="23" fillId="32" borderId="0" xfId="49" applyNumberFormat="1" applyFont="1" applyFill="1" applyBorder="1" applyAlignment="1">
      <alignment vertical="center"/>
    </xf>
    <xf numFmtId="0" fontId="12" fillId="33" borderId="15" xfId="0" applyFont="1" applyFill="1" applyBorder="1" applyAlignment="1">
      <alignment/>
    </xf>
    <xf numFmtId="0" fontId="12" fillId="33" borderId="12" xfId="0" applyFont="1" applyFill="1" applyBorder="1" applyAlignment="1">
      <alignment/>
    </xf>
    <xf numFmtId="0" fontId="5" fillId="33" borderId="15" xfId="0" applyFont="1" applyFill="1" applyBorder="1" applyAlignment="1">
      <alignment horizontal="left" vertical="center" wrapText="1" indent="1"/>
    </xf>
    <xf numFmtId="38" fontId="5" fillId="33" borderId="12" xfId="49" applyNumberFormat="1" applyFont="1" applyFill="1" applyBorder="1" applyAlignment="1">
      <alignment horizontal="right" vertical="center" indent="4"/>
    </xf>
    <xf numFmtId="0" fontId="5" fillId="33" borderId="15" xfId="0" applyFont="1" applyFill="1" applyBorder="1" applyAlignment="1">
      <alignment vertical="center" wrapText="1"/>
    </xf>
    <xf numFmtId="0" fontId="5" fillId="33" borderId="15" xfId="0" applyFont="1" applyFill="1" applyBorder="1" applyAlignment="1">
      <alignment horizontal="left" vertical="center" indent="1"/>
    </xf>
    <xf numFmtId="0" fontId="5" fillId="33" borderId="15" xfId="0" applyFont="1" applyFill="1" applyBorder="1" applyAlignment="1">
      <alignment vertical="center"/>
    </xf>
    <xf numFmtId="38" fontId="5" fillId="33" borderId="12" xfId="49" applyNumberFormat="1" applyFont="1" applyFill="1" applyBorder="1" applyAlignment="1">
      <alignment horizontal="right" vertical="center" indent="2"/>
    </xf>
    <xf numFmtId="0" fontId="5" fillId="33" borderId="0" xfId="0" applyFont="1" applyFill="1" applyAlignment="1">
      <alignment/>
    </xf>
    <xf numFmtId="0" fontId="5" fillId="33" borderId="0" xfId="0" applyFont="1" applyFill="1" applyAlignment="1">
      <alignment vertical="center"/>
    </xf>
    <xf numFmtId="0" fontId="4" fillId="33" borderId="0" xfId="0" applyFont="1" applyFill="1" applyAlignment="1" applyProtection="1">
      <alignment horizontal="left"/>
      <protection/>
    </xf>
    <xf numFmtId="194" fontId="12" fillId="32" borderId="13" xfId="0" applyNumberFormat="1" applyFont="1" applyFill="1" applyBorder="1" applyAlignment="1">
      <alignment horizontal="right" indent="4" readingOrder="1"/>
    </xf>
    <xf numFmtId="0" fontId="10" fillId="33" borderId="13" xfId="0" applyFont="1" applyFill="1" applyBorder="1" applyAlignment="1">
      <alignment horizontal="center" vertical="center" wrapText="1" readingOrder="1"/>
    </xf>
    <xf numFmtId="164" fontId="11" fillId="33" borderId="14" xfId="0" applyNumberFormat="1" applyFont="1" applyFill="1" applyBorder="1" applyAlignment="1">
      <alignment horizontal="right" vertical="center" indent="3" readingOrder="1"/>
    </xf>
    <xf numFmtId="0" fontId="10" fillId="33" borderId="0" xfId="0" applyFont="1" applyFill="1" applyBorder="1" applyAlignment="1">
      <alignment horizontal="left" vertical="center" wrapText="1" readingOrder="1"/>
    </xf>
    <xf numFmtId="0" fontId="6" fillId="33" borderId="0" xfId="0" applyFont="1" applyFill="1" applyAlignment="1" applyProtection="1">
      <alignment/>
      <protection/>
    </xf>
    <xf numFmtId="0" fontId="17" fillId="33" borderId="0" xfId="0" applyFont="1" applyFill="1" applyAlignment="1">
      <alignment/>
    </xf>
    <xf numFmtId="0" fontId="2" fillId="33" borderId="0" xfId="0" applyFont="1" applyFill="1" applyAlignment="1" applyProtection="1">
      <alignment/>
      <protection/>
    </xf>
    <xf numFmtId="0" fontId="11" fillId="33" borderId="15" xfId="0" applyFont="1" applyFill="1" applyBorder="1" applyAlignment="1">
      <alignment horizontal="left" vertical="center" wrapText="1" readingOrder="1"/>
    </xf>
    <xf numFmtId="1" fontId="5" fillId="33" borderId="13" xfId="0" applyNumberFormat="1" applyFont="1" applyFill="1" applyBorder="1" applyAlignment="1">
      <alignment horizontal="right" vertical="center" indent="4" readingOrder="1"/>
    </xf>
    <xf numFmtId="194" fontId="5" fillId="33" borderId="13" xfId="0" applyNumberFormat="1" applyFont="1" applyFill="1" applyBorder="1" applyAlignment="1">
      <alignment horizontal="right" vertical="center" indent="4" readingOrder="1"/>
    </xf>
    <xf numFmtId="164" fontId="10" fillId="33" borderId="13" xfId="0" applyNumberFormat="1" applyFont="1" applyFill="1" applyBorder="1" applyAlignment="1">
      <alignment horizontal="right" vertical="center" indent="4" readingOrder="1"/>
    </xf>
    <xf numFmtId="43" fontId="17" fillId="33" borderId="0" xfId="0" applyNumberFormat="1" applyFont="1" applyFill="1" applyAlignment="1">
      <alignment/>
    </xf>
    <xf numFmtId="178" fontId="17" fillId="33" borderId="0" xfId="0" applyNumberFormat="1" applyFont="1" applyFill="1" applyAlignment="1">
      <alignment/>
    </xf>
    <xf numFmtId="0" fontId="11" fillId="33" borderId="0" xfId="0" applyFont="1" applyFill="1" applyAlignment="1">
      <alignment vertical="center" wrapText="1"/>
    </xf>
    <xf numFmtId="0" fontId="0" fillId="33" borderId="0" xfId="0" applyFill="1" applyAlignment="1">
      <alignment/>
    </xf>
    <xf numFmtId="0" fontId="10" fillId="33" borderId="0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right" vertical="center"/>
    </xf>
    <xf numFmtId="0" fontId="6" fillId="33" borderId="20" xfId="0" applyFont="1" applyFill="1" applyBorder="1" applyAlignment="1">
      <alignment horizontal="center" vertical="center"/>
    </xf>
    <xf numFmtId="0" fontId="6" fillId="33" borderId="0" xfId="0" applyFont="1" applyFill="1" applyBorder="1" applyAlignment="1">
      <alignment horizontal="center" vertical="center"/>
    </xf>
    <xf numFmtId="0" fontId="6" fillId="33" borderId="19" xfId="0" applyFont="1" applyFill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left" vertical="center" indent="1"/>
    </xf>
    <xf numFmtId="166" fontId="2" fillId="33" borderId="0" xfId="49" applyNumberFormat="1" applyFont="1" applyFill="1" applyBorder="1" applyAlignment="1">
      <alignment vertical="center"/>
    </xf>
    <xf numFmtId="167" fontId="2" fillId="33" borderId="20" xfId="59" applyNumberFormat="1" applyFont="1" applyFill="1" applyBorder="1" applyAlignment="1">
      <alignment horizontal="center" vertical="center"/>
    </xf>
    <xf numFmtId="167" fontId="2" fillId="33" borderId="0" xfId="59" applyNumberFormat="1" applyFont="1" applyFill="1" applyBorder="1" applyAlignment="1">
      <alignment horizontal="left" vertical="center" indent="4"/>
    </xf>
    <xf numFmtId="167" fontId="2" fillId="33" borderId="20" xfId="59" applyNumberFormat="1" applyFont="1" applyFill="1" applyBorder="1" applyAlignment="1">
      <alignment horizontal="right" vertical="center" indent="4"/>
    </xf>
    <xf numFmtId="0" fontId="6" fillId="33" borderId="21" xfId="0" applyFont="1" applyFill="1" applyBorder="1" applyAlignment="1">
      <alignment horizontal="center" vertical="center"/>
    </xf>
    <xf numFmtId="166" fontId="6" fillId="33" borderId="22" xfId="49" applyNumberFormat="1" applyFont="1" applyFill="1" applyBorder="1" applyAlignment="1">
      <alignment vertical="center"/>
    </xf>
    <xf numFmtId="167" fontId="6" fillId="33" borderId="23" xfId="59" applyNumberFormat="1" applyFont="1" applyFill="1" applyBorder="1" applyAlignment="1">
      <alignment horizontal="center" vertical="center"/>
    </xf>
    <xf numFmtId="167" fontId="6" fillId="33" borderId="0" xfId="59" applyNumberFormat="1" applyFont="1" applyFill="1" applyBorder="1" applyAlignment="1">
      <alignment horizontal="center" vertical="center"/>
    </xf>
    <xf numFmtId="167" fontId="6" fillId="33" borderId="23" xfId="59" applyNumberFormat="1" applyFont="1" applyFill="1" applyBorder="1" applyAlignment="1">
      <alignment horizontal="right" vertical="center" indent="4"/>
    </xf>
    <xf numFmtId="0" fontId="8" fillId="33" borderId="0" xfId="0" applyFont="1" applyFill="1" applyBorder="1" applyAlignment="1">
      <alignment vertical="center"/>
    </xf>
    <xf numFmtId="0" fontId="26" fillId="33" borderId="0" xfId="0" applyFont="1" applyFill="1" applyAlignment="1">
      <alignment/>
    </xf>
    <xf numFmtId="0" fontId="10" fillId="33" borderId="0" xfId="0" applyFont="1" applyFill="1" applyAlignment="1" applyProtection="1">
      <alignment horizontal="left" wrapText="1"/>
      <protection/>
    </xf>
    <xf numFmtId="43" fontId="17" fillId="33" borderId="0" xfId="49" applyFont="1" applyFill="1" applyAlignment="1">
      <alignment/>
    </xf>
    <xf numFmtId="0" fontId="10" fillId="33" borderId="0" xfId="0" applyFont="1" applyFill="1" applyAlignment="1" applyProtection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 readingOrder="1"/>
    </xf>
    <xf numFmtId="0" fontId="13" fillId="33" borderId="15" xfId="0" applyFont="1" applyFill="1" applyBorder="1" applyAlignment="1">
      <alignment horizontal="left" vertical="center" wrapText="1" indent="1" readingOrder="1"/>
    </xf>
    <xf numFmtId="165" fontId="13" fillId="33" borderId="13" xfId="0" applyNumberFormat="1" applyFont="1" applyFill="1" applyBorder="1" applyAlignment="1">
      <alignment horizontal="right" indent="3" readingOrder="1"/>
    </xf>
    <xf numFmtId="0" fontId="12" fillId="33" borderId="15" xfId="0" applyFont="1" applyFill="1" applyBorder="1" applyAlignment="1">
      <alignment horizontal="left" vertical="center" wrapText="1" indent="3" readingOrder="1"/>
    </xf>
    <xf numFmtId="165" fontId="12" fillId="33" borderId="13" xfId="0" applyNumberFormat="1" applyFont="1" applyFill="1" applyBorder="1" applyAlignment="1">
      <alignment horizontal="right" indent="3" readingOrder="1"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56" applyFont="1" applyFill="1" applyAlignment="1">
      <alignment vertical="center"/>
      <protection/>
    </xf>
    <xf numFmtId="164" fontId="12" fillId="33" borderId="0" xfId="0" applyNumberFormat="1" applyFont="1" applyFill="1" applyAlignment="1">
      <alignment/>
    </xf>
    <xf numFmtId="0" fontId="27" fillId="33" borderId="0" xfId="0" applyFont="1" applyFill="1" applyBorder="1" applyAlignment="1" applyProtection="1">
      <alignment/>
      <protection locked="0"/>
    </xf>
    <xf numFmtId="0" fontId="25" fillId="33" borderId="0" xfId="0" applyFont="1" applyFill="1" applyBorder="1" applyAlignment="1" applyProtection="1">
      <alignment/>
      <protection locked="0"/>
    </xf>
    <xf numFmtId="164" fontId="12" fillId="33" borderId="0" xfId="0" applyNumberFormat="1" applyFont="1" applyFill="1" applyAlignment="1">
      <alignment horizontal="center"/>
    </xf>
    <xf numFmtId="0" fontId="5" fillId="33" borderId="0" xfId="0" applyFont="1" applyFill="1" applyAlignment="1" applyProtection="1">
      <alignment/>
      <protection/>
    </xf>
    <xf numFmtId="0" fontId="15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164" fontId="12" fillId="33" borderId="0" xfId="0" applyNumberFormat="1" applyFont="1" applyFill="1" applyAlignment="1">
      <alignment horizontal="right" indent="4"/>
    </xf>
    <xf numFmtId="0" fontId="79" fillId="33" borderId="0" xfId="46" applyFont="1" applyFill="1" applyAlignment="1" applyProtection="1">
      <alignment/>
      <protection/>
    </xf>
    <xf numFmtId="0" fontId="13" fillId="33" borderId="0" xfId="0" applyFont="1" applyFill="1" applyAlignment="1" applyProtection="1">
      <alignment/>
      <protection/>
    </xf>
    <xf numFmtId="0" fontId="2" fillId="33" borderId="0" xfId="56" applyFont="1" applyFill="1">
      <alignment/>
      <protection/>
    </xf>
    <xf numFmtId="164" fontId="11" fillId="33" borderId="0" xfId="0" applyNumberFormat="1" applyFont="1" applyFill="1" applyAlignment="1">
      <alignment/>
    </xf>
    <xf numFmtId="0" fontId="13" fillId="33" borderId="0" xfId="0" applyFont="1" applyFill="1" applyBorder="1" applyAlignment="1" applyProtection="1">
      <alignment/>
      <protection/>
    </xf>
    <xf numFmtId="0" fontId="10" fillId="33" borderId="0" xfId="0" applyFont="1" applyFill="1" applyBorder="1" applyAlignment="1" applyProtection="1">
      <alignment/>
      <protection/>
    </xf>
    <xf numFmtId="164" fontId="11" fillId="33" borderId="0" xfId="0" applyNumberFormat="1" applyFont="1" applyFill="1" applyAlignment="1">
      <alignment horizontal="center"/>
    </xf>
    <xf numFmtId="164" fontId="11" fillId="33" borderId="0" xfId="0" applyNumberFormat="1" applyFont="1" applyFill="1" applyAlignment="1">
      <alignment horizontal="right" indent="4"/>
    </xf>
    <xf numFmtId="164" fontId="12" fillId="33" borderId="0" xfId="0" applyNumberFormat="1" applyFont="1" applyFill="1" applyAlignment="1">
      <alignment vertical="center"/>
    </xf>
    <xf numFmtId="164" fontId="13" fillId="33" borderId="16" xfId="49" applyNumberFormat="1" applyFont="1" applyFill="1" applyBorder="1" applyAlignment="1">
      <alignment horizontal="right"/>
    </xf>
    <xf numFmtId="164" fontId="13" fillId="33" borderId="24" xfId="49" applyNumberFormat="1" applyFont="1" applyFill="1" applyBorder="1" applyAlignment="1">
      <alignment horizontal="right" indent="1"/>
    </xf>
    <xf numFmtId="164" fontId="13" fillId="33" borderId="17" xfId="49" applyNumberFormat="1" applyFont="1" applyFill="1" applyBorder="1" applyAlignment="1">
      <alignment horizontal="right" indent="1"/>
    </xf>
    <xf numFmtId="164" fontId="13" fillId="33" borderId="16" xfId="49" applyNumberFormat="1" applyFont="1" applyFill="1" applyBorder="1" applyAlignment="1">
      <alignment horizontal="right" indent="1"/>
    </xf>
    <xf numFmtId="0" fontId="13" fillId="33" borderId="18" xfId="0" applyFont="1" applyFill="1" applyBorder="1" applyAlignment="1" applyProtection="1">
      <alignment horizontal="center"/>
      <protection/>
    </xf>
    <xf numFmtId="0" fontId="13" fillId="33" borderId="11" xfId="0" applyFont="1" applyFill="1" applyBorder="1" applyAlignment="1" applyProtection="1">
      <alignment horizontal="center"/>
      <protection/>
    </xf>
    <xf numFmtId="0" fontId="13" fillId="33" borderId="25" xfId="0" applyFont="1" applyFill="1" applyBorder="1" applyAlignment="1" applyProtection="1">
      <alignment horizontal="right" indent="4"/>
      <protection/>
    </xf>
    <xf numFmtId="1" fontId="13" fillId="33" borderId="11" xfId="0" applyNumberFormat="1" applyFont="1" applyFill="1" applyBorder="1" applyAlignment="1" applyProtection="1">
      <alignment horizontal="center"/>
      <protection/>
    </xf>
    <xf numFmtId="0" fontId="13" fillId="33" borderId="25" xfId="0" applyFont="1" applyFill="1" applyBorder="1" applyAlignment="1" applyProtection="1">
      <alignment horizontal="center"/>
      <protection/>
    </xf>
    <xf numFmtId="164" fontId="5" fillId="33" borderId="15" xfId="49" applyNumberFormat="1" applyFont="1" applyFill="1" applyBorder="1" applyAlignment="1">
      <alignment horizontal="center"/>
    </xf>
    <xf numFmtId="164" fontId="5" fillId="33" borderId="12" xfId="49" applyNumberFormat="1" applyFont="1" applyFill="1" applyBorder="1" applyAlignment="1">
      <alignment horizontal="center"/>
    </xf>
    <xf numFmtId="194" fontId="12" fillId="33" borderId="15" xfId="49" applyNumberFormat="1" applyFont="1" applyFill="1" applyBorder="1" applyAlignment="1">
      <alignment/>
    </xf>
    <xf numFmtId="194" fontId="12" fillId="33" borderId="0" xfId="49" applyNumberFormat="1" applyFont="1" applyFill="1" applyBorder="1" applyAlignment="1">
      <alignment horizontal="right" indent="1"/>
    </xf>
    <xf numFmtId="194" fontId="12" fillId="33" borderId="12" xfId="49" applyNumberFormat="1" applyFont="1" applyFill="1" applyBorder="1" applyAlignment="1">
      <alignment horizontal="right" indent="1"/>
    </xf>
    <xf numFmtId="164" fontId="12" fillId="33" borderId="15" xfId="49" applyNumberFormat="1" applyFont="1" applyFill="1" applyBorder="1" applyAlignment="1">
      <alignment horizontal="right" indent="1"/>
    </xf>
    <xf numFmtId="164" fontId="12" fillId="33" borderId="0" xfId="49" applyNumberFormat="1" applyFont="1" applyFill="1" applyBorder="1" applyAlignment="1">
      <alignment horizontal="right" indent="1"/>
    </xf>
    <xf numFmtId="164" fontId="12" fillId="33" borderId="12" xfId="49" applyNumberFormat="1" applyFont="1" applyFill="1" applyBorder="1" applyAlignment="1">
      <alignment horizontal="right" indent="1"/>
    </xf>
    <xf numFmtId="173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/>
    </xf>
    <xf numFmtId="164" fontId="12" fillId="33" borderId="15" xfId="49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17" xfId="0" applyNumberFormat="1" applyFont="1" applyFill="1" applyBorder="1" applyAlignment="1">
      <alignment/>
    </xf>
    <xf numFmtId="164" fontId="12" fillId="33" borderId="16" xfId="0" applyNumberFormat="1" applyFont="1" applyFill="1" applyBorder="1" applyAlignment="1">
      <alignment/>
    </xf>
    <xf numFmtId="164" fontId="12" fillId="33" borderId="24" xfId="0" applyNumberFormat="1" applyFont="1" applyFill="1" applyBorder="1" applyAlignment="1">
      <alignment horizontal="right" indent="4"/>
    </xf>
    <xf numFmtId="164" fontId="12" fillId="33" borderId="17" xfId="0" applyNumberFormat="1" applyFont="1" applyFill="1" applyBorder="1" applyAlignment="1">
      <alignment horizontal="center"/>
    </xf>
    <xf numFmtId="164" fontId="12" fillId="33" borderId="16" xfId="0" applyNumberFormat="1" applyFont="1" applyFill="1" applyBorder="1" applyAlignment="1">
      <alignment horizontal="right"/>
    </xf>
    <xf numFmtId="164" fontId="12" fillId="33" borderId="16" xfId="0" applyNumberFormat="1" applyFont="1" applyFill="1" applyBorder="1" applyAlignment="1">
      <alignment horizontal="center"/>
    </xf>
    <xf numFmtId="164" fontId="12" fillId="33" borderId="24" xfId="0" applyNumberFormat="1" applyFont="1" applyFill="1" applyBorder="1" applyAlignment="1">
      <alignment horizontal="center"/>
    </xf>
    <xf numFmtId="0" fontId="12" fillId="33" borderId="0" xfId="0" applyFont="1" applyFill="1" applyAlignment="1" applyProtection="1">
      <alignment/>
      <protection/>
    </xf>
    <xf numFmtId="0" fontId="11" fillId="33" borderId="0" xfId="0" applyFont="1" applyFill="1" applyAlignment="1" applyProtection="1">
      <alignment/>
      <protection/>
    </xf>
    <xf numFmtId="180" fontId="11" fillId="33" borderId="0" xfId="0" applyNumberFormat="1" applyFont="1" applyFill="1" applyAlignment="1">
      <alignment horizontal="center"/>
    </xf>
    <xf numFmtId="180" fontId="11" fillId="33" borderId="0" xfId="0" applyNumberFormat="1" applyFont="1" applyFill="1" applyAlignment="1">
      <alignment horizontal="right" indent="4"/>
    </xf>
    <xf numFmtId="0" fontId="6" fillId="33" borderId="0" xfId="0" applyFont="1" applyFill="1" applyAlignment="1">
      <alignment vertical="center"/>
    </xf>
    <xf numFmtId="189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 horizontal="center"/>
    </xf>
    <xf numFmtId="180" fontId="2" fillId="33" borderId="0" xfId="0" applyNumberFormat="1" applyFont="1" applyFill="1" applyAlignment="1">
      <alignment horizontal="center"/>
    </xf>
    <xf numFmtId="177" fontId="2" fillId="33" borderId="0" xfId="0" applyNumberFormat="1" applyFont="1" applyFill="1" applyAlignment="1">
      <alignment horizontal="center"/>
    </xf>
    <xf numFmtId="164" fontId="2" fillId="33" borderId="0" xfId="0" applyNumberFormat="1" applyFont="1" applyFill="1" applyAlignment="1">
      <alignment/>
    </xf>
    <xf numFmtId="164" fontId="2" fillId="33" borderId="0" xfId="0" applyNumberFormat="1" applyFont="1" applyFill="1" applyAlignment="1">
      <alignment horizontal="right" indent="4"/>
    </xf>
    <xf numFmtId="178" fontId="12" fillId="33" borderId="0" xfId="0" applyNumberFormat="1" applyFont="1" applyFill="1" applyAlignment="1">
      <alignment horizontal="center"/>
    </xf>
    <xf numFmtId="0" fontId="13" fillId="33" borderId="18" xfId="0" applyFont="1" applyFill="1" applyBorder="1" applyAlignment="1" applyProtection="1">
      <alignment/>
      <protection/>
    </xf>
    <xf numFmtId="185" fontId="12" fillId="33" borderId="0" xfId="0" applyNumberFormat="1" applyFont="1" applyFill="1" applyAlignment="1">
      <alignment horizontal="center"/>
    </xf>
    <xf numFmtId="172" fontId="12" fillId="33" borderId="0" xfId="0" applyNumberFormat="1" applyFont="1" applyFill="1" applyAlignment="1">
      <alignment horizontal="center"/>
    </xf>
    <xf numFmtId="187" fontId="17" fillId="33" borderId="0" xfId="0" applyNumberFormat="1" applyFont="1" applyFill="1" applyAlignment="1">
      <alignment/>
    </xf>
    <xf numFmtId="164" fontId="13" fillId="33" borderId="2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2" fillId="33" borderId="15" xfId="0" applyNumberFormat="1" applyFont="1" applyFill="1" applyBorder="1" applyAlignment="1">
      <alignment horizontal="right" vertical="center" indent="3" readingOrder="1"/>
    </xf>
    <xf numFmtId="164" fontId="12" fillId="33" borderId="13" xfId="0" applyNumberFormat="1" applyFont="1" applyFill="1" applyBorder="1" applyAlignment="1">
      <alignment horizontal="right" vertical="center" indent="3" readingOrder="1"/>
    </xf>
    <xf numFmtId="194" fontId="11" fillId="33" borderId="15" xfId="0" applyNumberFormat="1" applyFont="1" applyFill="1" applyBorder="1" applyAlignment="1">
      <alignment horizontal="right" vertical="center" indent="3" readingOrder="1"/>
    </xf>
    <xf numFmtId="194" fontId="11" fillId="33" borderId="13" xfId="0" applyNumberFormat="1" applyFont="1" applyFill="1" applyBorder="1" applyAlignment="1">
      <alignment horizontal="right" vertical="center" indent="3" readingOrder="1"/>
    </xf>
    <xf numFmtId="0" fontId="5" fillId="33" borderId="25" xfId="0" applyFont="1" applyFill="1" applyBorder="1" applyAlignment="1" applyProtection="1">
      <alignment horizontal="center" vertical="center"/>
      <protection/>
    </xf>
    <xf numFmtId="0" fontId="5" fillId="33" borderId="24" xfId="0" applyFont="1" applyFill="1" applyBorder="1" applyAlignment="1" applyProtection="1">
      <alignment horizontal="center" vertical="center"/>
      <protection/>
    </xf>
    <xf numFmtId="164" fontId="5" fillId="33" borderId="0" xfId="49" applyNumberFormat="1" applyFont="1" applyFill="1" applyBorder="1" applyAlignment="1">
      <alignment horizontal="center"/>
    </xf>
    <xf numFmtId="164" fontId="6" fillId="33" borderId="0" xfId="49" applyNumberFormat="1" applyFont="1" applyFill="1" applyBorder="1" applyAlignment="1">
      <alignment horizontal="center"/>
    </xf>
    <xf numFmtId="164" fontId="12" fillId="33" borderId="24" xfId="0" applyNumberFormat="1" applyFont="1" applyFill="1" applyBorder="1" applyAlignment="1">
      <alignment/>
    </xf>
    <xf numFmtId="202" fontId="11" fillId="33" borderId="0" xfId="0" applyNumberFormat="1" applyFont="1" applyFill="1" applyAlignment="1">
      <alignment horizontal="center"/>
    </xf>
    <xf numFmtId="188" fontId="2" fillId="33" borderId="0" xfId="0" applyNumberFormat="1" applyFont="1" applyFill="1" applyAlignment="1">
      <alignment horizontal="right" vertical="center" wrapText="1"/>
    </xf>
    <xf numFmtId="164" fontId="12" fillId="32" borderId="13" xfId="0" applyNumberFormat="1" applyFont="1" applyFill="1" applyBorder="1" applyAlignment="1">
      <alignment horizontal="right" vertical="center" indent="4" readingOrder="1"/>
    </xf>
    <xf numFmtId="0" fontId="2" fillId="33" borderId="26" xfId="0" applyFont="1" applyFill="1" applyBorder="1" applyAlignment="1">
      <alignment horizontal="left" vertical="center" indent="1"/>
    </xf>
    <xf numFmtId="185" fontId="2" fillId="33" borderId="0" xfId="0" applyNumberFormat="1" applyFont="1" applyFill="1" applyAlignment="1">
      <alignment horizontal="center"/>
    </xf>
    <xf numFmtId="0" fontId="17" fillId="33" borderId="0" xfId="0" applyFont="1" applyFill="1" applyBorder="1" applyAlignment="1">
      <alignment horizontal="left"/>
    </xf>
    <xf numFmtId="0" fontId="25" fillId="32" borderId="0" xfId="0" applyFont="1" applyFill="1" applyAlignment="1">
      <alignment horizontal="left"/>
    </xf>
    <xf numFmtId="0" fontId="2" fillId="33" borderId="0" xfId="0" applyFont="1" applyFill="1" applyBorder="1" applyAlignment="1">
      <alignment horizontal="left"/>
    </xf>
    <xf numFmtId="38" fontId="17" fillId="33" borderId="0" xfId="0" applyNumberFormat="1" applyFont="1" applyFill="1" applyBorder="1" applyAlignment="1">
      <alignment horizontal="left"/>
    </xf>
    <xf numFmtId="1" fontId="17" fillId="33" borderId="0" xfId="0" applyNumberFormat="1" applyFont="1" applyFill="1" applyBorder="1" applyAlignment="1">
      <alignment horizontal="left"/>
    </xf>
    <xf numFmtId="176" fontId="17" fillId="32" borderId="0" xfId="0" applyNumberFormat="1" applyFont="1" applyFill="1" applyAlignment="1">
      <alignment/>
    </xf>
    <xf numFmtId="0" fontId="4" fillId="33" borderId="0" xfId="0" applyFont="1" applyFill="1" applyAlignment="1" applyProtection="1">
      <alignment wrapText="1"/>
      <protection/>
    </xf>
    <xf numFmtId="38" fontId="9" fillId="32" borderId="0" xfId="0" applyNumberFormat="1" applyFont="1" applyFill="1" applyAlignment="1">
      <alignment/>
    </xf>
    <xf numFmtId="38" fontId="11" fillId="33" borderId="0" xfId="0" applyNumberFormat="1" applyFont="1" applyFill="1" applyAlignment="1">
      <alignment vertical="center" wrapText="1"/>
    </xf>
    <xf numFmtId="43" fontId="80" fillId="33" borderId="0" xfId="49" applyFont="1" applyFill="1" applyAlignment="1">
      <alignment horizontal="center"/>
    </xf>
    <xf numFmtId="43" fontId="8" fillId="0" borderId="0" xfId="0" applyNumberFormat="1" applyFont="1" applyFill="1" applyBorder="1" applyAlignment="1">
      <alignment vertical="center"/>
    </xf>
    <xf numFmtId="164" fontId="2" fillId="33" borderId="0" xfId="0" applyNumberFormat="1" applyFont="1" applyFill="1" applyAlignment="1">
      <alignment/>
    </xf>
    <xf numFmtId="0" fontId="12" fillId="0" borderId="0" xfId="0" applyFont="1" applyFill="1" applyAlignment="1">
      <alignment/>
    </xf>
    <xf numFmtId="185" fontId="17" fillId="32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180" fontId="17" fillId="33" borderId="0" xfId="0" applyNumberFormat="1" applyFont="1" applyFill="1" applyAlignment="1">
      <alignment/>
    </xf>
    <xf numFmtId="179" fontId="17" fillId="33" borderId="0" xfId="0" applyNumberFormat="1" applyFont="1" applyFill="1" applyAlignment="1">
      <alignment/>
    </xf>
    <xf numFmtId="0" fontId="17" fillId="33" borderId="0" xfId="0" applyFont="1" applyFill="1" applyAlignment="1">
      <alignment horizontal="left"/>
    </xf>
    <xf numFmtId="176" fontId="6" fillId="33" borderId="0" xfId="49" applyNumberFormat="1" applyFont="1" applyFill="1" applyBorder="1" applyAlignment="1">
      <alignment vertical="center"/>
    </xf>
    <xf numFmtId="181" fontId="17" fillId="33" borderId="0" xfId="0" applyNumberFormat="1" applyFont="1" applyFill="1" applyAlignment="1">
      <alignment/>
    </xf>
    <xf numFmtId="164" fontId="11" fillId="33" borderId="0" xfId="0" applyNumberFormat="1" applyFont="1" applyFill="1" applyBorder="1" applyAlignment="1">
      <alignment horizontal="right" vertical="center" indent="3" readingOrder="1"/>
    </xf>
    <xf numFmtId="189" fontId="17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201" fontId="17" fillId="33" borderId="0" xfId="0" applyNumberFormat="1" applyFont="1" applyFill="1" applyAlignment="1">
      <alignment/>
    </xf>
    <xf numFmtId="197" fontId="17" fillId="33" borderId="0" xfId="0" applyNumberFormat="1" applyFont="1" applyFill="1" applyAlignment="1">
      <alignment/>
    </xf>
    <xf numFmtId="1" fontId="17" fillId="33" borderId="0" xfId="0" applyNumberFormat="1" applyFont="1" applyFill="1" applyAlignment="1">
      <alignment/>
    </xf>
    <xf numFmtId="187" fontId="2" fillId="33" borderId="0" xfId="49" applyNumberFormat="1" applyFont="1" applyFill="1" applyAlignment="1">
      <alignment vertical="center"/>
    </xf>
    <xf numFmtId="186" fontId="10" fillId="33" borderId="0" xfId="0" applyNumberFormat="1" applyFont="1" applyFill="1" applyBorder="1" applyAlignment="1">
      <alignment horizontal="right" vertical="center" indent="1" readingOrder="1"/>
    </xf>
    <xf numFmtId="176" fontId="11" fillId="33" borderId="0" xfId="0" applyNumberFormat="1" applyFont="1" applyFill="1" applyAlignment="1">
      <alignment horizontal="center"/>
    </xf>
    <xf numFmtId="186" fontId="11" fillId="33" borderId="0" xfId="0" applyNumberFormat="1" applyFont="1" applyFill="1" applyAlignment="1">
      <alignment horizontal="center"/>
    </xf>
    <xf numFmtId="177" fontId="17" fillId="32" borderId="0" xfId="0" applyNumberFormat="1" applyFont="1" applyFill="1" applyAlignment="1">
      <alignment/>
    </xf>
    <xf numFmtId="196" fontId="11" fillId="33" borderId="0" xfId="0" applyNumberFormat="1" applyFont="1" applyFill="1" applyAlignment="1">
      <alignment horizontal="left" vertical="center"/>
    </xf>
    <xf numFmtId="192" fontId="11" fillId="33" borderId="0" xfId="0" applyNumberFormat="1" applyFont="1" applyFill="1" applyAlignment="1">
      <alignment horizontal="left" vertical="center"/>
    </xf>
    <xf numFmtId="1" fontId="2" fillId="33" borderId="0" xfId="0" applyNumberFormat="1" applyFont="1" applyFill="1" applyAlignment="1">
      <alignment horizontal="center"/>
    </xf>
    <xf numFmtId="204" fontId="12" fillId="33" borderId="0" xfId="0" applyNumberFormat="1" applyFont="1" applyFill="1" applyAlignment="1">
      <alignment/>
    </xf>
    <xf numFmtId="186" fontId="17" fillId="32" borderId="0" xfId="0" applyNumberFormat="1" applyFont="1" applyFill="1" applyAlignment="1">
      <alignment/>
    </xf>
    <xf numFmtId="192" fontId="11" fillId="33" borderId="0" xfId="0" applyNumberFormat="1" applyFont="1" applyFill="1" applyAlignment="1">
      <alignment horizontal="right" vertical="center"/>
    </xf>
    <xf numFmtId="205" fontId="11" fillId="33" borderId="0" xfId="0" applyNumberFormat="1" applyFont="1" applyFill="1" applyAlignment="1">
      <alignment horizontal="right" vertical="center"/>
    </xf>
    <xf numFmtId="190" fontId="12" fillId="33" borderId="0" xfId="0" applyNumberFormat="1" applyFont="1" applyFill="1" applyAlignment="1">
      <alignment/>
    </xf>
    <xf numFmtId="0" fontId="5" fillId="32" borderId="0" xfId="0" applyFont="1" applyFill="1" applyBorder="1" applyAlignment="1">
      <alignment vertical="center"/>
    </xf>
    <xf numFmtId="0" fontId="2" fillId="32" borderId="0" xfId="0" applyFont="1" applyFill="1" applyBorder="1" applyAlignment="1">
      <alignment horizontal="left" vertical="top" indent="4"/>
    </xf>
    <xf numFmtId="0" fontId="4" fillId="32" borderId="0" xfId="0" applyFont="1" applyFill="1" applyBorder="1" applyAlignment="1">
      <alignment vertical="center"/>
    </xf>
    <xf numFmtId="185" fontId="17" fillId="33" borderId="0" xfId="0" applyNumberFormat="1" applyFont="1" applyFill="1" applyAlignment="1">
      <alignment/>
    </xf>
    <xf numFmtId="176" fontId="17" fillId="33" borderId="0" xfId="0" applyNumberFormat="1" applyFont="1" applyFill="1" applyAlignment="1">
      <alignment/>
    </xf>
    <xf numFmtId="178" fontId="2" fillId="33" borderId="0" xfId="0" applyNumberFormat="1" applyFont="1" applyFill="1" applyAlignment="1">
      <alignment horizontal="center"/>
    </xf>
    <xf numFmtId="176" fontId="12" fillId="33" borderId="0" xfId="0" applyNumberFormat="1" applyFont="1" applyFill="1" applyAlignment="1">
      <alignment horizontal="center"/>
    </xf>
    <xf numFmtId="0" fontId="13" fillId="33" borderId="13" xfId="0" applyFont="1" applyFill="1" applyBorder="1" applyAlignment="1">
      <alignment horizontal="left" vertical="center" wrapText="1" readingOrder="1"/>
    </xf>
    <xf numFmtId="194" fontId="13" fillId="33" borderId="13" xfId="0" applyNumberFormat="1" applyFont="1" applyFill="1" applyBorder="1" applyAlignment="1">
      <alignment horizontal="right" vertical="center" indent="3" readingOrder="1"/>
    </xf>
    <xf numFmtId="0" fontId="13" fillId="33" borderId="13" xfId="0" applyNumberFormat="1" applyFont="1" applyFill="1" applyBorder="1" applyAlignment="1">
      <alignment horizontal="right" vertical="center" indent="3" readingOrder="1"/>
    </xf>
    <xf numFmtId="0" fontId="12" fillId="33" borderId="13" xfId="0" applyFont="1" applyFill="1" applyBorder="1" applyAlignment="1">
      <alignment horizontal="left" vertical="center" wrapText="1" readingOrder="1"/>
    </xf>
    <xf numFmtId="0" fontId="12" fillId="33" borderId="13" xfId="0" applyNumberFormat="1" applyFont="1" applyFill="1" applyBorder="1" applyAlignment="1">
      <alignment horizontal="right" indent="3" readingOrder="1"/>
    </xf>
    <xf numFmtId="164" fontId="12" fillId="33" borderId="13" xfId="0" applyNumberFormat="1" applyFont="1" applyFill="1" applyBorder="1" applyAlignment="1">
      <alignment horizontal="right" indent="3" readingOrder="1"/>
    </xf>
    <xf numFmtId="164" fontId="13" fillId="33" borderId="13" xfId="0" applyNumberFormat="1" applyFont="1" applyFill="1" applyBorder="1" applyAlignment="1">
      <alignment horizontal="right" vertical="center" indent="3" readingOrder="1"/>
    </xf>
    <xf numFmtId="177" fontId="17" fillId="33" borderId="0" xfId="0" applyNumberFormat="1" applyFont="1" applyFill="1" applyAlignment="1">
      <alignment/>
    </xf>
    <xf numFmtId="0" fontId="10" fillId="33" borderId="10" xfId="0" applyFont="1" applyFill="1" applyBorder="1" applyAlignment="1">
      <alignment horizontal="center" vertical="center"/>
    </xf>
    <xf numFmtId="0" fontId="10" fillId="33" borderId="11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3" fillId="33" borderId="13" xfId="0" applyFont="1" applyFill="1" applyBorder="1" applyAlignment="1">
      <alignment vertical="center"/>
    </xf>
    <xf numFmtId="38" fontId="13" fillId="33" borderId="12" xfId="49" applyNumberFormat="1" applyFont="1" applyFill="1" applyBorder="1" applyAlignment="1">
      <alignment horizontal="right" vertical="center" indent="3"/>
    </xf>
    <xf numFmtId="0" fontId="10" fillId="33" borderId="12" xfId="0" applyFont="1" applyFill="1" applyBorder="1" applyAlignment="1">
      <alignment horizontal="center" vertical="center" wrapText="1" readingOrder="1"/>
    </xf>
    <xf numFmtId="186" fontId="2" fillId="33" borderId="0" xfId="0" applyNumberFormat="1" applyFont="1" applyFill="1" applyAlignment="1">
      <alignment vertical="center"/>
    </xf>
    <xf numFmtId="177" fontId="12" fillId="33" borderId="0" xfId="0" applyNumberFormat="1" applyFont="1" applyFill="1" applyAlignment="1">
      <alignment horizontal="center"/>
    </xf>
    <xf numFmtId="173" fontId="11" fillId="33" borderId="0" xfId="0" applyNumberFormat="1" applyFont="1" applyFill="1" applyAlignment="1">
      <alignment horizontal="right"/>
    </xf>
    <xf numFmtId="0" fontId="8" fillId="33" borderId="0" xfId="0" applyFont="1" applyFill="1" applyAlignment="1">
      <alignment vertical="center"/>
    </xf>
    <xf numFmtId="0" fontId="18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20" fillId="33" borderId="0" xfId="46" applyFont="1" applyFill="1" applyAlignment="1" applyProtection="1">
      <alignment vertical="center"/>
      <protection/>
    </xf>
    <xf numFmtId="0" fontId="20" fillId="33" borderId="0" xfId="46" applyFont="1" applyFill="1" applyAlignment="1" applyProtection="1">
      <alignment/>
      <protection/>
    </xf>
    <xf numFmtId="0" fontId="17" fillId="32" borderId="0" xfId="0" applyNumberFormat="1" applyFont="1" applyFill="1" applyAlignment="1">
      <alignment/>
    </xf>
    <xf numFmtId="178" fontId="81" fillId="33" borderId="0" xfId="49" applyNumberFormat="1" applyFont="1" applyFill="1" applyAlignment="1">
      <alignment horizontal="center"/>
    </xf>
    <xf numFmtId="164" fontId="13" fillId="33" borderId="2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88" fontId="17" fillId="33" borderId="0" xfId="0" applyNumberFormat="1" applyFont="1" applyFill="1" applyAlignment="1">
      <alignment/>
    </xf>
    <xf numFmtId="164" fontId="81" fillId="33" borderId="0" xfId="0" applyNumberFormat="1" applyFont="1" applyFill="1" applyAlignment="1">
      <alignment/>
    </xf>
    <xf numFmtId="0" fontId="17" fillId="32" borderId="0" xfId="0" applyFont="1" applyFill="1" applyBorder="1" applyAlignment="1">
      <alignment/>
    </xf>
    <xf numFmtId="165" fontId="17" fillId="32" borderId="0" xfId="0" applyNumberFormat="1" applyFont="1" applyFill="1" applyAlignment="1">
      <alignment/>
    </xf>
    <xf numFmtId="165" fontId="17" fillId="32" borderId="0" xfId="0" applyNumberFormat="1" applyFont="1" applyFill="1" applyBorder="1" applyAlignment="1">
      <alignment/>
    </xf>
    <xf numFmtId="174" fontId="17" fillId="32" borderId="0" xfId="0" applyNumberFormat="1" applyFont="1" applyFill="1" applyBorder="1" applyAlignment="1">
      <alignment/>
    </xf>
    <xf numFmtId="165" fontId="12" fillId="32" borderId="0" xfId="0" applyNumberFormat="1" applyFont="1" applyFill="1" applyBorder="1" applyAlignment="1">
      <alignment horizontal="right" indent="3" readingOrder="1"/>
    </xf>
    <xf numFmtId="187" fontId="12" fillId="33" borderId="0" xfId="0" applyNumberFormat="1" applyFont="1" applyFill="1" applyAlignment="1">
      <alignment/>
    </xf>
    <xf numFmtId="197" fontId="12" fillId="33" borderId="0" xfId="0" applyNumberFormat="1" applyFont="1" applyFill="1" applyAlignment="1">
      <alignment/>
    </xf>
    <xf numFmtId="186" fontId="12" fillId="33" borderId="0" xfId="0" applyNumberFormat="1" applyFont="1" applyFill="1" applyAlignment="1">
      <alignment horizontal="center"/>
    </xf>
    <xf numFmtId="185" fontId="12" fillId="33" borderId="0" xfId="0" applyNumberFormat="1" applyFont="1" applyFill="1" applyAlignment="1">
      <alignment/>
    </xf>
    <xf numFmtId="200" fontId="17" fillId="32" borderId="0" xfId="0" applyNumberFormat="1" applyFont="1" applyFill="1" applyBorder="1" applyAlignment="1">
      <alignment/>
    </xf>
    <xf numFmtId="194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0" fontId="81" fillId="33" borderId="0" xfId="0" applyFont="1" applyFill="1" applyBorder="1" applyAlignment="1">
      <alignment/>
    </xf>
    <xf numFmtId="0" fontId="81" fillId="33" borderId="0" xfId="0" applyFont="1" applyFill="1" applyBorder="1" applyAlignment="1">
      <alignment vertical="center"/>
    </xf>
    <xf numFmtId="0" fontId="60" fillId="33" borderId="0" xfId="0" applyFont="1" applyFill="1" applyBorder="1" applyAlignment="1">
      <alignment/>
    </xf>
    <xf numFmtId="0" fontId="81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 horizontal="left" indent="3"/>
    </xf>
    <xf numFmtId="0" fontId="12" fillId="33" borderId="0" xfId="0" applyFont="1" applyFill="1" applyBorder="1" applyAlignment="1">
      <alignment/>
    </xf>
    <xf numFmtId="0" fontId="12" fillId="33" borderId="0" xfId="0" applyFont="1" applyFill="1" applyBorder="1" applyAlignment="1">
      <alignment vertical="center"/>
    </xf>
    <xf numFmtId="0" fontId="17" fillId="33" borderId="0" xfId="0" applyFont="1" applyFill="1" applyBorder="1" applyAlignment="1">
      <alignment/>
    </xf>
    <xf numFmtId="191" fontId="12" fillId="33" borderId="0" xfId="49" applyNumberFormat="1" applyFont="1" applyFill="1" applyBorder="1" applyAlignment="1">
      <alignment horizontal="right" vertical="center" indent="4"/>
    </xf>
    <xf numFmtId="199" fontId="17" fillId="33" borderId="0" xfId="0" applyNumberFormat="1" applyFont="1" applyFill="1" applyAlignment="1">
      <alignment/>
    </xf>
    <xf numFmtId="43" fontId="2" fillId="32" borderId="0" xfId="49" applyFont="1" applyFill="1" applyBorder="1" applyAlignment="1">
      <alignment vertical="center"/>
    </xf>
    <xf numFmtId="186" fontId="2" fillId="32" borderId="0" xfId="49" applyNumberFormat="1" applyFont="1" applyFill="1" applyBorder="1" applyAlignment="1">
      <alignment vertical="center"/>
    </xf>
    <xf numFmtId="193" fontId="49" fillId="0" borderId="0" xfId="0" applyNumberFormat="1" applyFont="1" applyAlignment="1">
      <alignment/>
    </xf>
    <xf numFmtId="176" fontId="2" fillId="33" borderId="0" xfId="0" applyNumberFormat="1" applyFont="1" applyFill="1" applyBorder="1" applyAlignment="1">
      <alignment vertical="center"/>
    </xf>
    <xf numFmtId="198" fontId="2" fillId="33" borderId="0" xfId="0" applyNumberFormat="1" applyFont="1" applyFill="1" applyBorder="1" applyAlignment="1">
      <alignment vertical="center"/>
    </xf>
    <xf numFmtId="166" fontId="6" fillId="33" borderId="26" xfId="49" applyNumberFormat="1" applyFont="1" applyFill="1" applyBorder="1" applyAlignment="1">
      <alignment horizontal="right" vertical="center"/>
    </xf>
    <xf numFmtId="0" fontId="2" fillId="33" borderId="27" xfId="0" applyFont="1" applyFill="1" applyBorder="1" applyAlignment="1">
      <alignment vertical="center"/>
    </xf>
    <xf numFmtId="0" fontId="6" fillId="33" borderId="28" xfId="0" applyFont="1" applyFill="1" applyBorder="1" applyAlignment="1">
      <alignment horizontal="center" vertical="center"/>
    </xf>
    <xf numFmtId="43" fontId="9" fillId="33" borderId="0" xfId="49" applyFont="1" applyFill="1" applyBorder="1" applyAlignment="1">
      <alignment vertical="center"/>
    </xf>
    <xf numFmtId="0" fontId="2" fillId="33" borderId="19" xfId="0" applyFont="1" applyFill="1" applyBorder="1" applyAlignment="1">
      <alignment vertical="center" wrapText="1"/>
    </xf>
    <xf numFmtId="166" fontId="2" fillId="33" borderId="0" xfId="0" applyNumberFormat="1" applyFont="1" applyFill="1" applyBorder="1" applyAlignment="1">
      <alignment vertical="center"/>
    </xf>
    <xf numFmtId="167" fontId="2" fillId="33" borderId="20" xfId="0" applyNumberFormat="1" applyFont="1" applyFill="1" applyBorder="1" applyAlignment="1">
      <alignment horizontal="center" vertical="center"/>
    </xf>
    <xf numFmtId="38" fontId="2" fillId="33" borderId="19" xfId="0" applyNumberFormat="1" applyFont="1" applyFill="1" applyBorder="1" applyAlignment="1">
      <alignment horizontal="left" vertical="center" wrapText="1" indent="1"/>
    </xf>
    <xf numFmtId="0" fontId="2" fillId="33" borderId="0" xfId="0" applyFont="1" applyFill="1" applyBorder="1" applyAlignment="1">
      <alignment vertical="center" wrapText="1"/>
    </xf>
    <xf numFmtId="166" fontId="9" fillId="32" borderId="0" xfId="49" applyNumberFormat="1" applyFont="1" applyFill="1" applyBorder="1" applyAlignment="1">
      <alignment vertical="center"/>
    </xf>
    <xf numFmtId="38" fontId="2" fillId="33" borderId="0" xfId="0" applyNumberFormat="1" applyFont="1" applyFill="1" applyBorder="1" applyAlignment="1">
      <alignment vertical="center" wrapText="1"/>
    </xf>
    <xf numFmtId="166" fontId="2" fillId="33" borderId="0" xfId="0" applyNumberFormat="1" applyFont="1" applyFill="1" applyBorder="1" applyAlignment="1">
      <alignment vertical="top"/>
    </xf>
    <xf numFmtId="167" fontId="2" fillId="33" borderId="20" xfId="0" applyNumberFormat="1" applyFont="1" applyFill="1" applyBorder="1" applyAlignment="1">
      <alignment horizontal="center" vertical="top"/>
    </xf>
    <xf numFmtId="166" fontId="6" fillId="33" borderId="0" xfId="0" applyNumberFormat="1" applyFont="1" applyFill="1" applyBorder="1" applyAlignment="1">
      <alignment horizontal="right" vertical="center"/>
    </xf>
    <xf numFmtId="168" fontId="9" fillId="32" borderId="0" xfId="49" applyNumberFormat="1" applyFont="1" applyFill="1" applyBorder="1" applyAlignment="1">
      <alignment vertical="center"/>
    </xf>
    <xf numFmtId="174" fontId="2" fillId="33" borderId="0" xfId="0" applyNumberFormat="1" applyFont="1" applyFill="1" applyBorder="1" applyAlignment="1">
      <alignment vertical="center"/>
    </xf>
    <xf numFmtId="0" fontId="2" fillId="33" borderId="0" xfId="0" applyNumberFormat="1" applyFont="1" applyFill="1" applyBorder="1" applyAlignment="1">
      <alignment vertical="center" wrapText="1"/>
    </xf>
    <xf numFmtId="0" fontId="2" fillId="32" borderId="0" xfId="0" applyNumberFormat="1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174" fontId="2" fillId="33" borderId="0" xfId="49" applyNumberFormat="1" applyFont="1" applyFill="1" applyBorder="1" applyAlignment="1">
      <alignment vertical="center"/>
    </xf>
    <xf numFmtId="166" fontId="2" fillId="33" borderId="0" xfId="0" applyNumberFormat="1" applyFont="1" applyFill="1" applyBorder="1" applyAlignment="1">
      <alignment horizontal="right" vertical="center"/>
    </xf>
    <xf numFmtId="0" fontId="28" fillId="33" borderId="0" xfId="0" applyFont="1" applyFill="1" applyBorder="1" applyAlignment="1">
      <alignment vertical="center" wrapText="1"/>
    </xf>
    <xf numFmtId="0" fontId="28" fillId="33" borderId="0" xfId="0" applyFont="1" applyFill="1" applyBorder="1" applyAlignment="1">
      <alignment horizontal="left" vertical="center" wrapText="1"/>
    </xf>
    <xf numFmtId="43" fontId="9" fillId="32" borderId="0" xfId="0" applyNumberFormat="1" applyFont="1" applyFill="1" applyBorder="1" applyAlignment="1">
      <alignment vertical="center"/>
    </xf>
    <xf numFmtId="178" fontId="9" fillId="32" borderId="0" xfId="0" applyNumberFormat="1" applyFont="1" applyFill="1" applyBorder="1" applyAlignment="1">
      <alignment vertical="center"/>
    </xf>
    <xf numFmtId="166" fontId="6" fillId="33" borderId="22" xfId="0" applyNumberFormat="1" applyFont="1" applyFill="1" applyBorder="1" applyAlignment="1">
      <alignment vertical="center"/>
    </xf>
    <xf numFmtId="167" fontId="6" fillId="33" borderId="23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left" vertical="center" indent="1"/>
    </xf>
    <xf numFmtId="0" fontId="8" fillId="33" borderId="0" xfId="0" applyFont="1" applyFill="1" applyBorder="1" applyAlignment="1">
      <alignment vertical="top"/>
    </xf>
    <xf numFmtId="0" fontId="2" fillId="33" borderId="22" xfId="0" applyFont="1" applyFill="1" applyBorder="1" applyAlignment="1">
      <alignment vertical="center" wrapText="1"/>
    </xf>
    <xf numFmtId="0" fontId="2" fillId="33" borderId="26" xfId="0" applyFont="1" applyFill="1" applyBorder="1" applyAlignment="1">
      <alignment vertical="center"/>
    </xf>
    <xf numFmtId="0" fontId="2" fillId="33" borderId="28" xfId="0" applyFont="1" applyFill="1" applyBorder="1" applyAlignment="1">
      <alignment vertical="center"/>
    </xf>
    <xf numFmtId="0" fontId="10" fillId="33" borderId="19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vertical="center"/>
    </xf>
    <xf numFmtId="0" fontId="2" fillId="33" borderId="19" xfId="0" applyFont="1" applyFill="1" applyBorder="1" applyAlignment="1">
      <alignment horizontal="center" vertical="center"/>
    </xf>
    <xf numFmtId="174" fontId="6" fillId="33" borderId="20" xfId="49" applyNumberFormat="1" applyFont="1" applyFill="1" applyBorder="1" applyAlignment="1">
      <alignment horizontal="center" vertical="center"/>
    </xf>
    <xf numFmtId="185" fontId="9" fillId="33" borderId="0" xfId="49" applyNumberFormat="1" applyFont="1" applyFill="1" applyBorder="1" applyAlignment="1">
      <alignment vertical="center"/>
    </xf>
    <xf numFmtId="186" fontId="2" fillId="32" borderId="0" xfId="0" applyNumberFormat="1" applyFont="1" applyFill="1" applyBorder="1" applyAlignment="1">
      <alignment vertical="center"/>
    </xf>
    <xf numFmtId="168" fontId="11" fillId="32" borderId="0" xfId="49" applyNumberFormat="1" applyFont="1" applyFill="1" applyBorder="1" applyAlignment="1">
      <alignment vertical="center"/>
    </xf>
    <xf numFmtId="167" fontId="2" fillId="33" borderId="0" xfId="59" applyNumberFormat="1" applyFont="1" applyFill="1" applyBorder="1" applyAlignment="1">
      <alignment horizontal="left" vertical="center" indent="5"/>
    </xf>
    <xf numFmtId="186" fontId="9" fillId="32" borderId="0" xfId="0" applyNumberFormat="1" applyFont="1" applyFill="1" applyBorder="1" applyAlignment="1">
      <alignment vertical="center"/>
    </xf>
    <xf numFmtId="0" fontId="2" fillId="33" borderId="21" xfId="0" applyFont="1" applyFill="1" applyBorder="1" applyAlignment="1">
      <alignment horizontal="center" vertical="center"/>
    </xf>
    <xf numFmtId="166" fontId="2" fillId="33" borderId="22" xfId="49" applyNumberFormat="1" applyFont="1" applyFill="1" applyBorder="1" applyAlignment="1">
      <alignment vertical="center"/>
    </xf>
    <xf numFmtId="174" fontId="6" fillId="33" borderId="23" xfId="49" applyNumberFormat="1" applyFont="1" applyFill="1" applyBorder="1" applyAlignment="1">
      <alignment horizontal="center" vertical="center"/>
    </xf>
    <xf numFmtId="169" fontId="2" fillId="32" borderId="0" xfId="49" applyNumberFormat="1" applyFont="1" applyFill="1" applyBorder="1" applyAlignment="1">
      <alignment horizontal="right" vertical="center"/>
    </xf>
    <xf numFmtId="169" fontId="2" fillId="32" borderId="0" xfId="49" applyNumberFormat="1" applyFont="1" applyFill="1" applyBorder="1" applyAlignment="1">
      <alignment horizontal="right" vertical="justify"/>
    </xf>
    <xf numFmtId="169" fontId="2" fillId="32" borderId="0" xfId="0" applyNumberFormat="1" applyFont="1" applyFill="1" applyBorder="1" applyAlignment="1">
      <alignment vertical="center"/>
    </xf>
    <xf numFmtId="0" fontId="10" fillId="32" borderId="0" xfId="0" applyFont="1" applyFill="1" applyBorder="1" applyAlignment="1">
      <alignment vertical="center"/>
    </xf>
    <xf numFmtId="0" fontId="17" fillId="32" borderId="15" xfId="0" applyFont="1" applyFill="1" applyBorder="1" applyAlignment="1">
      <alignment horizontal="left" textRotation="255" readingOrder="1"/>
    </xf>
    <xf numFmtId="191" fontId="17" fillId="33" borderId="0" xfId="0" applyNumberFormat="1" applyFont="1" applyFill="1" applyAlignment="1">
      <alignment/>
    </xf>
    <xf numFmtId="183" fontId="12" fillId="33" borderId="0" xfId="0" applyNumberFormat="1" applyFont="1" applyFill="1" applyBorder="1" applyAlignment="1">
      <alignment/>
    </xf>
    <xf numFmtId="196" fontId="12" fillId="33" borderId="0" xfId="0" applyNumberFormat="1" applyFont="1" applyFill="1" applyBorder="1" applyAlignment="1">
      <alignment horizontal="left" indent="3"/>
    </xf>
    <xf numFmtId="205" fontId="12" fillId="33" borderId="0" xfId="0" applyNumberFormat="1" applyFont="1" applyFill="1" applyAlignment="1">
      <alignment/>
    </xf>
    <xf numFmtId="43" fontId="1" fillId="33" borderId="0" xfId="49" applyFont="1" applyFill="1" applyAlignment="1">
      <alignment/>
    </xf>
    <xf numFmtId="43" fontId="22" fillId="33" borderId="0" xfId="49" applyFont="1" applyFill="1" applyBorder="1" applyAlignment="1">
      <alignment vertical="center"/>
    </xf>
    <xf numFmtId="0" fontId="6" fillId="33" borderId="0" xfId="0" applyFont="1" applyFill="1" applyAlignment="1">
      <alignment vertical="top"/>
    </xf>
    <xf numFmtId="0" fontId="60" fillId="33" borderId="0" xfId="0" applyFont="1" applyFill="1" applyAlignment="1">
      <alignment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5" xfId="0" applyFont="1" applyFill="1" applyBorder="1" applyAlignment="1">
      <alignment horizontal="center" vertical="center"/>
    </xf>
    <xf numFmtId="190" fontId="17" fillId="32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38" fontId="17" fillId="32" borderId="0" xfId="0" applyNumberFormat="1" applyFont="1" applyFill="1" applyAlignment="1">
      <alignment/>
    </xf>
    <xf numFmtId="0" fontId="82" fillId="33" borderId="0" xfId="0" applyFont="1" applyFill="1" applyBorder="1" applyAlignment="1">
      <alignment vertical="center"/>
    </xf>
    <xf numFmtId="0" fontId="83" fillId="33" borderId="0" xfId="0" applyFont="1" applyFill="1" applyBorder="1" applyAlignment="1">
      <alignment vertical="center"/>
    </xf>
    <xf numFmtId="0" fontId="60" fillId="32" borderId="0" xfId="0" applyFont="1" applyFill="1" applyAlignment="1">
      <alignment/>
    </xf>
    <xf numFmtId="0" fontId="2" fillId="33" borderId="0" xfId="0" applyFont="1" applyFill="1" applyAlignment="1">
      <alignment horizontal="left" vertical="center" wrapText="1"/>
    </xf>
    <xf numFmtId="0" fontId="5" fillId="33" borderId="0" xfId="56" applyFont="1" applyFill="1" applyBorder="1" applyAlignment="1">
      <alignment horizontal="center" vertical="center" wrapText="1"/>
      <protection/>
    </xf>
    <xf numFmtId="0" fontId="5" fillId="33" borderId="0" xfId="0" applyFont="1" applyFill="1" applyAlignment="1" applyProtection="1">
      <alignment horizontal="left" wrapText="1"/>
      <protection/>
    </xf>
    <xf numFmtId="0" fontId="5" fillId="33" borderId="0" xfId="0" applyFont="1" applyFill="1" applyAlignment="1" applyProtection="1">
      <alignment horizontal="left" vertical="center" wrapText="1"/>
      <protection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183" fontId="17" fillId="32" borderId="0" xfId="0" applyNumberFormat="1" applyFont="1" applyFill="1" applyAlignment="1">
      <alignment/>
    </xf>
    <xf numFmtId="206" fontId="12" fillId="33" borderId="0" xfId="0" applyNumberFormat="1" applyFont="1" applyFill="1" applyAlignment="1">
      <alignment/>
    </xf>
    <xf numFmtId="0" fontId="12" fillId="33" borderId="0" xfId="0" applyNumberFormat="1" applyFont="1" applyFill="1" applyAlignment="1">
      <alignment horizontal="center"/>
    </xf>
    <xf numFmtId="226" fontId="12" fillId="33" borderId="0" xfId="0" applyNumberFormat="1" applyFont="1" applyFill="1" applyBorder="1" applyAlignment="1">
      <alignment vertical="center"/>
    </xf>
    <xf numFmtId="186" fontId="6" fillId="33" borderId="0" xfId="49" applyNumberFormat="1" applyFont="1" applyFill="1" applyBorder="1" applyAlignment="1">
      <alignment vertical="center"/>
    </xf>
    <xf numFmtId="178" fontId="28" fillId="33" borderId="0" xfId="0" applyNumberFormat="1" applyFont="1" applyFill="1" applyBorder="1" applyAlignment="1">
      <alignment vertical="center" wrapText="1"/>
    </xf>
    <xf numFmtId="186" fontId="2" fillId="33" borderId="22" xfId="0" applyNumberFormat="1" applyFont="1" applyFill="1" applyBorder="1" applyAlignment="1">
      <alignment vertical="center"/>
    </xf>
    <xf numFmtId="166" fontId="2" fillId="33" borderId="22" xfId="0" applyNumberFormat="1" applyFont="1" applyFill="1" applyBorder="1" applyAlignment="1">
      <alignment vertical="center"/>
    </xf>
    <xf numFmtId="167" fontId="2" fillId="33" borderId="22" xfId="0" applyNumberFormat="1" applyFont="1" applyFill="1" applyBorder="1" applyAlignment="1">
      <alignment horizontal="center" vertical="center"/>
    </xf>
    <xf numFmtId="178" fontId="2" fillId="33" borderId="0" xfId="0" applyNumberFormat="1" applyFont="1" applyFill="1" applyBorder="1" applyAlignment="1">
      <alignment vertical="center"/>
    </xf>
    <xf numFmtId="185" fontId="84" fillId="33" borderId="0" xfId="49" applyNumberFormat="1" applyFont="1" applyFill="1" applyBorder="1" applyAlignment="1">
      <alignment vertical="center"/>
    </xf>
    <xf numFmtId="177" fontId="84" fillId="33" borderId="0" xfId="49" applyNumberFormat="1" applyFont="1" applyFill="1" applyBorder="1" applyAlignment="1">
      <alignment vertical="center"/>
    </xf>
    <xf numFmtId="167" fontId="84" fillId="33" borderId="0" xfId="59" applyNumberFormat="1" applyFont="1" applyFill="1" applyBorder="1" applyAlignment="1">
      <alignment horizontal="center" vertical="center"/>
    </xf>
    <xf numFmtId="178" fontId="82" fillId="33" borderId="0" xfId="0" applyNumberFormat="1" applyFont="1" applyFill="1" applyBorder="1" applyAlignment="1">
      <alignment vertical="center"/>
    </xf>
    <xf numFmtId="177" fontId="82" fillId="32" borderId="0" xfId="0" applyNumberFormat="1" applyFont="1" applyFill="1" applyBorder="1" applyAlignment="1">
      <alignment vertical="center"/>
    </xf>
    <xf numFmtId="186" fontId="82" fillId="32" borderId="0" xfId="0" applyNumberFormat="1" applyFont="1" applyFill="1" applyBorder="1" applyAlignment="1">
      <alignment vertical="center"/>
    </xf>
    <xf numFmtId="179" fontId="82" fillId="32" borderId="0" xfId="0" applyNumberFormat="1" applyFont="1" applyFill="1" applyBorder="1" applyAlignment="1">
      <alignment vertical="center"/>
    </xf>
    <xf numFmtId="185" fontId="82" fillId="32" borderId="0" xfId="0" applyNumberFormat="1" applyFont="1" applyFill="1" applyBorder="1" applyAlignment="1">
      <alignment vertical="center"/>
    </xf>
    <xf numFmtId="176" fontId="82" fillId="33" borderId="0" xfId="0" applyNumberFormat="1" applyFont="1" applyFill="1" applyBorder="1" applyAlignment="1">
      <alignment vertical="center"/>
    </xf>
    <xf numFmtId="179" fontId="84" fillId="33" borderId="0" xfId="49" applyNumberFormat="1" applyFont="1" applyFill="1" applyBorder="1" applyAlignment="1">
      <alignment vertical="center"/>
    </xf>
    <xf numFmtId="178" fontId="84" fillId="33" borderId="0" xfId="49" applyNumberFormat="1" applyFont="1" applyFill="1" applyBorder="1" applyAlignment="1">
      <alignment vertical="center"/>
    </xf>
    <xf numFmtId="0" fontId="60" fillId="33" borderId="0" xfId="0" applyFont="1" applyFill="1" applyBorder="1" applyAlignment="1">
      <alignment horizontal="left"/>
    </xf>
    <xf numFmtId="173" fontId="85" fillId="33" borderId="0" xfId="0" applyNumberFormat="1" applyFont="1" applyFill="1" applyAlignment="1">
      <alignment horizontal="right"/>
    </xf>
    <xf numFmtId="175" fontId="60" fillId="33" borderId="0" xfId="0" applyNumberFormat="1" applyFont="1" applyFill="1" applyBorder="1" applyAlignment="1">
      <alignment horizontal="left"/>
    </xf>
    <xf numFmtId="204" fontId="60" fillId="33" borderId="0" xfId="0" applyNumberFormat="1" applyFont="1" applyFill="1" applyBorder="1" applyAlignment="1">
      <alignment horizontal="left"/>
    </xf>
    <xf numFmtId="38" fontId="81" fillId="33" borderId="0" xfId="49" applyNumberFormat="1" applyFont="1" applyFill="1" applyBorder="1" applyAlignment="1">
      <alignment vertical="center"/>
    </xf>
    <xf numFmtId="182" fontId="60" fillId="33" borderId="0" xfId="0" applyNumberFormat="1" applyFont="1" applyFill="1" applyBorder="1" applyAlignment="1">
      <alignment horizontal="left"/>
    </xf>
    <xf numFmtId="177" fontId="81" fillId="33" borderId="0" xfId="0" applyNumberFormat="1" applyFont="1" applyFill="1" applyBorder="1" applyAlignment="1">
      <alignment horizontal="left"/>
    </xf>
    <xf numFmtId="177" fontId="60" fillId="33" borderId="0" xfId="0" applyNumberFormat="1" applyFont="1" applyFill="1" applyBorder="1" applyAlignment="1">
      <alignment horizontal="left"/>
    </xf>
    <xf numFmtId="38" fontId="60" fillId="33" borderId="0" xfId="0" applyNumberFormat="1" applyFont="1" applyFill="1" applyBorder="1" applyAlignment="1">
      <alignment horizontal="center"/>
    </xf>
    <xf numFmtId="196" fontId="60" fillId="33" borderId="0" xfId="0" applyNumberFormat="1" applyFont="1" applyFill="1" applyBorder="1" applyAlignment="1">
      <alignment horizontal="left"/>
    </xf>
    <xf numFmtId="191" fontId="60" fillId="33" borderId="0" xfId="0" applyNumberFormat="1" applyFont="1" applyFill="1" applyAlignment="1">
      <alignment/>
    </xf>
    <xf numFmtId="183" fontId="60" fillId="33" borderId="0" xfId="0" applyNumberFormat="1" applyFont="1" applyFill="1" applyAlignment="1">
      <alignment/>
    </xf>
    <xf numFmtId="192" fontId="60" fillId="32" borderId="0" xfId="0" applyNumberFormat="1" applyFont="1" applyFill="1" applyAlignment="1">
      <alignment/>
    </xf>
    <xf numFmtId="164" fontId="60" fillId="32" borderId="0" xfId="49" applyNumberFormat="1" applyFont="1" applyFill="1" applyAlignment="1">
      <alignment/>
    </xf>
    <xf numFmtId="164" fontId="60" fillId="33" borderId="0" xfId="0" applyNumberFormat="1" applyFont="1" applyFill="1" applyAlignment="1">
      <alignment/>
    </xf>
    <xf numFmtId="179" fontId="60" fillId="33" borderId="0" xfId="0" applyNumberFormat="1" applyFont="1" applyFill="1" applyAlignment="1">
      <alignment/>
    </xf>
    <xf numFmtId="172" fontId="60" fillId="33" borderId="0" xfId="0" applyNumberFormat="1" applyFont="1" applyFill="1" applyAlignment="1">
      <alignment/>
    </xf>
    <xf numFmtId="178" fontId="60" fillId="33" borderId="0" xfId="0" applyNumberFormat="1" applyFont="1" applyFill="1" applyAlignment="1">
      <alignment/>
    </xf>
    <xf numFmtId="185" fontId="60" fillId="33" borderId="0" xfId="0" applyNumberFormat="1" applyFont="1" applyFill="1" applyAlignment="1">
      <alignment/>
    </xf>
    <xf numFmtId="177" fontId="60" fillId="32" borderId="0" xfId="0" applyNumberFormat="1" applyFont="1" applyFill="1" applyAlignment="1">
      <alignment/>
    </xf>
    <xf numFmtId="180" fontId="81" fillId="32" borderId="0" xfId="0" applyNumberFormat="1" applyFont="1" applyFill="1" applyBorder="1" applyAlignment="1">
      <alignment horizontal="right" indent="3" readingOrder="1"/>
    </xf>
    <xf numFmtId="177" fontId="60" fillId="33" borderId="0" xfId="0" applyNumberFormat="1" applyFont="1" applyFill="1" applyAlignment="1">
      <alignment/>
    </xf>
    <xf numFmtId="0" fontId="82" fillId="33" borderId="0" xfId="0" applyFont="1" applyFill="1" applyAlignment="1">
      <alignment horizontal="left"/>
    </xf>
    <xf numFmtId="176" fontId="60" fillId="32" borderId="0" xfId="0" applyNumberFormat="1" applyFont="1" applyFill="1" applyAlignment="1">
      <alignment/>
    </xf>
    <xf numFmtId="165" fontId="82" fillId="32" borderId="0" xfId="0" applyNumberFormat="1" applyFont="1" applyFill="1" applyBorder="1" applyAlignment="1">
      <alignment horizontal="left" vertical="center" wrapText="1" readingOrder="1"/>
    </xf>
    <xf numFmtId="186" fontId="82" fillId="32" borderId="0" xfId="0" applyNumberFormat="1" applyFont="1" applyFill="1" applyBorder="1" applyAlignment="1">
      <alignment horizontal="left" vertical="center" wrapText="1" readingOrder="1"/>
    </xf>
    <xf numFmtId="186" fontId="60" fillId="33" borderId="0" xfId="0" applyNumberFormat="1" applyFont="1" applyFill="1" applyAlignment="1">
      <alignment/>
    </xf>
    <xf numFmtId="0" fontId="60" fillId="33" borderId="0" xfId="0" applyNumberFormat="1" applyFont="1" applyFill="1" applyAlignment="1">
      <alignment/>
    </xf>
    <xf numFmtId="0" fontId="82" fillId="33" borderId="0" xfId="0" applyFont="1" applyFill="1" applyAlignment="1">
      <alignment/>
    </xf>
    <xf numFmtId="176" fontId="60" fillId="33" borderId="0" xfId="0" applyNumberFormat="1" applyFont="1" applyFill="1" applyAlignment="1">
      <alignment/>
    </xf>
    <xf numFmtId="203" fontId="60" fillId="33" borderId="0" xfId="0" applyNumberFormat="1" applyFont="1" applyFill="1" applyAlignment="1">
      <alignment/>
    </xf>
    <xf numFmtId="199" fontId="60" fillId="33" borderId="0" xfId="0" applyNumberFormat="1" applyFont="1" applyFill="1" applyAlignment="1">
      <alignment/>
    </xf>
    <xf numFmtId="180" fontId="60" fillId="33" borderId="0" xfId="0" applyNumberFormat="1" applyFont="1" applyFill="1" applyAlignment="1">
      <alignment/>
    </xf>
    <xf numFmtId="195" fontId="60" fillId="33" borderId="0" xfId="0" applyNumberFormat="1" applyFont="1" applyFill="1" applyAlignment="1">
      <alignment/>
    </xf>
    <xf numFmtId="174" fontId="60" fillId="33" borderId="0" xfId="0" applyNumberFormat="1" applyFont="1" applyFill="1" applyAlignment="1">
      <alignment/>
    </xf>
    <xf numFmtId="187" fontId="60" fillId="33" borderId="0" xfId="0" applyNumberFormat="1" applyFont="1" applyFill="1" applyAlignment="1">
      <alignment/>
    </xf>
    <xf numFmtId="0" fontId="81" fillId="33" borderId="0" xfId="0" applyFont="1" applyFill="1" applyAlignment="1">
      <alignment/>
    </xf>
    <xf numFmtId="183" fontId="81" fillId="33" borderId="0" xfId="49" applyNumberFormat="1" applyFont="1" applyFill="1" applyBorder="1" applyAlignment="1">
      <alignment vertical="center"/>
    </xf>
    <xf numFmtId="176" fontId="81" fillId="33" borderId="0" xfId="0" applyNumberFormat="1" applyFont="1" applyFill="1" applyAlignment="1">
      <alignment/>
    </xf>
    <xf numFmtId="192" fontId="81" fillId="33" borderId="0" xfId="0" applyNumberFormat="1" applyFont="1" applyFill="1" applyAlignment="1">
      <alignment/>
    </xf>
    <xf numFmtId="0" fontId="81" fillId="33" borderId="0" xfId="0" applyNumberFormat="1" applyFont="1" applyFill="1" applyAlignment="1">
      <alignment horizontal="center"/>
    </xf>
    <xf numFmtId="0" fontId="4" fillId="33" borderId="0" xfId="56" applyFont="1" applyFill="1" applyAlignment="1">
      <alignment horizontal="center" vertical="center" wrapText="1"/>
      <protection/>
    </xf>
    <xf numFmtId="0" fontId="5" fillId="33" borderId="0" xfId="56" applyFont="1" applyFill="1" applyAlignment="1">
      <alignment horizontal="center" vertical="center" wrapText="1"/>
      <protection/>
    </xf>
    <xf numFmtId="0" fontId="2" fillId="33" borderId="0" xfId="0" applyFont="1" applyFill="1" applyAlignment="1">
      <alignment horizontal="justify" vertical="top" wrapText="1"/>
    </xf>
    <xf numFmtId="0" fontId="2" fillId="33" borderId="0" xfId="0" applyFont="1" applyFill="1" applyAlignment="1">
      <alignment horizontal="justify" vertical="center" wrapText="1"/>
    </xf>
    <xf numFmtId="0" fontId="2" fillId="32" borderId="0" xfId="0" applyFont="1" applyFill="1" applyAlignment="1">
      <alignment horizontal="left" vertical="top" wrapText="1"/>
    </xf>
    <xf numFmtId="0" fontId="2" fillId="33" borderId="0" xfId="0" applyFont="1" applyFill="1" applyAlignment="1">
      <alignment horizontal="left" vertical="center" wrapText="1"/>
    </xf>
    <xf numFmtId="0" fontId="2" fillId="32" borderId="0" xfId="0" applyFont="1" applyFill="1" applyAlignment="1">
      <alignment horizontal="justify" wrapText="1"/>
    </xf>
    <xf numFmtId="0" fontId="10" fillId="33" borderId="29" xfId="0" applyFont="1" applyFill="1" applyBorder="1" applyAlignment="1">
      <alignment horizontal="center" vertical="center"/>
    </xf>
    <xf numFmtId="0" fontId="10" fillId="33" borderId="30" xfId="0" applyFont="1" applyFill="1" applyBorder="1" applyAlignment="1">
      <alignment horizontal="center" vertical="center"/>
    </xf>
    <xf numFmtId="0" fontId="10" fillId="33" borderId="31" xfId="0" applyFont="1" applyFill="1" applyBorder="1" applyAlignment="1">
      <alignment horizontal="center" vertical="center"/>
    </xf>
    <xf numFmtId="0" fontId="5" fillId="33" borderId="0" xfId="56" applyFont="1" applyFill="1" applyAlignment="1">
      <alignment horizontal="left" vertical="center" wrapText="1"/>
      <protection/>
    </xf>
    <xf numFmtId="0" fontId="83" fillId="32" borderId="0" xfId="0" applyFont="1" applyFill="1" applyBorder="1" applyAlignment="1">
      <alignment horizontal="left" vertical="center" wrapText="1"/>
    </xf>
    <xf numFmtId="0" fontId="6" fillId="33" borderId="22" xfId="0" applyFont="1" applyFill="1" applyBorder="1" applyAlignment="1">
      <alignment horizontal="center" vertical="center"/>
    </xf>
    <xf numFmtId="0" fontId="6" fillId="33" borderId="23" xfId="0" applyFont="1" applyFill="1" applyBorder="1" applyAlignment="1">
      <alignment horizontal="center" vertical="center"/>
    </xf>
    <xf numFmtId="0" fontId="5" fillId="33" borderId="0" xfId="56" applyFont="1" applyFill="1" applyBorder="1" applyAlignment="1">
      <alignment horizontal="left" vertical="center" wrapText="1"/>
      <protection/>
    </xf>
    <xf numFmtId="0" fontId="5" fillId="33" borderId="0" xfId="56" applyFont="1" applyFill="1" applyBorder="1" applyAlignment="1">
      <alignment horizontal="center" vertical="center" wrapText="1"/>
      <protection/>
    </xf>
    <xf numFmtId="0" fontId="4" fillId="33" borderId="0" xfId="56" applyFont="1" applyFill="1" applyAlignment="1">
      <alignment horizontal="center" vertical="center"/>
      <protection/>
    </xf>
    <xf numFmtId="0" fontId="24" fillId="32" borderId="0" xfId="0" applyFont="1" applyFill="1" applyBorder="1" applyAlignment="1">
      <alignment horizontal="center" vertical="center"/>
    </xf>
    <xf numFmtId="171" fontId="2" fillId="32" borderId="0" xfId="0" applyNumberFormat="1" applyFont="1" applyFill="1" applyBorder="1" applyAlignment="1">
      <alignment horizontal="left" vertical="center"/>
    </xf>
    <xf numFmtId="0" fontId="4" fillId="32" borderId="0" xfId="0" applyFont="1" applyFill="1" applyBorder="1" applyAlignment="1">
      <alignment horizontal="center" vertical="top"/>
    </xf>
    <xf numFmtId="0" fontId="10" fillId="33" borderId="0" xfId="0" applyFont="1" applyFill="1" applyBorder="1" applyAlignment="1">
      <alignment horizontal="center" vertical="top"/>
    </xf>
    <xf numFmtId="0" fontId="4" fillId="32" borderId="0" xfId="0" applyFont="1" applyFill="1" applyBorder="1" applyAlignment="1">
      <alignment horizontal="center" vertical="center"/>
    </xf>
    <xf numFmtId="0" fontId="24" fillId="32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left" vertical="center" wrapText="1"/>
    </xf>
    <xf numFmtId="3" fontId="5" fillId="33" borderId="10" xfId="0" applyNumberFormat="1" applyFont="1" applyFill="1" applyBorder="1" applyAlignment="1" applyProtection="1">
      <alignment horizontal="center" vertical="center" wrapText="1"/>
      <protection/>
    </xf>
    <xf numFmtId="3" fontId="5" fillId="33" borderId="13" xfId="0" applyNumberFormat="1" applyFont="1" applyFill="1" applyBorder="1" applyAlignment="1" applyProtection="1">
      <alignment horizontal="center" vertical="center" wrapText="1"/>
      <protection/>
    </xf>
    <xf numFmtId="3" fontId="5" fillId="33" borderId="14" xfId="0" applyNumberFormat="1" applyFont="1" applyFill="1" applyBorder="1" applyAlignment="1" applyProtection="1">
      <alignment horizontal="center" vertical="center" wrapText="1"/>
      <protection/>
    </xf>
    <xf numFmtId="0" fontId="13" fillId="32" borderId="10" xfId="0" applyFont="1" applyFill="1" applyBorder="1" applyAlignment="1">
      <alignment horizontal="left" vertical="center" indent="1"/>
    </xf>
    <xf numFmtId="0" fontId="13" fillId="32" borderId="14" xfId="0" applyFont="1" applyFill="1" applyBorder="1" applyAlignment="1">
      <alignment horizontal="left" vertical="center" inden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4" fillId="33" borderId="0" xfId="0" applyFont="1" applyFill="1" applyAlignment="1" applyProtection="1">
      <alignment horizontal="left" wrapText="1"/>
      <protection/>
    </xf>
    <xf numFmtId="38" fontId="13" fillId="32" borderId="11" xfId="49" applyNumberFormat="1" applyFont="1" applyFill="1" applyBorder="1" applyAlignment="1">
      <alignment horizontal="right" vertical="center" indent="4"/>
    </xf>
    <xf numFmtId="38" fontId="13" fillId="32" borderId="17" xfId="49" applyNumberFormat="1" applyFont="1" applyFill="1" applyBorder="1" applyAlignment="1">
      <alignment horizontal="right" vertical="center" indent="4"/>
    </xf>
    <xf numFmtId="38" fontId="13" fillId="32" borderId="11" xfId="49" applyNumberFormat="1" applyFont="1" applyFill="1" applyBorder="1" applyAlignment="1">
      <alignment horizontal="right" vertical="center" indent="3"/>
    </xf>
    <xf numFmtId="38" fontId="13" fillId="32" borderId="17" xfId="49" applyNumberFormat="1" applyFont="1" applyFill="1" applyBorder="1" applyAlignment="1">
      <alignment horizontal="right" vertical="center" indent="3"/>
    </xf>
    <xf numFmtId="0" fontId="5" fillId="33" borderId="0" xfId="0" applyFont="1" applyFill="1" applyAlignment="1" applyProtection="1">
      <alignment horizontal="left" wrapText="1"/>
      <protection/>
    </xf>
    <xf numFmtId="15" fontId="13" fillId="33" borderId="10" xfId="0" applyNumberFormat="1" applyFont="1" applyFill="1" applyBorder="1" applyAlignment="1" applyProtection="1">
      <alignment horizontal="center" vertical="center" wrapText="1"/>
      <protection/>
    </xf>
    <xf numFmtId="15" fontId="13" fillId="33" borderId="13" xfId="0" applyNumberFormat="1" applyFont="1" applyFill="1" applyBorder="1" applyAlignment="1" applyProtection="1">
      <alignment horizontal="center" vertical="center" wrapText="1"/>
      <protection/>
    </xf>
    <xf numFmtId="15" fontId="13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wrapText="1"/>
      <protection/>
    </xf>
    <xf numFmtId="164" fontId="13" fillId="32" borderId="10" xfId="0" applyNumberFormat="1" applyFont="1" applyFill="1" applyBorder="1" applyAlignment="1">
      <alignment horizontal="right" vertical="center" indent="3" readingOrder="1"/>
    </xf>
    <xf numFmtId="164" fontId="13" fillId="32" borderId="14" xfId="0" applyNumberFormat="1" applyFont="1" applyFill="1" applyBorder="1" applyAlignment="1">
      <alignment horizontal="right" vertical="center" indent="3" readingOrder="1"/>
    </xf>
    <xf numFmtId="15" fontId="13" fillId="33" borderId="10" xfId="0" applyNumberFormat="1" applyFont="1" applyFill="1" applyBorder="1" applyAlignment="1" applyProtection="1">
      <alignment horizontal="center" vertical="center"/>
      <protection/>
    </xf>
    <xf numFmtId="15" fontId="13" fillId="33" borderId="13" xfId="0" applyNumberFormat="1" applyFont="1" applyFill="1" applyBorder="1" applyAlignment="1" applyProtection="1">
      <alignment horizontal="center" vertical="center"/>
      <protection/>
    </xf>
    <xf numFmtId="15" fontId="13" fillId="33" borderId="14" xfId="0" applyNumberFormat="1" applyFont="1" applyFill="1" applyBorder="1" applyAlignment="1" applyProtection="1">
      <alignment horizontal="center" vertical="center"/>
      <protection/>
    </xf>
    <xf numFmtId="0" fontId="13" fillId="32" borderId="10" xfId="0" applyFont="1" applyFill="1" applyBorder="1" applyAlignment="1">
      <alignment horizontal="left" vertical="center" wrapText="1" indent="1" readingOrder="1"/>
    </xf>
    <xf numFmtId="0" fontId="13" fillId="32" borderId="14" xfId="0" applyFont="1" applyFill="1" applyBorder="1" applyAlignment="1">
      <alignment horizontal="left" vertical="center" wrapText="1" indent="1" readingOrder="1"/>
    </xf>
    <xf numFmtId="0" fontId="5" fillId="33" borderId="0" xfId="0" applyFont="1" applyFill="1" applyAlignment="1" applyProtection="1">
      <alignment horizontal="left" vertical="center" wrapText="1"/>
      <protection/>
    </xf>
    <xf numFmtId="0" fontId="3" fillId="32" borderId="0" xfId="0" applyFont="1" applyFill="1" applyBorder="1" applyAlignment="1">
      <alignment horizontal="center" wrapText="1" readingOrder="1"/>
    </xf>
    <xf numFmtId="0" fontId="86" fillId="32" borderId="0" xfId="0" applyFont="1" applyFill="1" applyBorder="1" applyAlignment="1">
      <alignment horizontal="center" wrapText="1" readingOrder="1"/>
    </xf>
    <xf numFmtId="164" fontId="13" fillId="33" borderId="10" xfId="0" applyNumberFormat="1" applyFont="1" applyFill="1" applyBorder="1" applyAlignment="1">
      <alignment horizontal="right" vertical="center" indent="4" readingOrder="1"/>
    </xf>
    <xf numFmtId="164" fontId="13" fillId="33" borderId="14" xfId="0" applyNumberFormat="1" applyFont="1" applyFill="1" applyBorder="1" applyAlignment="1">
      <alignment horizontal="right" vertical="center" indent="4" readingOrder="1"/>
    </xf>
    <xf numFmtId="165" fontId="13" fillId="32" borderId="10" xfId="0" applyNumberFormat="1" applyFont="1" applyFill="1" applyBorder="1" applyAlignment="1">
      <alignment horizontal="right" vertical="center" indent="4" readingOrder="1"/>
    </xf>
    <xf numFmtId="165" fontId="13" fillId="32" borderId="14" xfId="0" applyNumberFormat="1" applyFont="1" applyFill="1" applyBorder="1" applyAlignment="1">
      <alignment horizontal="right" vertical="center" indent="4" readingOrder="1"/>
    </xf>
    <xf numFmtId="0" fontId="2" fillId="32" borderId="0" xfId="0" applyFont="1" applyFill="1" applyBorder="1" applyAlignment="1">
      <alignment horizontal="left" vertical="center" wrapText="1" readingOrder="1"/>
    </xf>
    <xf numFmtId="165" fontId="13" fillId="32" borderId="10" xfId="0" applyNumberFormat="1" applyFont="1" applyFill="1" applyBorder="1" applyAlignment="1">
      <alignment horizontal="right" vertical="center" indent="3" readingOrder="1"/>
    </xf>
    <xf numFmtId="165" fontId="13" fillId="32" borderId="14" xfId="0" applyNumberFormat="1" applyFont="1" applyFill="1" applyBorder="1" applyAlignment="1">
      <alignment horizontal="right" vertical="center" indent="3" readingOrder="1"/>
    </xf>
    <xf numFmtId="0" fontId="13" fillId="33" borderId="18" xfId="0" applyFont="1" applyFill="1" applyBorder="1" applyAlignment="1">
      <alignment horizontal="left" vertical="center" readingOrder="1"/>
    </xf>
    <xf numFmtId="0" fontId="13" fillId="33" borderId="16" xfId="0" applyFont="1" applyFill="1" applyBorder="1" applyAlignment="1">
      <alignment horizontal="left" vertical="center" readingOrder="1"/>
    </xf>
    <xf numFmtId="164" fontId="13" fillId="33" borderId="10" xfId="0" applyNumberFormat="1" applyFont="1" applyFill="1" applyBorder="1" applyAlignment="1">
      <alignment horizontal="center" vertical="center" readingOrder="1"/>
    </xf>
    <xf numFmtId="164" fontId="13" fillId="33" borderId="14" xfId="0" applyNumberFormat="1" applyFont="1" applyFill="1" applyBorder="1" applyAlignment="1">
      <alignment horizontal="center" vertical="center" readingOrder="1"/>
    </xf>
    <xf numFmtId="0" fontId="13" fillId="33" borderId="10" xfId="0" applyFont="1" applyFill="1" applyBorder="1" applyAlignment="1">
      <alignment horizontal="left" vertical="center" readingOrder="1"/>
    </xf>
    <xf numFmtId="0" fontId="13" fillId="33" borderId="14" xfId="0" applyFont="1" applyFill="1" applyBorder="1" applyAlignment="1">
      <alignment horizontal="left" vertical="center" readingOrder="1"/>
    </xf>
    <xf numFmtId="0" fontId="11" fillId="33" borderId="0" xfId="0" applyFont="1" applyFill="1" applyAlignment="1">
      <alignment horizontal="left" vertical="center" wrapText="1"/>
    </xf>
    <xf numFmtId="0" fontId="13" fillId="33" borderId="18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6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3" fontId="5" fillId="33" borderId="11" xfId="0" applyNumberFormat="1" applyFont="1" applyFill="1" applyBorder="1" applyAlignment="1" applyProtection="1">
      <alignment horizontal="center" vertical="center" wrapText="1"/>
      <protection/>
    </xf>
    <xf numFmtId="3" fontId="5" fillId="33" borderId="12" xfId="0" applyNumberFormat="1" applyFont="1" applyFill="1" applyBorder="1" applyAlignment="1" applyProtection="1">
      <alignment horizontal="center" vertical="center" wrapText="1"/>
      <protection/>
    </xf>
    <xf numFmtId="3" fontId="5" fillId="33" borderId="17" xfId="0" applyNumberFormat="1" applyFont="1" applyFill="1" applyBorder="1" applyAlignment="1" applyProtection="1">
      <alignment horizontal="center" vertical="center" wrapText="1"/>
      <protection/>
    </xf>
    <xf numFmtId="38" fontId="13" fillId="33" borderId="10" xfId="49" applyNumberFormat="1" applyFont="1" applyFill="1" applyBorder="1" applyAlignment="1">
      <alignment horizontal="right" vertical="center" indent="4"/>
    </xf>
    <xf numFmtId="38" fontId="13" fillId="33" borderId="14" xfId="49" applyNumberFormat="1" applyFont="1" applyFill="1" applyBorder="1" applyAlignment="1">
      <alignment horizontal="right" vertical="center" indent="4"/>
    </xf>
    <xf numFmtId="0" fontId="5" fillId="33" borderId="10" xfId="0" applyFont="1" applyFill="1" applyBorder="1" applyAlignment="1">
      <alignment horizontal="left" vertical="center" indent="1"/>
    </xf>
    <xf numFmtId="0" fontId="5" fillId="33" borderId="14" xfId="0" applyFont="1" applyFill="1" applyBorder="1" applyAlignment="1">
      <alignment horizontal="left" vertical="center" indent="1"/>
    </xf>
    <xf numFmtId="38" fontId="5" fillId="33" borderId="10" xfId="49" applyNumberFormat="1" applyFont="1" applyFill="1" applyBorder="1" applyAlignment="1">
      <alignment horizontal="right" vertical="center" indent="5"/>
    </xf>
    <xf numFmtId="38" fontId="5" fillId="33" borderId="14" xfId="49" applyNumberFormat="1" applyFont="1" applyFill="1" applyBorder="1" applyAlignment="1">
      <alignment horizontal="right" vertical="center" indent="5"/>
    </xf>
    <xf numFmtId="38" fontId="5" fillId="33" borderId="10" xfId="49" applyNumberFormat="1" applyFont="1" applyFill="1" applyBorder="1" applyAlignment="1">
      <alignment horizontal="right" vertical="center" indent="4"/>
    </xf>
    <xf numFmtId="38" fontId="5" fillId="33" borderId="14" xfId="49" applyNumberFormat="1" applyFont="1" applyFill="1" applyBorder="1" applyAlignment="1">
      <alignment horizontal="right" vertical="center" indent="4"/>
    </xf>
    <xf numFmtId="0" fontId="5" fillId="33" borderId="18" xfId="0" applyFont="1" applyFill="1" applyBorder="1" applyAlignment="1">
      <alignment horizontal="center" vertical="center"/>
    </xf>
    <xf numFmtId="0" fontId="5" fillId="33" borderId="15" xfId="0" applyFont="1" applyFill="1" applyBorder="1" applyAlignment="1">
      <alignment horizontal="center" vertical="center"/>
    </xf>
    <xf numFmtId="0" fontId="5" fillId="33" borderId="16" xfId="0" applyFont="1" applyFill="1" applyBorder="1" applyAlignment="1">
      <alignment horizontal="center" vertical="center"/>
    </xf>
    <xf numFmtId="0" fontId="5" fillId="33" borderId="18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33" borderId="17" xfId="0" applyFont="1" applyFill="1" applyBorder="1" applyAlignment="1" applyProtection="1">
      <alignment horizontal="center" vertical="center"/>
      <protection/>
    </xf>
    <xf numFmtId="164" fontId="13" fillId="33" borderId="11" xfId="0" applyNumberFormat="1" applyFont="1" applyFill="1" applyBorder="1" applyAlignment="1">
      <alignment horizontal="center" vertical="center"/>
    </xf>
    <xf numFmtId="164" fontId="13" fillId="33" borderId="17" xfId="0" applyNumberFormat="1" applyFont="1" applyFill="1" applyBorder="1" applyAlignment="1">
      <alignment horizontal="center" vertical="center"/>
    </xf>
    <xf numFmtId="164" fontId="13" fillId="33" borderId="11" xfId="0" applyNumberFormat="1" applyFont="1" applyFill="1" applyBorder="1" applyAlignment="1">
      <alignment horizontal="right" vertical="center" indent="1"/>
    </xf>
    <xf numFmtId="164" fontId="13" fillId="33" borderId="17" xfId="0" applyNumberFormat="1" applyFont="1" applyFill="1" applyBorder="1" applyAlignment="1">
      <alignment horizontal="right" vertical="center" indent="1"/>
    </xf>
    <xf numFmtId="164" fontId="13" fillId="33" borderId="32" xfId="0" applyNumberFormat="1" applyFont="1" applyFill="1" applyBorder="1" applyAlignment="1">
      <alignment horizontal="center" vertical="center"/>
    </xf>
    <xf numFmtId="164" fontId="13" fillId="33" borderId="33" xfId="0" applyNumberFormat="1" applyFont="1" applyFill="1" applyBorder="1" applyAlignment="1">
      <alignment horizontal="center" vertical="center"/>
    </xf>
    <xf numFmtId="164" fontId="13" fillId="33" borderId="34" xfId="0" applyNumberFormat="1" applyFont="1" applyFill="1" applyBorder="1" applyAlignment="1">
      <alignment horizontal="center" vertical="center"/>
    </xf>
    <xf numFmtId="164" fontId="13" fillId="33" borderId="18" xfId="0" applyNumberFormat="1" applyFont="1" applyFill="1" applyBorder="1" applyAlignment="1">
      <alignment horizontal="center" vertical="center"/>
    </xf>
    <xf numFmtId="164" fontId="13" fillId="33" borderId="16" xfId="0" applyNumberFormat="1" applyFont="1" applyFill="1" applyBorder="1" applyAlignment="1">
      <alignment horizontal="center" vertical="center"/>
    </xf>
    <xf numFmtId="164" fontId="13" fillId="33" borderId="18" xfId="0" applyNumberFormat="1" applyFont="1" applyFill="1" applyBorder="1" applyAlignment="1">
      <alignment vertical="center"/>
    </xf>
    <xf numFmtId="164" fontId="13" fillId="33" borderId="16" xfId="0" applyNumberFormat="1" applyFont="1" applyFill="1" applyBorder="1" applyAlignment="1">
      <alignment vertical="center"/>
    </xf>
    <xf numFmtId="164" fontId="13" fillId="33" borderId="25" xfId="0" applyNumberFormat="1" applyFont="1" applyFill="1" applyBorder="1" applyAlignment="1">
      <alignment horizontal="center" vertical="center"/>
    </xf>
    <xf numFmtId="164" fontId="13" fillId="33" borderId="24" xfId="0" applyNumberFormat="1" applyFont="1" applyFill="1" applyBorder="1" applyAlignment="1">
      <alignment horizontal="center" vertical="center"/>
    </xf>
    <xf numFmtId="164" fontId="13" fillId="33" borderId="18" xfId="0" applyNumberFormat="1" applyFont="1" applyFill="1" applyBorder="1" applyAlignment="1">
      <alignment horizontal="right" vertical="center"/>
    </xf>
    <xf numFmtId="164" fontId="13" fillId="33" borderId="16" xfId="0" applyNumberFormat="1" applyFont="1" applyFill="1" applyBorder="1" applyAlignment="1">
      <alignment horizontal="right" vertical="center"/>
    </xf>
    <xf numFmtId="164" fontId="13" fillId="33" borderId="25" xfId="0" applyNumberFormat="1" applyFont="1" applyFill="1" applyBorder="1" applyAlignment="1">
      <alignment horizontal="right" vertical="center" indent="1"/>
    </xf>
    <xf numFmtId="164" fontId="13" fillId="33" borderId="24" xfId="0" applyNumberFormat="1" applyFont="1" applyFill="1" applyBorder="1" applyAlignment="1">
      <alignment horizontal="right" vertical="center" indent="1"/>
    </xf>
    <xf numFmtId="164" fontId="13" fillId="33" borderId="18" xfId="0" applyNumberFormat="1" applyFont="1" applyFill="1" applyBorder="1" applyAlignment="1">
      <alignment horizontal="right" vertical="center" indent="1"/>
    </xf>
    <xf numFmtId="164" fontId="13" fillId="33" borderId="16" xfId="0" applyNumberFormat="1" applyFont="1" applyFill="1" applyBorder="1" applyAlignment="1">
      <alignment horizontal="right" vertical="center" indent="1"/>
    </xf>
    <xf numFmtId="164" fontId="13" fillId="33" borderId="25" xfId="0" applyNumberFormat="1" applyFont="1" applyFill="1" applyBorder="1" applyAlignment="1">
      <alignment horizontal="right" vertical="center"/>
    </xf>
    <xf numFmtId="164" fontId="13" fillId="33" borderId="24" xfId="0" applyNumberFormat="1" applyFont="1" applyFill="1" applyBorder="1" applyAlignment="1">
      <alignment horizontal="right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4" xfId="51"/>
    <cellStyle name="Currency" xfId="52"/>
    <cellStyle name="Currency [0]" xfId="53"/>
    <cellStyle name="Neutral" xfId="54"/>
    <cellStyle name="Normal 2" xfId="55"/>
    <cellStyle name="Normal 2 2" xfId="56"/>
    <cellStyle name="Normal 3 2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2125"/>
          <c:y val="0.0725"/>
          <c:w val="0.5675"/>
          <c:h val="0.816"/>
        </c:manualLayout>
      </c:layout>
      <c:pieChart>
        <c:varyColors val="1"/>
        <c:ser>
          <c:idx val="0"/>
          <c:order val="0"/>
          <c:tx>
            <c:strRef>
              <c:f>'Resumen Cuadros'!$B$12</c:f>
              <c:strCache>
                <c:ptCount val="1"/>
                <c:pt idx="0">
                  <c:v>Tipo Deuda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Cuadros'!$B$14:$B$15</c:f>
              <c:strCache>
                <c:ptCount val="2"/>
                <c:pt idx="0">
                  <c:v>Interna</c:v>
                </c:pt>
                <c:pt idx="1">
                  <c:v>Externa</c:v>
                </c:pt>
              </c:strCache>
            </c:strRef>
          </c:cat>
          <c:val>
            <c:numRef>
              <c:f>'Resumen Cuadros'!$E$14:$E$15</c:f>
              <c:numCache>
                <c:ptCount val="2"/>
                <c:pt idx="0">
                  <c:v>0.9623750153617969</c:v>
                </c:pt>
                <c:pt idx="1">
                  <c:v>0.03762498463820303</c:v>
                </c:pt>
              </c:numCache>
            </c:numRef>
          </c:val>
        </c:ser>
        <c:firstSliceAng val="97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3775"/>
          <c:y val="0.137"/>
          <c:w val="0.6225"/>
          <c:h val="0.84925"/>
        </c:manualLayout>
      </c:layout>
      <c:pieChart>
        <c:varyColors val="1"/>
        <c:ser>
          <c:idx val="0"/>
          <c:order val="0"/>
          <c:tx>
            <c:strRef>
              <c:f>'Resumen Graficos'!$E$10:$G$10</c:f>
              <c:strCache>
                <c:ptCount val="1"/>
                <c:pt idx="0">
                  <c:v>TIPO DE INSTRUMENTO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8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delete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Cuadros'!$H$14:$H$15</c:f>
              <c:strCache>
                <c:ptCount val="2"/>
                <c:pt idx="0">
                  <c:v>Créditos</c:v>
                </c:pt>
                <c:pt idx="1">
                  <c:v>Bonos</c:v>
                </c:pt>
              </c:strCache>
            </c:strRef>
          </c:cat>
          <c:val>
            <c:numRef>
              <c:f>'Resumen Cuadros'!$K$14:$K$15</c:f>
              <c:numCache>
                <c:ptCount val="2"/>
                <c:pt idx="0">
                  <c:v>1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255"/>
          <c:y val="0.04925"/>
          <c:w val="0.954"/>
          <c:h val="0.86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'Resumen Cuadros'!$H$19</c:f>
              <c:strCache>
                <c:ptCount val="1"/>
                <c:pt idx="0">
                  <c:v>Acreedor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'Resumen Cuadros'!$H$21:$H$34</c:f>
              <c:strCache>
                <c:ptCount val="14"/>
                <c:pt idx="0">
                  <c:v>  MEF  1/</c:v>
                </c:pt>
                <c:pt idx="1">
                  <c:v>BBVA Continental-Scotiabank-Sindic.</c:v>
                </c:pt>
                <c:pt idx="2">
                  <c:v>Bco. Interameric. Desarrollo (BID)</c:v>
                </c:pt>
                <c:pt idx="3">
                  <c:v>Bco. Internacional de  Reconstrucción y Fomento (BIRF)</c:v>
                </c:pt>
                <c:pt idx="4">
                  <c:v>  Bco. Scotiabank</c:v>
                </c:pt>
                <c:pt idx="5">
                  <c:v>  Bco. Agropecuario</c:v>
                </c:pt>
                <c:pt idx="6">
                  <c:v>  Bco. de Comercio</c:v>
                </c:pt>
                <c:pt idx="7">
                  <c:v>  BBVA B. Continental</c:v>
                </c:pt>
                <c:pt idx="8">
                  <c:v>  Bco. Internacional del Perú</c:v>
                </c:pt>
                <c:pt idx="9">
                  <c:v>  Caja Metropolitano de Lima</c:v>
                </c:pt>
                <c:pt idx="10">
                  <c:v>  Bco. Financiero</c:v>
                </c:pt>
                <c:pt idx="11">
                  <c:v>  Bco. de Crédito</c:v>
                </c:pt>
                <c:pt idx="12">
                  <c:v>  Bco. de la Nación</c:v>
                </c:pt>
                <c:pt idx="13">
                  <c:v>  Bonistas</c:v>
                </c:pt>
              </c:strCache>
            </c:strRef>
          </c:cat>
          <c:val>
            <c:numRef>
              <c:f>'Resumen Cuadros'!$K$21:$K$34</c:f>
              <c:numCache>
                <c:ptCount val="14"/>
                <c:pt idx="0">
                  <c:v>0.8815146487794832</c:v>
                </c:pt>
                <c:pt idx="1">
                  <c:v>0.05516030139967526</c:v>
                </c:pt>
                <c:pt idx="2">
                  <c:v>0.02618349885241947</c:v>
                </c:pt>
                <c:pt idx="3">
                  <c:v>0.01144148578578356</c:v>
                </c:pt>
                <c:pt idx="4">
                  <c:v>0.003952745286328177</c:v>
                </c:pt>
                <c:pt idx="5">
                  <c:v>0.003387785355156894</c:v>
                </c:pt>
                <c:pt idx="6">
                  <c:v>0.0038389814183575873</c:v>
                </c:pt>
                <c:pt idx="7">
                  <c:v>0.0035811460727850435</c:v>
                </c:pt>
                <c:pt idx="8">
                  <c:v>0.00012498927360390298</c:v>
                </c:pt>
                <c:pt idx="9">
                  <c:v>0.0001349513458474438</c:v>
                </c:pt>
                <c:pt idx="10">
                  <c:v>0.00014699390852346096</c:v>
                </c:pt>
                <c:pt idx="11">
                  <c:v>0</c:v>
                </c:pt>
                <c:pt idx="12">
                  <c:v>0.010532472522035916</c:v>
                </c:pt>
                <c:pt idx="13">
                  <c:v>0</c:v>
                </c:pt>
              </c:numCache>
            </c:numRef>
          </c:val>
        </c:ser>
        <c:gapWidth val="100"/>
        <c:axId val="52841767"/>
        <c:axId val="5813856"/>
      </c:barChart>
      <c:catAx>
        <c:axId val="52841767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813856"/>
        <c:crosses val="autoZero"/>
        <c:auto val="1"/>
        <c:lblOffset val="100"/>
        <c:tickLblSkip val="1"/>
        <c:noMultiLvlLbl val="0"/>
      </c:catAx>
      <c:valAx>
        <c:axId val="5813856"/>
        <c:scaling>
          <c:orientation val="minMax"/>
        </c:scaling>
        <c:axPos val="t"/>
        <c:delete val="0"/>
        <c:numFmt formatCode="General" sourceLinked="1"/>
        <c:majorTickMark val="none"/>
        <c:minorTickMark val="none"/>
        <c:tickLblPos val="none"/>
        <c:spPr>
          <a:ln w="3175">
            <a:solidFill>
              <a:srgbClr val="808080"/>
            </a:solidFill>
          </a:ln>
        </c:spPr>
        <c:crossAx val="5284176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9775"/>
          <c:y val="0.082"/>
          <c:w val="0.5775"/>
          <c:h val="0.82625"/>
        </c:manualLayout>
      </c:layout>
      <c:pieChart>
        <c:varyColors val="1"/>
        <c:ser>
          <c:idx val="0"/>
          <c:order val="0"/>
          <c:tx>
            <c:strRef>
              <c:f>'Resumen Cuadros'!$B$19</c:f>
              <c:strCache>
                <c:ptCount val="1"/>
                <c:pt idx="0">
                  <c:v>Sector Institucional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9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Cuadros'!$B$21:$B$22</c:f>
              <c:strCache>
                <c:ptCount val="2"/>
                <c:pt idx="0">
                  <c:v>Gobiernos Regionales</c:v>
                </c:pt>
                <c:pt idx="1">
                  <c:v>Gobiernos Locales</c:v>
                </c:pt>
              </c:strCache>
            </c:strRef>
          </c:cat>
          <c:val>
            <c:numRef>
              <c:f>'Resumen Cuadros'!$E$21:$E$22</c:f>
              <c:numCache>
                <c:ptCount val="2"/>
                <c:pt idx="0">
                  <c:v>0.6387908095351322</c:v>
                </c:pt>
                <c:pt idx="1">
                  <c:v>0.36120919046486777</c:v>
                </c:pt>
              </c:numCache>
            </c:numRef>
          </c:val>
        </c:ser>
        <c:firstSliceAng val="133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15975"/>
          <c:y val="0.1135"/>
          <c:w val="0.645"/>
          <c:h val="0.76225"/>
        </c:manualLayout>
      </c:layout>
      <c:pieChart>
        <c:varyColors val="1"/>
        <c:ser>
          <c:idx val="0"/>
          <c:order val="0"/>
          <c:tx>
            <c:strRef>
              <c:f>'Resumen Cuadros'!$B$34</c:f>
              <c:strCache>
                <c:ptCount val="1"/>
                <c:pt idx="0">
                  <c:v>Moneda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2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C687D"/>
                  </a:gs>
                  <a:gs pos="80000">
                    <a:srgbClr val="298AA4"/>
                  </a:gs>
                  <a:gs pos="100000">
                    <a:srgbClr val="268CA7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47D95"/>
                  </a:gs>
                  <a:gs pos="80000">
                    <a:srgbClr val="32A5C4"/>
                  </a:gs>
                  <a:gs pos="100000">
                    <a:srgbClr val="30A8C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518EA3"/>
                  </a:gs>
                  <a:gs pos="80000">
                    <a:srgbClr val="6BBBD5"/>
                  </a:gs>
                  <a:gs pos="100000">
                    <a:srgbClr val="6ABDD8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809FAB"/>
                  </a:gs>
                  <a:gs pos="80000">
                    <a:srgbClr val="A9D0E0"/>
                  </a:gs>
                  <a:gs pos="100000">
                    <a:srgbClr val="A8D2E2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Cuadros'!$B$36:$B$39</c:f>
              <c:strCache>
                <c:ptCount val="4"/>
                <c:pt idx="0">
                  <c:v>Soles</c:v>
                </c:pt>
                <c:pt idx="1">
                  <c:v>Yenes</c:v>
                </c:pt>
                <c:pt idx="2">
                  <c:v>US Dólares</c:v>
                </c:pt>
                <c:pt idx="3">
                  <c:v>Euros</c:v>
                </c:pt>
              </c:strCache>
            </c:strRef>
          </c:cat>
          <c:val>
            <c:numRef>
              <c:f>'Resumen Cuadros'!$E$36:$E$39</c:f>
              <c:numCache>
                <c:ptCount val="4"/>
                <c:pt idx="0">
                  <c:v>0.6465956381183307</c:v>
                </c:pt>
                <c:pt idx="1">
                  <c:v>0.11227004995121731</c:v>
                </c:pt>
                <c:pt idx="2">
                  <c:v>0.22982990106401585</c:v>
                </c:pt>
                <c:pt idx="3">
                  <c:v>0.011304410866436151</c:v>
                </c:pt>
              </c:numCache>
            </c:numRef>
          </c:val>
        </c:ser>
        <c:firstSliceAng val="11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24625"/>
          <c:y val="0.093"/>
          <c:w val="0.50475"/>
          <c:h val="0.803"/>
        </c:manualLayout>
      </c:layout>
      <c:pieChart>
        <c:varyColors val="1"/>
        <c:ser>
          <c:idx val="0"/>
          <c:order val="0"/>
          <c:tx>
            <c:strRef>
              <c:f>'Resumen Cuadros'!$B$45</c:f>
              <c:strCache>
                <c:ptCount val="1"/>
                <c:pt idx="0">
                  <c:v>Plazo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explosion val="8"/>
            <c:spPr>
              <a:gradFill rotWithShape="1">
                <a:gsLst>
                  <a:gs pos="0">
                    <a:srgbClr val="6394A5"/>
                  </a:gs>
                  <a:gs pos="80000">
                    <a:srgbClr val="83C2D8"/>
                  </a:gs>
                  <a:gs pos="100000">
                    <a:srgbClr val="82C4DB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Cuadros'!$B$47:$B$48</c:f>
              <c:strCache>
                <c:ptCount val="2"/>
                <c:pt idx="0">
                  <c:v>Mediano y Largo Plazo</c:v>
                </c:pt>
                <c:pt idx="1">
                  <c:v>Corto Plazo</c:v>
                </c:pt>
              </c:strCache>
            </c:strRef>
          </c:cat>
          <c:val>
            <c:numRef>
              <c:f>'Resumen Cuadros'!$E$47:$E$48</c:f>
              <c:numCache>
                <c:ptCount val="2"/>
                <c:pt idx="0">
                  <c:v>0.9759773844353676</c:v>
                </c:pt>
                <c:pt idx="1">
                  <c:v>0.024022615564632376</c:v>
                </c:pt>
              </c:numCache>
            </c:numRef>
          </c:val>
        </c:ser>
        <c:firstSliceAng val="92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35"/>
          <c:y val="0.11675"/>
          <c:w val="0.698"/>
          <c:h val="0.845"/>
        </c:manualLayout>
      </c:layout>
      <c:pieChart>
        <c:varyColors val="1"/>
        <c:ser>
          <c:idx val="0"/>
          <c:order val="0"/>
          <c:tx>
            <c:strRef>
              <c:f>'Resumen Cuadros'!$E$27</c:f>
              <c:strCache>
                <c:ptCount val="1"/>
                <c:pt idx="0">
                  <c:v>%</c:v>
                </c:pt>
              </c:strCache>
            </c:strRef>
          </c:tx>
          <c:spPr>
            <a:gradFill rotWithShape="1">
              <a:gsLst>
                <a:gs pos="0">
                  <a:srgbClr val="2787A0"/>
                </a:gs>
                <a:gs pos="80000">
                  <a:srgbClr val="36B1D2"/>
                </a:gs>
                <a:gs pos="100000">
                  <a:srgbClr val="34B3D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1F6E83"/>
                  </a:gs>
                  <a:gs pos="80000">
                    <a:srgbClr val="2B91AD"/>
                  </a:gs>
                  <a:gs pos="100000">
                    <a:srgbClr val="2994B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2787A0"/>
                  </a:gs>
                  <a:gs pos="80000">
                    <a:srgbClr val="36B1D2"/>
                  </a:gs>
                  <a:gs pos="100000">
                    <a:srgbClr val="34B3D6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769BA9"/>
                  </a:gs>
                  <a:gs pos="80000">
                    <a:srgbClr val="9CCBDD"/>
                  </a:gs>
                  <a:gs pos="100000">
                    <a:srgbClr val="9BCDDF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Org. Internac.
4,0%</a:t>
                    </a:r>
                  </a:p>
                </c:rich>
              </c:tx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'Resumen Cuadros'!$B$28:$B$30</c:f>
              <c:strCache>
                <c:ptCount val="3"/>
                <c:pt idx="0">
                  <c:v>Gobierno Nacional</c:v>
                </c:pt>
                <c:pt idx="1">
                  <c:v>Sistema Financiero Nacional</c:v>
                </c:pt>
                <c:pt idx="2">
                  <c:v>Organismos Internacionales</c:v>
                </c:pt>
              </c:strCache>
            </c:strRef>
          </c:cat>
          <c:val>
            <c:numRef>
              <c:f>'Resumen Cuadros'!$E$28:$E$30</c:f>
              <c:numCache>
                <c:ptCount val="3"/>
                <c:pt idx="0">
                  <c:v>0.8815146487794833</c:v>
                </c:pt>
                <c:pt idx="1">
                  <c:v>0.0808603665823137</c:v>
                </c:pt>
                <c:pt idx="2">
                  <c:v>0.03762498463820304</c:v>
                </c:pt>
              </c:numCache>
            </c:numRef>
          </c:val>
        </c:ser>
        <c:firstSliceAng val="124"/>
      </c: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FFFFFF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575"/>
          <c:y val="0.0325"/>
          <c:w val="0.76525"/>
          <c:h val="0.97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'Resumen Cuadros'!$I$42</c:f>
              <c:strCache>
                <c:ptCount val="1"/>
                <c:pt idx="0">
                  <c:v>Externa</c:v>
                </c:pt>
              </c:strCache>
            </c:strRef>
          </c:tx>
          <c:spPr>
            <a:gradFill rotWithShape="1">
              <a:gsLst>
                <a:gs pos="0">
                  <a:srgbClr val="22768D"/>
                </a:gs>
                <a:gs pos="80000">
                  <a:srgbClr val="2F9CB9"/>
                </a:gs>
                <a:gs pos="100000">
                  <a:srgbClr val="2D9EB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'Resumen Cuadros'!$H$43:$H$50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'Resumen Cuadros'!$I$43:$I$50</c:f>
              <c:numCache>
                <c:ptCount val="8"/>
                <c:pt idx="0">
                  <c:v>71</c:v>
                </c:pt>
                <c:pt idx="1">
                  <c:v>72</c:v>
                </c:pt>
                <c:pt idx="2">
                  <c:v>70</c:v>
                </c:pt>
                <c:pt idx="3">
                  <c:v>63.198</c:v>
                </c:pt>
                <c:pt idx="4">
                  <c:v>56.5285205</c:v>
                </c:pt>
                <c:pt idx="5">
                  <c:v>50.26007419</c:v>
                </c:pt>
                <c:pt idx="6">
                  <c:v>44.4029874</c:v>
                </c:pt>
                <c:pt idx="7">
                  <c:v>40.50423726</c:v>
                </c:pt>
              </c:numCache>
            </c:numRef>
          </c:val>
        </c:ser>
        <c:ser>
          <c:idx val="1"/>
          <c:order val="1"/>
          <c:tx>
            <c:strRef>
              <c:f>'Resumen Cuadros'!$J$42</c:f>
              <c:strCache>
                <c:ptCount val="1"/>
                <c:pt idx="0">
                  <c:v>Interna</c:v>
                </c:pt>
              </c:strCache>
            </c:strRef>
          </c:tx>
          <c:spPr>
            <a:gradFill rotWithShape="1">
              <a:gsLst>
                <a:gs pos="0">
                  <a:srgbClr val="6394A5"/>
                </a:gs>
                <a:gs pos="80000">
                  <a:srgbClr val="83C2D8"/>
                </a:gs>
                <a:gs pos="100000">
                  <a:srgbClr val="82C4D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175">
                <a:solidFill>
                  <a:srgbClr val="000000"/>
                </a:solidFill>
              </a:ln>
            </c:spPr>
            <c:trendlineType val="exp"/>
            <c:dispEq val="0"/>
            <c:dispRSqr val="0"/>
          </c:trendline>
          <c:cat>
            <c:numRef>
              <c:f>'Resumen Cuadros'!$H$43:$H$50</c:f>
              <c:numCache>
                <c:ptCount val="8"/>
                <c:pt idx="0">
                  <c:v>2009</c:v>
                </c:pt>
                <c:pt idx="1">
                  <c:v>2010</c:v>
                </c:pt>
                <c:pt idx="2">
                  <c:v>2011</c:v>
                </c:pt>
                <c:pt idx="3">
                  <c:v>2012</c:v>
                </c:pt>
                <c:pt idx="4">
                  <c:v>2013</c:v>
                </c:pt>
                <c:pt idx="5">
                  <c:v>2014</c:v>
                </c:pt>
                <c:pt idx="6">
                  <c:v>2015</c:v>
                </c:pt>
                <c:pt idx="7">
                  <c:v>2016</c:v>
                </c:pt>
              </c:numCache>
            </c:numRef>
          </c:cat>
          <c:val>
            <c:numRef>
              <c:f>'Resumen Cuadros'!$J$43:$J$50</c:f>
              <c:numCache>
                <c:ptCount val="8"/>
                <c:pt idx="0">
                  <c:v>192</c:v>
                </c:pt>
                <c:pt idx="1">
                  <c:v>249</c:v>
                </c:pt>
                <c:pt idx="2">
                  <c:v>315</c:v>
                </c:pt>
                <c:pt idx="3">
                  <c:v>425.85551902000003</c:v>
                </c:pt>
                <c:pt idx="4">
                  <c:v>591.0717845600001</c:v>
                </c:pt>
                <c:pt idx="5">
                  <c:v>752.8751732600001</c:v>
                </c:pt>
                <c:pt idx="6">
                  <c:v>911.7782794100002</c:v>
                </c:pt>
                <c:pt idx="7">
                  <c:v>1036.02078061</c:v>
                </c:pt>
              </c:numCache>
            </c:numRef>
          </c:val>
        </c:ser>
        <c:overlap val="-25"/>
        <c:axId val="52324705"/>
        <c:axId val="1160298"/>
      </c:barChart>
      <c:catAx>
        <c:axId val="5232470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160298"/>
        <c:crosses val="autoZero"/>
        <c:auto val="1"/>
        <c:lblOffset val="100"/>
        <c:tickLblSkip val="1"/>
        <c:noMultiLvlLbl val="0"/>
      </c:catAx>
      <c:valAx>
        <c:axId val="1160298"/>
        <c:scaling>
          <c:orientation val="minMax"/>
        </c:scaling>
        <c:axPos val="l"/>
        <c:delete val="1"/>
        <c:majorTickMark val="out"/>
        <c:minorTickMark val="none"/>
        <c:tickLblPos val="nextTo"/>
        <c:crossAx val="52324705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"/>
          <c:y val="0.389"/>
          <c:w val="0.1925"/>
          <c:h val="0.248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plotArea>
      <c:layout>
        <c:manualLayout>
          <c:xMode val="edge"/>
          <c:yMode val="edge"/>
          <c:x val="0.0145"/>
          <c:y val="0.0275"/>
          <c:w val="0.80075"/>
          <c:h val="0.945"/>
        </c:manualLayout>
      </c:layout>
      <c:lineChart>
        <c:grouping val="standard"/>
        <c:varyColors val="0"/>
        <c:ser>
          <c:idx val="0"/>
          <c:order val="0"/>
          <c:tx>
            <c:strRef>
              <c:f>'Total de Proy Serv'!$H$12</c:f>
              <c:strCache>
                <c:ptCount val="1"/>
                <c:pt idx="0">
                  <c:v>Deuda Interna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multiLvlStrRef>
              <c:f>'Total de Proy Serv'!$B$15:$C$42</c:f>
              <c:multiLvlStrCache/>
            </c:multiLvlStrRef>
          </c:cat>
          <c:val>
            <c:numRef>
              <c:f>'Total de Proy Serv'!$J$15:$J$39</c:f>
              <c:numCache/>
            </c:numRef>
          </c:val>
          <c:smooth val="0"/>
        </c:ser>
        <c:ser>
          <c:idx val="1"/>
          <c:order val="1"/>
          <c:tx>
            <c:strRef>
              <c:f>'Total de Proy Serv'!$K$12</c:f>
              <c:strCache>
                <c:ptCount val="1"/>
                <c:pt idx="0">
                  <c:v>Total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Serv'!$B$15:$B$39</c:f>
              <c:numCache/>
            </c:numRef>
          </c:cat>
          <c:val>
            <c:numRef>
              <c:f>'Total de Proy Serv'!$M$15:$M$39</c:f>
              <c:numCache/>
            </c:numRef>
          </c:val>
          <c:smooth val="0"/>
        </c:ser>
        <c:ser>
          <c:idx val="2"/>
          <c:order val="2"/>
          <c:tx>
            <c:strRef>
              <c:f>'Total de Proy Serv'!$E$12:$G$12</c:f>
              <c:strCache>
                <c:ptCount val="1"/>
                <c:pt idx="0">
                  <c:v>Deuda Externa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'Total de Proy Serv'!$B$15:$B$39</c:f>
              <c:numCache/>
            </c:numRef>
          </c:cat>
          <c:val>
            <c:numRef>
              <c:f>'Total de Proy Serv'!$G$15:$G$39</c:f>
              <c:numCache/>
            </c:numRef>
          </c:val>
          <c:smooth val="0"/>
        </c:ser>
        <c:marker val="1"/>
        <c:axId val="10442683"/>
        <c:axId val="26875284"/>
      </c:lineChart>
      <c:catAx>
        <c:axId val="10442683"/>
        <c:scaling>
          <c:orientation val="minMax"/>
        </c:scaling>
        <c:axPos val="b"/>
        <c:majorGridlines>
          <c:spPr>
            <a:ln w="3175">
              <a:solidFill>
                <a:srgbClr val="FF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875284"/>
        <c:crosses val="autoZero"/>
        <c:auto val="1"/>
        <c:lblOffset val="100"/>
        <c:tickLblSkip val="2"/>
        <c:tickMarkSkip val="2"/>
        <c:noMultiLvlLbl val="0"/>
      </c:catAx>
      <c:valAx>
        <c:axId val="26875284"/>
        <c:scaling>
          <c:orientation val="minMax"/>
        </c:scaling>
        <c:axPos val="l"/>
        <c:majorGridlines>
          <c:spPr>
            <a:ln w="3175">
              <a:solidFill>
                <a:srgbClr val="666699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0442683"/>
        <c:crossesAt val="1"/>
        <c:crossBetween val="between"/>
        <c:dispUnits/>
        <c:majorUnit val="20000"/>
        <c:minorUnit val="4000"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66"/>
          <c:y val="0.13575"/>
          <c:w val="0.20325"/>
          <c:h val="0.24175"/>
        </c:manualLayout>
      </c:layout>
      <c:overlay val="0"/>
      <c:spPr>
        <a:noFill/>
        <a:ln w="3175">
          <a:solidFill>
            <a:srgbClr val="99CCFF"/>
          </a:solidFill>
        </a:ln>
      </c:spPr>
      <c:txPr>
        <a:bodyPr vert="horz" rot="0"/>
        <a:lstStyle/>
        <a:p>
          <a:pPr>
            <a:defRPr lang="en-US" cap="none" sz="75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9.xml" /><Relationship Id="rId3" Type="http://schemas.openxmlformats.org/officeDocument/2006/relationships/image" Target="../media/image3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Relationship Id="rId6" Type="http://schemas.openxmlformats.org/officeDocument/2006/relationships/chart" Target="/xl/charts/chart5.xml" /><Relationship Id="rId7" Type="http://schemas.openxmlformats.org/officeDocument/2006/relationships/image" Target="../media/image2.jpeg" /><Relationship Id="rId8" Type="http://schemas.openxmlformats.org/officeDocument/2006/relationships/hyperlink" Target="#Indice!A1" /><Relationship Id="rId9" Type="http://schemas.openxmlformats.org/officeDocument/2006/relationships/hyperlink" Target="#Indice!A1" /><Relationship Id="rId10" Type="http://schemas.openxmlformats.org/officeDocument/2006/relationships/chart" Target="/xl/charts/chart6.xml" /><Relationship Id="rId11" Type="http://schemas.openxmlformats.org/officeDocument/2006/relationships/chart" Target="/xl/charts/chart7.xml" /><Relationship Id="rId12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google.com.pe/imgres?q=inicio&amp;num=10&amp;hl=es&amp;biw=1024&amp;bih=537&amp;tbm=isch&amp;tbnid=QlvcCqwlljmlTM:&amp;imgrefurl=http://www.umss.edu.bo/epubs/etexts/downloads/26/INICIO.htm&amp;docid=vE1NN-xssQWtEM&amp;imgurl=http://www.umss.edu.bo/epubs/etexts/downloads/26/images/Inicio.gif&amp;w=691&amp;h=607&amp;ei=zw4sUM2FB8bRrQfuu4DwAg&amp;zoom=1" TargetMode="External" /><Relationship Id="rId3" Type="http://schemas.openxmlformats.org/officeDocument/2006/relationships/image" Target="../media/image2.jpeg" /><Relationship Id="rId4" Type="http://schemas.openxmlformats.org/officeDocument/2006/relationships/hyperlink" Target="#Indice!A1" /><Relationship Id="rId5" Type="http://schemas.openxmlformats.org/officeDocument/2006/relationships/hyperlink" Target="#Indice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hyperlink" Target="#Indice!A1" /><Relationship Id="rId4" Type="http://schemas.openxmlformats.org/officeDocument/2006/relationships/hyperlink" Target="#Indice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66675</xdr:rowOff>
    </xdr:from>
    <xdr:to>
      <xdr:col>9</xdr:col>
      <xdr:colOff>752475</xdr:colOff>
      <xdr:row>2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2950" y="66675"/>
          <a:ext cx="6257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47625</xdr:rowOff>
    </xdr:from>
    <xdr:to>
      <xdr:col>2</xdr:col>
      <xdr:colOff>561975</xdr:colOff>
      <xdr:row>2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47625"/>
          <a:ext cx="54292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695325</xdr:colOff>
      <xdr:row>0</xdr:row>
      <xdr:rowOff>95250</xdr:rowOff>
    </xdr:from>
    <xdr:to>
      <xdr:col>2</xdr:col>
      <xdr:colOff>1114425</xdr:colOff>
      <xdr:row>2</xdr:row>
      <xdr:rowOff>95250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419100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8</xdr:col>
      <xdr:colOff>962025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6086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228600</xdr:colOff>
      <xdr:row>11</xdr:row>
      <xdr:rowOff>19050</xdr:rowOff>
    </xdr:from>
    <xdr:to>
      <xdr:col>21</xdr:col>
      <xdr:colOff>676275</xdr:colOff>
      <xdr:row>26</xdr:row>
      <xdr:rowOff>76200</xdr:rowOff>
    </xdr:to>
    <xdr:graphicFrame>
      <xdr:nvGraphicFramePr>
        <xdr:cNvPr id="2" name="4 Gráfico"/>
        <xdr:cNvGraphicFramePr/>
      </xdr:nvGraphicFramePr>
      <xdr:xfrm>
        <a:off x="10563225" y="2257425"/>
        <a:ext cx="6600825" cy="29622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 editAs="oneCell">
    <xdr:from>
      <xdr:col>8</xdr:col>
      <xdr:colOff>1028700</xdr:colOff>
      <xdr:row>0</xdr:row>
      <xdr:rowOff>0</xdr:rowOff>
    </xdr:from>
    <xdr:to>
      <xdr:col>9</xdr:col>
      <xdr:colOff>495300</xdr:colOff>
      <xdr:row>2</xdr:row>
      <xdr:rowOff>66675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296025" y="0"/>
          <a:ext cx="495300" cy="4476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9525</xdr:rowOff>
    </xdr:from>
    <xdr:to>
      <xdr:col>6</xdr:col>
      <xdr:colOff>676275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9525"/>
          <a:ext cx="61341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771525</xdr:colOff>
      <xdr:row>0</xdr:row>
      <xdr:rowOff>47625</xdr:rowOff>
    </xdr:from>
    <xdr:to>
      <xdr:col>7</xdr:col>
      <xdr:colOff>228600</xdr:colOff>
      <xdr:row>2</xdr:row>
      <xdr:rowOff>38100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05575" y="47625"/>
          <a:ext cx="428625" cy="3143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28575</xdr:rowOff>
    </xdr:from>
    <xdr:to>
      <xdr:col>5</xdr:col>
      <xdr:colOff>76200</xdr:colOff>
      <xdr:row>2</xdr:row>
      <xdr:rowOff>57150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"/>
          <a:ext cx="560070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66675</xdr:colOff>
      <xdr:row>0</xdr:row>
      <xdr:rowOff>57150</xdr:rowOff>
    </xdr:from>
    <xdr:to>
      <xdr:col>5</xdr:col>
      <xdr:colOff>457200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0" y="57150"/>
          <a:ext cx="390525" cy="2952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6</xdr:col>
      <xdr:colOff>619125</xdr:colOff>
      <xdr:row>2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0"/>
          <a:ext cx="619125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10</xdr:row>
      <xdr:rowOff>9525</xdr:rowOff>
    </xdr:from>
    <xdr:to>
      <xdr:col>4</xdr:col>
      <xdr:colOff>95250</xdr:colOff>
      <xdr:row>19</xdr:row>
      <xdr:rowOff>209550</xdr:rowOff>
    </xdr:to>
    <xdr:graphicFrame>
      <xdr:nvGraphicFramePr>
        <xdr:cNvPr id="2" name="2 Gráfico"/>
        <xdr:cNvGraphicFramePr/>
      </xdr:nvGraphicFramePr>
      <xdr:xfrm>
        <a:off x="95250" y="2219325"/>
        <a:ext cx="3467100" cy="24288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228600</xdr:colOff>
      <xdr:row>10</xdr:row>
      <xdr:rowOff>57150</xdr:rowOff>
    </xdr:from>
    <xdr:to>
      <xdr:col>7</xdr:col>
      <xdr:colOff>161925</xdr:colOff>
      <xdr:row>20</xdr:row>
      <xdr:rowOff>9525</xdr:rowOff>
    </xdr:to>
    <xdr:graphicFrame>
      <xdr:nvGraphicFramePr>
        <xdr:cNvPr id="3" name="3 Gráfico"/>
        <xdr:cNvGraphicFramePr/>
      </xdr:nvGraphicFramePr>
      <xdr:xfrm>
        <a:off x="3695700" y="2266950"/>
        <a:ext cx="3276600" cy="24288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333375</xdr:colOff>
      <xdr:row>23</xdr:row>
      <xdr:rowOff>238125</xdr:rowOff>
    </xdr:from>
    <xdr:to>
      <xdr:col>15</xdr:col>
      <xdr:colOff>114300</xdr:colOff>
      <xdr:row>35</xdr:row>
      <xdr:rowOff>190500</xdr:rowOff>
    </xdr:to>
    <xdr:graphicFrame>
      <xdr:nvGraphicFramePr>
        <xdr:cNvPr id="4" name="8 Gráfico"/>
        <xdr:cNvGraphicFramePr/>
      </xdr:nvGraphicFramePr>
      <xdr:xfrm>
        <a:off x="7143750" y="5667375"/>
        <a:ext cx="7543800" cy="29241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457200</xdr:colOff>
      <xdr:row>10</xdr:row>
      <xdr:rowOff>142875</xdr:rowOff>
    </xdr:from>
    <xdr:to>
      <xdr:col>10</xdr:col>
      <xdr:colOff>552450</xdr:colOff>
      <xdr:row>20</xdr:row>
      <xdr:rowOff>95250</xdr:rowOff>
    </xdr:to>
    <xdr:graphicFrame>
      <xdr:nvGraphicFramePr>
        <xdr:cNvPr id="5" name="9 Gráfico"/>
        <xdr:cNvGraphicFramePr/>
      </xdr:nvGraphicFramePr>
      <xdr:xfrm>
        <a:off x="7267575" y="2352675"/>
        <a:ext cx="3438525" cy="24288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66675</xdr:colOff>
      <xdr:row>24</xdr:row>
      <xdr:rowOff>123825</xdr:rowOff>
    </xdr:from>
    <xdr:to>
      <xdr:col>3</xdr:col>
      <xdr:colOff>962025</xdr:colOff>
      <xdr:row>35</xdr:row>
      <xdr:rowOff>161925</xdr:rowOff>
    </xdr:to>
    <xdr:graphicFrame>
      <xdr:nvGraphicFramePr>
        <xdr:cNvPr id="6" name="10 Gráfico"/>
        <xdr:cNvGraphicFramePr/>
      </xdr:nvGraphicFramePr>
      <xdr:xfrm>
        <a:off x="66675" y="5800725"/>
        <a:ext cx="3248025" cy="27622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 editAs="oneCell">
    <xdr:from>
      <xdr:col>6</xdr:col>
      <xdr:colOff>685800</xdr:colOff>
      <xdr:row>0</xdr:row>
      <xdr:rowOff>0</xdr:rowOff>
    </xdr:from>
    <xdr:to>
      <xdr:col>7</xdr:col>
      <xdr:colOff>28575</xdr:colOff>
      <xdr:row>2</xdr:row>
      <xdr:rowOff>28575</xdr:rowOff>
    </xdr:to>
    <xdr:pic>
      <xdr:nvPicPr>
        <xdr:cNvPr id="7" name="Picture 2">
          <a:hlinkClick r:id="rId9"/>
        </xdr:cNvPr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381750" y="0"/>
          <a:ext cx="45720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7</xdr:col>
      <xdr:colOff>657225</xdr:colOff>
      <xdr:row>38</xdr:row>
      <xdr:rowOff>200025</xdr:rowOff>
    </xdr:from>
    <xdr:to>
      <xdr:col>12</xdr:col>
      <xdr:colOff>657225</xdr:colOff>
      <xdr:row>50</xdr:row>
      <xdr:rowOff>161925</xdr:rowOff>
    </xdr:to>
    <xdr:graphicFrame>
      <xdr:nvGraphicFramePr>
        <xdr:cNvPr id="8" name="10 Gráfico"/>
        <xdr:cNvGraphicFramePr/>
      </xdr:nvGraphicFramePr>
      <xdr:xfrm>
        <a:off x="7467600" y="9344025"/>
        <a:ext cx="4619625" cy="29337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4</xdr:col>
      <xdr:colOff>85725</xdr:colOff>
      <xdr:row>24</xdr:row>
      <xdr:rowOff>114300</xdr:rowOff>
    </xdr:from>
    <xdr:to>
      <xdr:col>7</xdr:col>
      <xdr:colOff>0</xdr:colOff>
      <xdr:row>35</xdr:row>
      <xdr:rowOff>95250</xdr:rowOff>
    </xdr:to>
    <xdr:graphicFrame>
      <xdr:nvGraphicFramePr>
        <xdr:cNvPr id="9" name="11 Gráfico"/>
        <xdr:cNvGraphicFramePr/>
      </xdr:nvGraphicFramePr>
      <xdr:xfrm>
        <a:off x="3552825" y="5791200"/>
        <a:ext cx="3257550" cy="27051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</xdr:col>
      <xdr:colOff>247650</xdr:colOff>
      <xdr:row>40</xdr:row>
      <xdr:rowOff>104775</xdr:rowOff>
    </xdr:from>
    <xdr:to>
      <xdr:col>5</xdr:col>
      <xdr:colOff>971550</xdr:colOff>
      <xdr:row>52</xdr:row>
      <xdr:rowOff>133350</xdr:rowOff>
    </xdr:to>
    <xdr:graphicFrame>
      <xdr:nvGraphicFramePr>
        <xdr:cNvPr id="10" name="11 Gráfico"/>
        <xdr:cNvGraphicFramePr/>
      </xdr:nvGraphicFramePr>
      <xdr:xfrm>
        <a:off x="371475" y="9744075"/>
        <a:ext cx="5181600" cy="300037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942975</xdr:colOff>
      <xdr:row>1</xdr:row>
      <xdr:rowOff>161925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0"/>
          <a:ext cx="538162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4</xdr:col>
      <xdr:colOff>0</xdr:colOff>
      <xdr:row>4</xdr:row>
      <xdr:rowOff>0</xdr:rowOff>
    </xdr:from>
    <xdr:ext cx="1181100" cy="219075"/>
    <xdr:sp>
      <xdr:nvSpPr>
        <xdr:cNvPr id="2" name="AutoShape 1" descr="data:image/jpeg;base64,/9j/4AAQSkZJRgABAQAAAQABAAD/2wBDAAkGBwgHBgkIBwgKCgkLDRYPDQwMDRsUFRAWIB0iIiAdHx8kKDQsJCYxJx8fLT0tMTU3Ojo6Iys/RD84QzQ5Ojf/2wBDAQoKCg0MDRoPDxo3JR8lNzc3Nzc3Nzc3Nzc3Nzc3Nzc3Nzc3Nzc3Nzc3Nzc3Nzc3Nzc3Nzc3Nzc3Nzc3Nzc3Nzf/wAARCACXAKwDASIAAhEBAxEB/8QAHAAAAQQDAQAAAAAAAAAAAAAAAAIDBwgBBQYE/8QAShAAAgADBgIFBQsJCAMBAAAAAQIAAxEEBQYSITFBUQcTImFxNjd0gbEIFCMyM0JScpGhwhU1U2J1ssHD0RYkQ1RzkuHwJWOC0v/EABkBAAMBAQEAAAAAAAAAAAAAAAABBAIDBf/EACQRAQEAAQUAAgICAwAAAAAAAAABAgMREiExMlEEEzNBFCJh/9oADAMBAAIRAxEAPwCcYIIIAIIIIAIIIIAIIIIADGrxBft3Yeu6ZeF62hZMhduLO30VHEnlGkx3j27MJWYy3ItN5OlZNkRte5nPzV7+PCsV4xFiC9MS3ibffFo62bqJaKMsuSpOyLw8dzxJgPZ0eMOky+sQ25TYZs27LDImZ5EqS9HYg1DOeJ27O3jvEgdHXSpIvcyrrxI8uz3kxyy7QBllT+QP0W7tjw5RFN1YUtFskidaphs6utZSZaseRNdh3b+Eam9LttN2zzItcsa/Fcao47v6bw+NnbMyxt2lW+DDaET/AJF/qmIE6POlO1XJku/EbzbVdo7MqeBmm2ccjTV1+8d/CdZNrs9vsAtVjny59nmyy0ubKYMrCm4IhNbKdyfkU+qPZGc6Vy51ryrrCFOWyg8kB+6JoWRIVEVZEljlBPwQptDww5MZ58NkNTfk28ItxhTyXuf0GR+4IqXbflLR9dx95i2mFPJe5/QZH7gjMbrawQQQyEEEEAEEEEAEEEEAEEEeW8bfZLusc213haJdms8oVebNaiqIA9JIG5iKOkTpYk3f1114XmpPto7My2ABpcnnl4M32gca7RyPSB0o23EHW3fcom2K66lXmVyzbSNtfoqeW548o4i57qtV62lZFkQKB8eYwOSWO/8ApB3fD6ndMsbXeduZ3M212ue+ZmJLO7cyf+0jsLlw1JsSi020rMtCitAezLPdzPfG5uO47PdUt1kDNMYDPMIqxp7B3R7TImNKVESpJ7VRTWtY74acndS6mtb1i883s5ScwZqADXQR5bZZ7La5LyrTLDSjWtTr4jlGzmWSdMbLLCk1pXlHnm3faiJlFUa5QSRoP+iOmyfudo+vi5J93N1soGZZixow+Mn1qbeMbHBeNr0wnaMtmczrvmMeusTns67lT81vbxHGO0sFht5RhPlSlU1A2bN46xzOJMFTpatarpl1oCXsijUU3Kf/AJ+yOGent3Felrb9ZOGmLlsxWuyUr6om9AwSuUgFRTU8ohGcPgpinQgEGoIp4xOqgLZ1NNCBrTwh6P8AZ6/9IPtuk20fXb2mLaYU8l7n9BkfuCKmW75a0/6j+0xbPCnkvc/oMj9wRxjs2sEEEMhBBBABBBBABBGCYj3pC6TbDhrrLvu0JbL3AoU3lyK8XPP9Ua86QB0eL8XXXhOxe+LynAzXB6izIR1k4j6I5bVOwiu2M8ZXpi629db26qyyzWTY5bVlp3mvxm7z90ai8rfbr5vF7ZeNom2q2TjQu1SdToqjgNdAI6nDmFU0tN7S+smEdmzUqo+ueOnDbxgxxuXhZZY4TtrcN4Wn3vltNpZpFj4MR2po/V5DviQLLZbPYZUuz2GTLREXQAUC955mHsgbN2jTYAbbwoqiMBXuy1inDCYpM9S5sI3V1JapP3mHUU9UA2+8Jly6NmmNVjrQbCHlAoC2ijcxtgSwFMtuJY1+2CYpCkhMylqkD1w4oqgJUjUkfbCSoVdSwG2+kIxRdKKeHsjLVZqgkMOex02hs5kUFJjMlKEHdTCpczepDAnYwBzWKMJ2a+ZL2iyqLNbu1mbL2Zmmzf138Y6LMepVTrlA09vsjEzNLJKOcpOqnWMghtiIXHbxrlb1UJW4Ez7TTi70HrMWzwoa4Xuehr/cZH7gisGIrltd1WuY85c9nmTCUnL8U1NaHkfGOi6Puka34VmJY7YZlsudm1lMxLyNKVlmu36m3KkSeerJ3OlkoI8Fy3xYL7u+Vb7rtKz7NNGjLwPEEbgjkY98MCCCCACETpqSZbTJrKktRVmY0AHMmPBf1+Xfh+7plvvW0rIkIOOpY/RUcSeUV3x90g3li+c9nUtZLoDVl2VTRnoN5hBoda6bDvpWAOr6ROlh7UJ11YUmskkgpOvBahm/0uXHtfZziLLFYrVeNq6mySmnTnJJJJ9ZZj7Y9dy3NaL3mBkJl2cGjzSK+pRxMd9clmu2yWZpV1GYyI5WZMB1ZgOJrrGsMOXrnnqTDx5bhw5LutM7ylm2ph2prkdjuUcPHeN9L6wChRB4Gp8ISGluvaMyh4Ek/wAYcBkaVD67E1AimSTxJbcrvQKlqMe19HMAIdAQNVQuuwgQyVFF0+2M55elK+oGGDirpUq9O5TD0uUWyvNFAPip9H/mG5bDZiQDxIrDqsVII9Y4eMIypu9eAG/KEUqdQDm3HBvCHJkxZYqa1OygVrDPaIoUUV1y59vugNgLRiAD64YoysSigjiNoW0wBjVRSnzWqIz2Wlq1dK0hkR1gYkstD4wlgA2ZQtdiOcKmIpqGhNQjkMQRwMANzpMq1yJkubKWajDK8twCG7iIj/EeEJthL2m7c82zAEtKJq8rw5r9/jEhFFqXluFJ3odDCWYhlEw0pxEYywmTWGdx8RhhXFF54Wt3v26Z9Fb5WQ5Jlzh3gce8aj7osVgrG114tshexsZVrlgddZJho8vvHNe8RCd94esd6GbarjmyxaZbFZsnZWI38G+4/fHIWefa7pvBJ9mmzbLbbM1VdTlaWf8AvDY+ETXHirxymU3i4UERl0cdKMi/eruy/ml2a9NkmgZZdo5U10anDjw5RJdYDVf6S3v04stMnEs8TrRJPwBRSsrqj8Uy1roDx1JqCCTSPDha6rNedomta50tZdnAdpTMVzjmT9Ecf4cZ36VMGDFVydbZFAvSx1ezmnygp2pZ7jw7wIrcwZcyEMp1VlOh7wf4iF5RtbNo6XEWJTaE95XYqyrMoKNMlihYcl5D7zG6wB+Z3AmBSZzfwjgOFa6GO9wMpNyvRAw65v4R108rcnHVxmOHTqlWYF+V20OghSCYcwojVAIO1THnQoSA0sq1dDDyChGcDlXlpFCV6JbahXOU04xmZLpSo9dIbXtVVhqNjC5TmmVzUjSBpiV8Z1cmq015w8tSNGOn9YRMBR+sQ9nY+ELqCUKigOsIFgjrS7HXqxT1kwKDTQd1O/nCR8uv1R/GFrpry27zAZLWYAVSgbj3wyUoBlorVrD5fKKkse/Ua8oSxJAor1HcYAaZmBbMoYfqw0xXiBTvh93IU55UwAcSp0ho5GGwPdDI20vskoQtSKgbbwEzlAX4MkGo31gVEdGVWYGvAwETCO2rGndpASLLwt1ou7EtvtFkOR+uaqnVWFdiOUdBMN14psLTZkxbNa5CVLNTMoHf85Y5e/zS/bwJqaWhh98eDSpGngREvKy2LeG+1nVDqrZlqGWuhI3HOhie+jj+3NswpZZ7XnYkkOT729/WR501pWmUlhMXQ60qCaUNdYjToywc+Lb9X3wrfkyyFZlqbg5rUS/XTXu8RFl5aLKRUlqFVRQADQCMRulnbSI7v3oouy+cXG9501pdjmjParKmhmzRShB+aCN6cR3mJFghkrZ0y2Wz2LG5s1kky5MiVYZCS5ctaKoGbQCHMDMBc7UZlPXNw04Qrpx84E70OT+KGsEUa65isgOacaa9wjel8nLX/jdUKT5QBakwDY6VhauwcJNILAaE7keEeaVpZwSKsh48BHCdIIV8QqWVWHvWX82vznjtllxm8T6eHO7JIQijgtseyTCwRmU51iDWWQpGZZQNK60EB97f+n7RHP8Adfp3/wAefadJrBXZFcZa0rXhGesFFGYHKNNYgk+9qf4VfVChKlEVCSyOYEL9v/B+ifadJLZjnJ+MdPCFO4VScxr/AMRosIMqYasRIoAh0FOZjcyx89tWP3R3l3m7hZtdi1UBVqAzVrUiHHbgoSvhDLuEUFuOg74RUmtTTuHGGR0kqKlgISXA3dR6oYYoCAErQg0GsLYlmI6k6CoBp/WAmCZTGuYDvywfB/pB/tjDM4UDs1ptT/mEDNroop4f1gCKb/p+Xbwoajr2iYrvwDd2Luje4Z1Fs16y7Agk2tV35K4+cvs4RDt/V/Llvr+naLJ9GHm+uH0NIjvtXzyPdhDDtlwvcdnuuxiolgtMmHeY51Zj6/sFI3UEEAEEEEAVz6cPOBO9Dk/ihnA6qbpnFiQRMNPGgh3px84E70OT+KGsDn/xjqFB+HJJJ7hGtL5OWv8AxuokqvVkE7jWI/x3pfqU/wApL/eeO6ViZMxhQF9BwjhseCl/qB/lZf7zx11Pi5fj/NKHufJUuZh+9i8tWPv/AHIr/hpEqe95H6GX/tERd7nnydvb0/8AlpErRwVU172kfoZf+0RVTHIAxtiBQKAXhNAA4axbAxU/HXlxiH9oTfbCpx22EAf7P2OtD2CFA46nWNz19TRTWgoWO1Y0WFXdsP2JEAAyGpp3mNqXJ7MtQQo3ivD4xDn8qcdwCrzHzNmooA0EAJZnq5UCmnE6wgDKAzAE76GFLVpjs9FGnZJ740wUHRaBTy2pXeMl3dqqcoPA0jAfs9hBw495jNGYjO3AfF0gBvjrO110oBC5aUU7ZeehrGVKqeyASBw14QtWmOvxAFHMwGiO/vz7eHpD0iynRh5vrh9DSK2X/wDn68dKf3h9Isn0Yeb64fQ0iO+1fPI6iCCCACCCCAK5dOHnAnehyfxQzghQ11OWG85vYIe6cPOBO9Dk/ijGBWC3M5G/Xn2CN6Xyctf4OgUKsnM24GgpHAY31vxTrrZZZ1NfnPHeO1Jer52potdo4TG4Iv1c1Kmyyzoa07Tx01fi4/j/ADSt7nnydvb0/wDlpErRFPuefJ29vT/5aRK0cFYMVPx15cYh/aE32xbAxU/HXlxiH9oTfbCpx1uF2BuGxK2bKFINK6msbUzEJoAyoO6hjT4YZ/yNYgCC2QkLWgArxjY5mDtXIza1Ndorw8jz8/lXoQlpYAUjvYGsKDSs7VBmNQVFKw2GeYwFc1OA2rDqJNaayjIopwO0aZKqGFFTKOWvOsZHVDShGgFaE1jBZEGWXlbm28OJnUigQH6233QGFFTRZZAH0oKDLQuwFe1/xGfhKE9lV7tSYQWCkVOdqnbaA0U37T8uW+m3vh/bFlOjDzfXD6GkVsv78+2+gp8O2kWT6MPN9cPoaRHfavnkdRBBBABBBBAFcunHzgTvQ5P4oxgapuVxmCr1xBJHcIz04+cCd6HJ/FHgwpeVisl2NLtVskyXM0nJMamlBQ+2N6V/2c9aW4dOrZvgGCkKoGrBTHBY1oL8UIhVfe0ugPHtPrHWG+7qy0a9LKSNkEwRx+LbTJtd89bZ50ucgkIC8s1Fatp46iN6lnFx0MbMu4lz3PPk7e3p/wDLSJWiKfc8+Tt7en/y0iVo4qgYqfjry4xD+0Jvti2Bip+OvLjEP7Qm+2FTjpsOZVuOzClM6nMw3OpjZVRfmkClFUDfSNHcF7WCzXTZJc62yJcxFNUZu0u+8bAX1dWo/Ktm7W8wuKeAirGzjEGeGXK9NlLmGaoABUZqUVTUaQ9JlylBIksaa1Ybx4ExDc6UVbzsgG4Jfc84WMQXR8++bJT9VwCY1yhTDL6e4DQZuwNtocUSVJqc1eEas4guUEFb0sp1GpmD2w4cR3Qdr3sYHfNrByn2fHL6bAdQB8UH/wCdYw7AEKqlfV7Y8BxFdPG+bIK7EPpDX5duhyAb2s5rymDWDlBxy+kfX7+fLf8A67RZTow831w+hpFaL3mS517WybImCZKacxVxsw5xZfow831w+hpEl9q6eR1EEEEAEEEEAVy6cfOBO9Dk/ijgYIITUEEEEIJ19zz5O3t6f/LSJWggjTIMVPx15cYh/aE32wQQqcaSCCCEYggggAggggMQQQQEyN4tF0Yeb64fQ0gghwq6iCCCGT//2Q==">
          <a:hlinkClick r:id="rId2"/>
        </xdr:cNvPr>
        <xdr:cNvSpPr>
          <a:spLocks noChangeAspect="1"/>
        </xdr:cNvSpPr>
      </xdr:nvSpPr>
      <xdr:spPr>
        <a:xfrm>
          <a:off x="6010275" y="762000"/>
          <a:ext cx="11811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  <xdr:twoCellAnchor editAs="oneCell">
    <xdr:from>
      <xdr:col>3</xdr:col>
      <xdr:colOff>1019175</xdr:colOff>
      <xdr:row>0</xdr:row>
      <xdr:rowOff>47625</xdr:rowOff>
    </xdr:from>
    <xdr:to>
      <xdr:col>4</xdr:col>
      <xdr:colOff>161925</xdr:colOff>
      <xdr:row>1</xdr:row>
      <xdr:rowOff>180975</xdr:rowOff>
    </xdr:to>
    <xdr:pic>
      <xdr:nvPicPr>
        <xdr:cNvPr id="3" name="Picture 2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00" y="47625"/>
          <a:ext cx="457200" cy="3238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600075</xdr:colOff>
      <xdr:row>1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0"/>
          <a:ext cx="442912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628650</xdr:colOff>
      <xdr:row>0</xdr:row>
      <xdr:rowOff>28575</xdr:rowOff>
    </xdr:from>
    <xdr:to>
      <xdr:col>3</xdr:col>
      <xdr:colOff>1028700</xdr:colOff>
      <xdr:row>2</xdr:row>
      <xdr:rowOff>19050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667250" y="28575"/>
          <a:ext cx="400050" cy="3714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752475</xdr:colOff>
      <xdr:row>1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0"/>
          <a:ext cx="47434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847725</xdr:colOff>
      <xdr:row>0</xdr:row>
      <xdr:rowOff>57150</xdr:rowOff>
    </xdr:from>
    <xdr:to>
      <xdr:col>3</xdr:col>
      <xdr:colOff>1285875</xdr:colOff>
      <xdr:row>2</xdr:row>
      <xdr:rowOff>28575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24450" y="57150"/>
          <a:ext cx="4381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3</xdr:col>
      <xdr:colOff>990600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48196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1066800</xdr:colOff>
      <xdr:row>0</xdr:row>
      <xdr:rowOff>76200</xdr:rowOff>
    </xdr:from>
    <xdr:to>
      <xdr:col>4</xdr:col>
      <xdr:colOff>152400</xdr:colOff>
      <xdr:row>2</xdr:row>
      <xdr:rowOff>47625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200650" y="76200"/>
          <a:ext cx="4000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0</xdr:rowOff>
    </xdr:from>
    <xdr:to>
      <xdr:col>3</xdr:col>
      <xdr:colOff>419100</xdr:colOff>
      <xdr:row>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0"/>
          <a:ext cx="55626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514350</xdr:colOff>
      <xdr:row>0</xdr:row>
      <xdr:rowOff>9525</xdr:rowOff>
    </xdr:from>
    <xdr:to>
      <xdr:col>3</xdr:col>
      <xdr:colOff>904875</xdr:colOff>
      <xdr:row>2</xdr:row>
      <xdr:rowOff>9525</xdr:rowOff>
    </xdr:to>
    <xdr:pic>
      <xdr:nvPicPr>
        <xdr:cNvPr id="2" name="Picture 2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000750" y="9525"/>
          <a:ext cx="39052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mef.gob.pe/index.php?option=com_content&amp;view=article&amp;id=2031&amp;Itemid=101432&amp;lang=es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J19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10.57421875" style="1" customWidth="1"/>
    <col min="2" max="2" width="11.421875" style="1" customWidth="1"/>
    <col min="3" max="3" width="3.140625" style="1" customWidth="1"/>
    <col min="4" max="16384" width="11.421875" style="1" customWidth="1"/>
  </cols>
  <sheetData>
    <row r="4" ht="11.25" customHeight="1"/>
    <row r="5" ht="12.75" customHeight="1"/>
    <row r="6" spans="2:10" ht="24.75" customHeight="1">
      <c r="B6" s="533" t="s">
        <v>12</v>
      </c>
      <c r="C6" s="533"/>
      <c r="D6" s="533"/>
      <c r="E6" s="533"/>
      <c r="F6" s="533"/>
      <c r="G6" s="533"/>
      <c r="H6" s="533"/>
      <c r="I6" s="533"/>
      <c r="J6" s="533"/>
    </row>
    <row r="7" spans="2:10" ht="24.75" customHeight="1">
      <c r="B7" s="534" t="s">
        <v>328</v>
      </c>
      <c r="C7" s="534"/>
      <c r="D7" s="534"/>
      <c r="E7" s="534"/>
      <c r="F7" s="534"/>
      <c r="G7" s="534"/>
      <c r="H7" s="534"/>
      <c r="I7" s="534"/>
      <c r="J7" s="534"/>
    </row>
    <row r="8" spans="2:10" ht="19.5" customHeight="1">
      <c r="B8" s="359"/>
      <c r="C8" s="359"/>
      <c r="D8" s="112"/>
      <c r="E8" s="360"/>
      <c r="F8" s="360"/>
      <c r="G8" s="361"/>
      <c r="H8" s="361"/>
      <c r="I8" s="189"/>
      <c r="J8" s="189"/>
    </row>
    <row r="9" spans="2:10" ht="19.5" customHeight="1">
      <c r="B9" s="133"/>
      <c r="C9" s="133"/>
      <c r="D9" s="362" t="s">
        <v>66</v>
      </c>
      <c r="E9" s="360"/>
      <c r="F9" s="360"/>
      <c r="G9" s="361"/>
      <c r="H9" s="361"/>
      <c r="I9" s="189"/>
      <c r="J9" s="189"/>
    </row>
    <row r="10" spans="2:10" ht="19.5" customHeight="1">
      <c r="B10" s="189"/>
      <c r="C10" s="133"/>
      <c r="D10" s="363" t="s">
        <v>59</v>
      </c>
      <c r="E10" s="360"/>
      <c r="F10" s="360"/>
      <c r="G10" s="361"/>
      <c r="H10" s="361"/>
      <c r="I10" s="189"/>
      <c r="J10" s="189"/>
    </row>
    <row r="11" spans="2:10" ht="19.5" customHeight="1">
      <c r="B11" s="189"/>
      <c r="C11" s="133"/>
      <c r="D11" s="362" t="s">
        <v>60</v>
      </c>
      <c r="E11" s="360"/>
      <c r="F11" s="360"/>
      <c r="G11" s="361"/>
      <c r="H11" s="361"/>
      <c r="I11" s="189"/>
      <c r="J11" s="189"/>
    </row>
    <row r="12" spans="3:8" ht="9.75" customHeight="1">
      <c r="C12" s="5"/>
      <c r="D12" s="6"/>
      <c r="E12" s="3"/>
      <c r="F12" s="3"/>
      <c r="G12" s="4"/>
      <c r="H12" s="4"/>
    </row>
    <row r="13" spans="2:8" ht="19.5" customHeight="1">
      <c r="B13" s="7" t="s">
        <v>23</v>
      </c>
      <c r="C13" s="7" t="s">
        <v>1</v>
      </c>
      <c r="D13" s="118" t="s">
        <v>246</v>
      </c>
      <c r="E13" s="3"/>
      <c r="F13" s="3"/>
      <c r="G13" s="4"/>
      <c r="H13" s="4"/>
    </row>
    <row r="14" spans="2:8" ht="19.5" customHeight="1">
      <c r="B14" s="7" t="s">
        <v>24</v>
      </c>
      <c r="C14" s="7" t="s">
        <v>1</v>
      </c>
      <c r="D14" s="6" t="s">
        <v>104</v>
      </c>
      <c r="E14" s="3"/>
      <c r="F14" s="3"/>
      <c r="G14" s="4"/>
      <c r="H14" s="4"/>
    </row>
    <row r="15" spans="2:8" ht="19.5" customHeight="1">
      <c r="B15" s="7" t="s">
        <v>25</v>
      </c>
      <c r="C15" s="7" t="s">
        <v>1</v>
      </c>
      <c r="D15" s="8" t="s">
        <v>68</v>
      </c>
      <c r="E15" s="3"/>
      <c r="F15" s="3"/>
      <c r="G15" s="4"/>
      <c r="H15" s="4"/>
    </row>
    <row r="16" spans="2:8" ht="19.5" customHeight="1">
      <c r="B16" s="7" t="s">
        <v>26</v>
      </c>
      <c r="C16" s="7" t="s">
        <v>1</v>
      </c>
      <c r="D16" s="6" t="s">
        <v>164</v>
      </c>
      <c r="E16" s="3"/>
      <c r="F16" s="3"/>
      <c r="G16" s="4"/>
      <c r="H16" s="4"/>
    </row>
    <row r="17" spans="2:8" ht="19.5" customHeight="1">
      <c r="B17" s="7" t="s">
        <v>27</v>
      </c>
      <c r="C17" s="7" t="s">
        <v>1</v>
      </c>
      <c r="D17" s="6" t="s">
        <v>123</v>
      </c>
      <c r="E17" s="3"/>
      <c r="F17" s="3"/>
      <c r="G17" s="4"/>
      <c r="H17" s="4"/>
    </row>
    <row r="18" spans="2:8" ht="19.5" customHeight="1">
      <c r="B18" s="7" t="s">
        <v>28</v>
      </c>
      <c r="C18" s="7" t="s">
        <v>1</v>
      </c>
      <c r="D18" s="9" t="s">
        <v>163</v>
      </c>
      <c r="E18" s="3"/>
      <c r="F18" s="3"/>
      <c r="G18" s="4"/>
      <c r="H18" s="4"/>
    </row>
    <row r="19" spans="2:4" ht="19.5" customHeight="1">
      <c r="B19" s="7" t="s">
        <v>162</v>
      </c>
      <c r="C19" s="7" t="s">
        <v>1</v>
      </c>
      <c r="D19" s="6" t="s">
        <v>247</v>
      </c>
    </row>
  </sheetData>
  <sheetProtection/>
  <mergeCells count="2">
    <mergeCell ref="B6:J6"/>
    <mergeCell ref="B7:J7"/>
  </mergeCells>
  <hyperlinks>
    <hyperlink ref="D13" location="'Residencia Acreedor'!A1" display="POR RESIDENCIA DEL ACREEDOR Y SECTOR INSTITUCIONAL"/>
    <hyperlink ref="D15" location="'Tipo Instrum.'!A1" display="DEUDA SEGÚN TIPO DE INSTRUMENTO"/>
    <hyperlink ref="D16" location="Moneda!A1" display="DEUDA POR TIPO DE MONEDA"/>
    <hyperlink ref="D17" location="Acreedor!A1" display="DEUDA POR ACREEDOR"/>
    <hyperlink ref="D11" location="'Resumen Graficos'!A1" display="RESUMEN DE GRÁFICOS"/>
    <hyperlink ref="D14" location="Plazo!A1" display="DEUDA POR PLAZO"/>
    <hyperlink ref="D19" location="'Total de Proy Serv'!A1" display="SERVICIO PROYECTADO POR TIPO DE DEUDA"/>
    <hyperlink ref="D18" location="Deudor!A1" display="POR SECTOR INSTITUCIONAL Y DEUDOR"/>
    <hyperlink ref="D10" location="'Resumen Cuadros'!A1" display="RESUMEN DE CUADROS"/>
    <hyperlink ref="D9" location="Portada!A1" display="PORTADA"/>
  </hyperlinks>
  <printOptions/>
  <pageMargins left="0.7086614173228347" right="0.7086614173228347" top="0.9448818897637796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5:M178"/>
  <sheetViews>
    <sheetView showGridLines="0" zoomScale="75" zoomScaleNormal="75" zoomScalePageLayoutView="0" workbookViewId="0" topLeftCell="A1">
      <selection activeCell="A1" sqref="A1"/>
    </sheetView>
  </sheetViews>
  <sheetFormatPr defaultColWidth="11.421875" defaultRowHeight="15"/>
  <cols>
    <col min="1" max="1" width="4.140625" style="111" customWidth="1"/>
    <col min="2" max="2" width="73.00390625" style="111" customWidth="1"/>
    <col min="3" max="4" width="22.7109375" style="111" customWidth="1"/>
    <col min="5" max="5" width="11.421875" style="111" customWidth="1"/>
    <col min="6" max="6" width="23.421875" style="111" bestFit="1" customWidth="1"/>
    <col min="7" max="16384" width="11.421875" style="111" customWidth="1"/>
  </cols>
  <sheetData>
    <row r="1" ht="15"/>
    <row r="2" ht="15"/>
    <row r="3" ht="15"/>
    <row r="5" spans="2:3" ht="15.75" customHeight="1">
      <c r="B5" s="143" t="s">
        <v>28</v>
      </c>
      <c r="C5" s="143"/>
    </row>
    <row r="6" spans="2:4" ht="15.75" customHeight="1">
      <c r="B6" s="565" t="s">
        <v>161</v>
      </c>
      <c r="C6" s="565"/>
      <c r="D6" s="565"/>
    </row>
    <row r="7" spans="2:9" ht="15.75" customHeight="1">
      <c r="B7" s="570" t="s">
        <v>86</v>
      </c>
      <c r="C7" s="570"/>
      <c r="D7" s="570"/>
      <c r="H7" s="528"/>
      <c r="I7" s="528"/>
    </row>
    <row r="8" spans="2:9" ht="15.75" customHeight="1">
      <c r="B8" s="570" t="s">
        <v>163</v>
      </c>
      <c r="C8" s="570"/>
      <c r="D8" s="570"/>
      <c r="H8" s="493">
        <f>+Acreedor!G6</f>
        <v>3.395</v>
      </c>
      <c r="I8" s="528"/>
    </row>
    <row r="9" spans="2:9" ht="15" customHeight="1">
      <c r="B9" s="556" t="str">
        <f>+Acreedor!B80</f>
        <v>Al 31 de agosto de 2016</v>
      </c>
      <c r="C9" s="556"/>
      <c r="D9" s="466"/>
      <c r="H9" s="528"/>
      <c r="I9" s="528"/>
    </row>
    <row r="10" spans="2:4" ht="7.5" customHeight="1">
      <c r="B10" s="467"/>
      <c r="C10" s="467"/>
      <c r="D10" s="467"/>
    </row>
    <row r="11" spans="2:4" ht="12" customHeight="1">
      <c r="B11" s="599" t="s">
        <v>143</v>
      </c>
      <c r="C11" s="602" t="s">
        <v>67</v>
      </c>
      <c r="D11" s="605" t="s">
        <v>292</v>
      </c>
    </row>
    <row r="12" spans="2:4" ht="12" customHeight="1">
      <c r="B12" s="600"/>
      <c r="C12" s="603"/>
      <c r="D12" s="606"/>
    </row>
    <row r="13" spans="2:4" ht="12" customHeight="1">
      <c r="B13" s="601"/>
      <c r="C13" s="604"/>
      <c r="D13" s="607"/>
    </row>
    <row r="14" spans="2:4" ht="11.25" customHeight="1">
      <c r="B14" s="164"/>
      <c r="C14" s="153"/>
      <c r="D14" s="165"/>
    </row>
    <row r="15" spans="2:6" ht="20.25" customHeight="1">
      <c r="B15" s="166" t="s">
        <v>182</v>
      </c>
      <c r="C15" s="142">
        <f>SUM(C17:C30)</f>
        <v>676313.2448299999</v>
      </c>
      <c r="D15" s="167">
        <f>SUM(D17:D30)</f>
        <v>2296083.4661978497</v>
      </c>
      <c r="E15" s="330"/>
      <c r="F15" s="157"/>
    </row>
    <row r="16" spans="2:4" ht="7.5" customHeight="1">
      <c r="B16" s="168"/>
      <c r="C16" s="142"/>
      <c r="D16" s="167"/>
    </row>
    <row r="17" spans="2:4" ht="16.5" customHeight="1">
      <c r="B17" s="115" t="s">
        <v>255</v>
      </c>
      <c r="C17" s="116">
        <f>174376.33815+2054.57564</f>
        <v>176430.91379</v>
      </c>
      <c r="D17" s="117">
        <f aca="true" t="shared" si="0" ref="D17:D30">+C17*$H$8</f>
        <v>598982.95231705</v>
      </c>
    </row>
    <row r="18" spans="2:4" ht="16.5" customHeight="1">
      <c r="B18" s="115" t="s">
        <v>189</v>
      </c>
      <c r="C18" s="116">
        <f>56783.46251+28040.9725</f>
        <v>84824.43501</v>
      </c>
      <c r="D18" s="117">
        <f t="shared" si="0"/>
        <v>287978.95685895</v>
      </c>
    </row>
    <row r="19" spans="2:4" ht="16.5" customHeight="1">
      <c r="B19" s="115" t="s">
        <v>147</v>
      </c>
      <c r="C19" s="116">
        <v>72511.82138000001</v>
      </c>
      <c r="D19" s="117">
        <f t="shared" si="0"/>
        <v>246177.63358510003</v>
      </c>
    </row>
    <row r="20" spans="2:4" ht="16.5" customHeight="1">
      <c r="B20" s="115" t="s">
        <v>144</v>
      </c>
      <c r="C20" s="116">
        <f>67459.52519+388.25442</f>
        <v>67847.77961</v>
      </c>
      <c r="D20" s="117">
        <f t="shared" si="0"/>
        <v>230343.21177594998</v>
      </c>
    </row>
    <row r="21" spans="2:4" ht="16.5" customHeight="1">
      <c r="B21" s="115" t="s">
        <v>146</v>
      </c>
      <c r="C21" s="116">
        <v>66179.89261</v>
      </c>
      <c r="D21" s="117">
        <f t="shared" si="0"/>
        <v>224680.73541094997</v>
      </c>
    </row>
    <row r="22" spans="2:4" ht="16.5" customHeight="1">
      <c r="B22" s="115" t="s">
        <v>214</v>
      </c>
      <c r="C22" s="116">
        <v>62017.86760000001</v>
      </c>
      <c r="D22" s="117">
        <f t="shared" si="0"/>
        <v>210550.66050200004</v>
      </c>
    </row>
    <row r="23" spans="2:4" ht="16.5" customHeight="1">
      <c r="B23" s="115" t="s">
        <v>145</v>
      </c>
      <c r="C23" s="116">
        <v>53401.99234</v>
      </c>
      <c r="D23" s="117">
        <f t="shared" si="0"/>
        <v>181299.76399429998</v>
      </c>
    </row>
    <row r="24" spans="2:4" ht="16.5" customHeight="1">
      <c r="B24" s="115" t="s">
        <v>190</v>
      </c>
      <c r="C24" s="116">
        <v>45293.46365</v>
      </c>
      <c r="D24" s="117">
        <f t="shared" si="0"/>
        <v>153771.30909174998</v>
      </c>
    </row>
    <row r="25" spans="2:4" ht="16.5" customHeight="1">
      <c r="B25" s="115" t="s">
        <v>168</v>
      </c>
      <c r="C25" s="116">
        <v>33877.57916</v>
      </c>
      <c r="D25" s="117">
        <f t="shared" si="0"/>
        <v>115014.3812482</v>
      </c>
    </row>
    <row r="26" spans="2:4" ht="16.5" customHeight="1">
      <c r="B26" s="115" t="s">
        <v>239</v>
      </c>
      <c r="C26" s="116">
        <v>8658.308529999998</v>
      </c>
      <c r="D26" s="117">
        <f t="shared" si="0"/>
        <v>29394.957459349996</v>
      </c>
    </row>
    <row r="27" spans="2:4" ht="16.5" customHeight="1">
      <c r="B27" s="115" t="s">
        <v>191</v>
      </c>
      <c r="C27" s="116">
        <v>3691.3473099999997</v>
      </c>
      <c r="D27" s="117">
        <f t="shared" si="0"/>
        <v>12532.12411745</v>
      </c>
    </row>
    <row r="28" spans="2:4" ht="16.5" customHeight="1">
      <c r="B28" s="115" t="s">
        <v>212</v>
      </c>
      <c r="C28" s="116">
        <v>753.9151099999999</v>
      </c>
      <c r="D28" s="117">
        <f t="shared" si="0"/>
        <v>2559.5417984499995</v>
      </c>
    </row>
    <row r="29" spans="2:4" ht="16.5" customHeight="1">
      <c r="B29" s="115" t="s">
        <v>231</v>
      </c>
      <c r="C29" s="116">
        <v>640.13949</v>
      </c>
      <c r="D29" s="117">
        <f t="shared" si="0"/>
        <v>2173.27356855</v>
      </c>
    </row>
    <row r="30" spans="2:4" ht="16.5" customHeight="1">
      <c r="B30" s="115" t="s">
        <v>213</v>
      </c>
      <c r="C30" s="116">
        <v>183.78923999999998</v>
      </c>
      <c r="D30" s="117">
        <f t="shared" si="0"/>
        <v>623.9644698</v>
      </c>
    </row>
    <row r="31" spans="2:4" ht="13.5" customHeight="1">
      <c r="B31" s="115"/>
      <c r="C31" s="116"/>
      <c r="D31" s="117"/>
    </row>
    <row r="32" spans="2:6" s="308" customFormat="1" ht="15" customHeight="1">
      <c r="B32" s="169" t="s">
        <v>183</v>
      </c>
      <c r="C32" s="142">
        <f>SUM(C34:C115)</f>
        <v>374350.82638999994</v>
      </c>
      <c r="D32" s="142">
        <f>SUM(D34:D115)</f>
        <v>1270921.0555940506</v>
      </c>
      <c r="E32" s="111"/>
      <c r="F32" s="131"/>
    </row>
    <row r="33" spans="2:6" s="308" customFormat="1" ht="7.5" customHeight="1">
      <c r="B33" s="170"/>
      <c r="C33" s="142"/>
      <c r="D33" s="167"/>
      <c r="E33" s="111"/>
      <c r="F33" s="111"/>
    </row>
    <row r="34" spans="1:13" s="385" customFormat="1" ht="16.5" customHeight="1">
      <c r="A34" s="115"/>
      <c r="B34" s="115" t="s">
        <v>148</v>
      </c>
      <c r="C34" s="116">
        <v>99885.68171</v>
      </c>
      <c r="D34" s="117">
        <f aca="true" t="shared" si="1" ref="D34:D65">+C34*$H$8</f>
        <v>339111.88940545</v>
      </c>
      <c r="E34" s="115"/>
      <c r="F34" s="449"/>
      <c r="G34" s="386"/>
      <c r="H34" s="386"/>
      <c r="I34" s="386"/>
      <c r="J34" s="386"/>
      <c r="K34" s="386"/>
      <c r="L34" s="386"/>
      <c r="M34" s="386"/>
    </row>
    <row r="35" spans="1:13" s="385" customFormat="1" ht="16.5" customHeight="1">
      <c r="A35" s="115"/>
      <c r="B35" s="115" t="s">
        <v>261</v>
      </c>
      <c r="C35" s="116">
        <v>25362.97317</v>
      </c>
      <c r="D35" s="117">
        <f t="shared" si="1"/>
        <v>86107.29391215001</v>
      </c>
      <c r="E35" s="115"/>
      <c r="F35" s="449"/>
      <c r="G35" s="386"/>
      <c r="H35" s="386"/>
      <c r="I35" s="386"/>
      <c r="J35" s="386"/>
      <c r="K35" s="386"/>
      <c r="L35" s="386"/>
      <c r="M35" s="386"/>
    </row>
    <row r="36" spans="1:13" s="385" customFormat="1" ht="17.25" customHeight="1">
      <c r="A36" s="115"/>
      <c r="B36" s="115" t="s">
        <v>296</v>
      </c>
      <c r="C36" s="116">
        <v>24354.20619</v>
      </c>
      <c r="D36" s="117">
        <f t="shared" si="1"/>
        <v>82682.53001505</v>
      </c>
      <c r="E36" s="115"/>
      <c r="F36" s="449"/>
      <c r="G36" s="386"/>
      <c r="H36" s="386"/>
      <c r="I36" s="386"/>
      <c r="J36" s="386"/>
      <c r="K36" s="386"/>
      <c r="L36" s="386"/>
      <c r="M36" s="386"/>
    </row>
    <row r="37" spans="1:13" s="385" customFormat="1" ht="16.5" customHeight="1">
      <c r="A37" s="115"/>
      <c r="B37" s="115" t="s">
        <v>240</v>
      </c>
      <c r="C37" s="116">
        <v>19246.10703</v>
      </c>
      <c r="D37" s="117">
        <f t="shared" si="1"/>
        <v>65340.533366849995</v>
      </c>
      <c r="E37" s="115"/>
      <c r="F37" s="449"/>
      <c r="G37" s="386"/>
      <c r="H37" s="386"/>
      <c r="I37" s="386"/>
      <c r="J37" s="386"/>
      <c r="K37" s="386"/>
      <c r="L37" s="386"/>
      <c r="M37" s="386"/>
    </row>
    <row r="38" spans="1:13" s="385" customFormat="1" ht="16.5" customHeight="1">
      <c r="A38" s="115"/>
      <c r="B38" s="115" t="s">
        <v>262</v>
      </c>
      <c r="C38" s="116">
        <v>18588.92674</v>
      </c>
      <c r="D38" s="117">
        <f t="shared" si="1"/>
        <v>63109.4062823</v>
      </c>
      <c r="E38" s="115"/>
      <c r="F38" s="449"/>
      <c r="G38" s="386"/>
      <c r="H38" s="386"/>
      <c r="I38" s="386"/>
      <c r="J38" s="386"/>
      <c r="K38" s="386"/>
      <c r="L38" s="386"/>
      <c r="M38" s="386"/>
    </row>
    <row r="39" spans="1:13" s="385" customFormat="1" ht="16.5" customHeight="1">
      <c r="A39" s="115"/>
      <c r="B39" s="115" t="s">
        <v>297</v>
      </c>
      <c r="C39" s="116">
        <v>18492.56933</v>
      </c>
      <c r="D39" s="117">
        <f t="shared" si="1"/>
        <v>62782.27287535</v>
      </c>
      <c r="E39" s="115"/>
      <c r="F39" s="449"/>
      <c r="G39" s="386"/>
      <c r="H39" s="386"/>
      <c r="I39" s="386"/>
      <c r="J39" s="386"/>
      <c r="K39" s="386"/>
      <c r="L39" s="386"/>
      <c r="M39" s="386"/>
    </row>
    <row r="40" spans="1:13" s="385" customFormat="1" ht="16.5" customHeight="1">
      <c r="A40" s="115"/>
      <c r="B40" s="115" t="s">
        <v>233</v>
      </c>
      <c r="C40" s="116">
        <v>16985.80161</v>
      </c>
      <c r="D40" s="117">
        <f t="shared" si="1"/>
        <v>57666.79646594999</v>
      </c>
      <c r="E40" s="115"/>
      <c r="F40" s="449"/>
      <c r="G40" s="386"/>
      <c r="H40" s="386"/>
      <c r="I40" s="386"/>
      <c r="J40" s="386"/>
      <c r="K40" s="386"/>
      <c r="L40" s="386"/>
      <c r="M40" s="386"/>
    </row>
    <row r="41" spans="1:13" s="385" customFormat="1" ht="16.5" customHeight="1">
      <c r="A41" s="115"/>
      <c r="B41" s="115" t="s">
        <v>159</v>
      </c>
      <c r="C41" s="116">
        <v>8899.920220000002</v>
      </c>
      <c r="D41" s="117">
        <f t="shared" si="1"/>
        <v>30215.229146900005</v>
      </c>
      <c r="E41" s="115"/>
      <c r="F41" s="449"/>
      <c r="G41" s="386"/>
      <c r="H41" s="386"/>
      <c r="I41" s="386"/>
      <c r="J41" s="386"/>
      <c r="K41" s="386"/>
      <c r="L41" s="386"/>
      <c r="M41" s="386"/>
    </row>
    <row r="42" spans="1:13" s="385" customFormat="1" ht="16.5" customHeight="1">
      <c r="A42" s="115"/>
      <c r="B42" s="115" t="s">
        <v>207</v>
      </c>
      <c r="C42" s="116">
        <v>7350.54901</v>
      </c>
      <c r="D42" s="117">
        <f t="shared" si="1"/>
        <v>24955.11388895</v>
      </c>
      <c r="E42" s="115"/>
      <c r="F42" s="449"/>
      <c r="G42" s="386"/>
      <c r="H42" s="386"/>
      <c r="I42" s="386"/>
      <c r="J42" s="386"/>
      <c r="K42" s="386"/>
      <c r="L42" s="386"/>
      <c r="M42" s="386"/>
    </row>
    <row r="43" spans="1:13" s="385" customFormat="1" ht="16.5" customHeight="1">
      <c r="A43" s="115"/>
      <c r="B43" s="115" t="s">
        <v>149</v>
      </c>
      <c r="C43" s="116">
        <v>6899.15165</v>
      </c>
      <c r="D43" s="117">
        <f t="shared" si="1"/>
        <v>23422.619851749998</v>
      </c>
      <c r="E43" s="115"/>
      <c r="F43" s="449"/>
      <c r="G43" s="386"/>
      <c r="H43" s="386"/>
      <c r="I43" s="386"/>
      <c r="J43" s="386"/>
      <c r="K43" s="386"/>
      <c r="L43" s="386"/>
      <c r="M43" s="386"/>
    </row>
    <row r="44" spans="1:13" s="385" customFormat="1" ht="16.5" customHeight="1">
      <c r="A44" s="115"/>
      <c r="B44" s="115" t="s">
        <v>229</v>
      </c>
      <c r="C44" s="116">
        <v>6512.49938</v>
      </c>
      <c r="D44" s="117">
        <f t="shared" si="1"/>
        <v>22109.9353951</v>
      </c>
      <c r="E44" s="115"/>
      <c r="F44" s="449"/>
      <c r="G44" s="386"/>
      <c r="H44" s="386"/>
      <c r="I44" s="386"/>
      <c r="J44" s="386"/>
      <c r="K44" s="386"/>
      <c r="L44" s="386"/>
      <c r="M44" s="386"/>
    </row>
    <row r="45" spans="1:13" s="385" customFormat="1" ht="16.5" customHeight="1">
      <c r="A45" s="115"/>
      <c r="B45" s="115" t="s">
        <v>276</v>
      </c>
      <c r="C45" s="116">
        <v>6186.80396</v>
      </c>
      <c r="D45" s="117">
        <f t="shared" si="1"/>
        <v>21004.1994442</v>
      </c>
      <c r="E45" s="115"/>
      <c r="F45" s="449"/>
      <c r="G45" s="386"/>
      <c r="H45" s="386"/>
      <c r="I45" s="386"/>
      <c r="J45" s="386"/>
      <c r="K45" s="386"/>
      <c r="L45" s="386"/>
      <c r="M45" s="386"/>
    </row>
    <row r="46" spans="1:13" s="385" customFormat="1" ht="16.5" customHeight="1">
      <c r="A46" s="115"/>
      <c r="B46" s="115" t="s">
        <v>210</v>
      </c>
      <c r="C46" s="116">
        <v>5558.954750000001</v>
      </c>
      <c r="D46" s="117">
        <f t="shared" si="1"/>
        <v>18872.651376250004</v>
      </c>
      <c r="E46" s="115"/>
      <c r="F46" s="449"/>
      <c r="G46" s="386"/>
      <c r="H46" s="386"/>
      <c r="I46" s="386"/>
      <c r="J46" s="386"/>
      <c r="K46" s="386"/>
      <c r="L46" s="386"/>
      <c r="M46" s="386"/>
    </row>
    <row r="47" spans="1:13" s="385" customFormat="1" ht="16.5" customHeight="1">
      <c r="A47" s="115"/>
      <c r="B47" s="115" t="s">
        <v>285</v>
      </c>
      <c r="C47" s="116">
        <v>4733.33459</v>
      </c>
      <c r="D47" s="117">
        <f t="shared" si="1"/>
        <v>16069.670933050002</v>
      </c>
      <c r="E47" s="115"/>
      <c r="F47" s="449"/>
      <c r="G47" s="386"/>
      <c r="H47" s="386"/>
      <c r="I47" s="386"/>
      <c r="J47" s="386"/>
      <c r="K47" s="386"/>
      <c r="L47" s="386"/>
      <c r="M47" s="386"/>
    </row>
    <row r="48" spans="1:13" s="385" customFormat="1" ht="16.5" customHeight="1">
      <c r="A48" s="115"/>
      <c r="B48" s="115" t="s">
        <v>317</v>
      </c>
      <c r="C48" s="116">
        <v>4657.94527</v>
      </c>
      <c r="D48" s="117">
        <f t="shared" si="1"/>
        <v>15813.72419165</v>
      </c>
      <c r="E48" s="115"/>
      <c r="F48" s="449"/>
      <c r="G48" s="386"/>
      <c r="H48" s="386"/>
      <c r="I48" s="386"/>
      <c r="J48" s="386"/>
      <c r="K48" s="386"/>
      <c r="L48" s="386"/>
      <c r="M48" s="386"/>
    </row>
    <row r="49" spans="1:13" s="385" customFormat="1" ht="16.5" customHeight="1">
      <c r="A49" s="115"/>
      <c r="B49" s="115" t="s">
        <v>257</v>
      </c>
      <c r="C49" s="116">
        <v>4585.801149999999</v>
      </c>
      <c r="D49" s="117">
        <f t="shared" si="1"/>
        <v>15568.794904249999</v>
      </c>
      <c r="E49" s="115"/>
      <c r="F49" s="449"/>
      <c r="G49" s="386"/>
      <c r="H49" s="386"/>
      <c r="I49" s="386"/>
      <c r="J49" s="386"/>
      <c r="K49" s="386"/>
      <c r="L49" s="386"/>
      <c r="M49" s="386"/>
    </row>
    <row r="50" spans="1:13" s="385" customFormat="1" ht="16.5" customHeight="1">
      <c r="A50" s="115"/>
      <c r="B50" s="115" t="s">
        <v>275</v>
      </c>
      <c r="C50" s="116">
        <v>4483.25062</v>
      </c>
      <c r="D50" s="117">
        <f t="shared" si="1"/>
        <v>15220.6358549</v>
      </c>
      <c r="E50" s="115"/>
      <c r="F50" s="449"/>
      <c r="G50" s="386"/>
      <c r="H50" s="386"/>
      <c r="I50" s="386"/>
      <c r="J50" s="386"/>
      <c r="K50" s="386"/>
      <c r="L50" s="386"/>
      <c r="M50" s="386"/>
    </row>
    <row r="51" spans="1:13" s="385" customFormat="1" ht="16.5" customHeight="1">
      <c r="A51" s="115"/>
      <c r="B51" s="115" t="s">
        <v>320</v>
      </c>
      <c r="C51" s="116">
        <v>4454.044760000001</v>
      </c>
      <c r="D51" s="117">
        <f t="shared" si="1"/>
        <v>15121.481960200003</v>
      </c>
      <c r="E51" s="115"/>
      <c r="F51" s="449"/>
      <c r="G51" s="386"/>
      <c r="H51" s="386"/>
      <c r="I51" s="386"/>
      <c r="J51" s="386"/>
      <c r="K51" s="386"/>
      <c r="L51" s="386"/>
      <c r="M51" s="386"/>
    </row>
    <row r="52" spans="1:13" s="385" customFormat="1" ht="16.5" customHeight="1">
      <c r="A52" s="115"/>
      <c r="B52" s="115" t="s">
        <v>271</v>
      </c>
      <c r="C52" s="116">
        <v>3973.41201</v>
      </c>
      <c r="D52" s="117">
        <f t="shared" si="1"/>
        <v>13489.73377395</v>
      </c>
      <c r="E52" s="115"/>
      <c r="F52" s="449"/>
      <c r="G52" s="386"/>
      <c r="H52" s="386"/>
      <c r="I52" s="386"/>
      <c r="J52" s="386"/>
      <c r="K52" s="386"/>
      <c r="L52" s="386"/>
      <c r="M52" s="386"/>
    </row>
    <row r="53" spans="1:13" s="385" customFormat="1" ht="16.5" customHeight="1">
      <c r="A53" s="115"/>
      <c r="B53" s="115" t="s">
        <v>165</v>
      </c>
      <c r="C53" s="116">
        <v>3687.2268700000004</v>
      </c>
      <c r="D53" s="117">
        <f t="shared" si="1"/>
        <v>12518.13522365</v>
      </c>
      <c r="E53" s="115"/>
      <c r="F53" s="449"/>
      <c r="G53" s="386"/>
      <c r="H53" s="386"/>
      <c r="I53" s="386"/>
      <c r="J53" s="386"/>
      <c r="K53" s="386"/>
      <c r="L53" s="386"/>
      <c r="M53" s="386"/>
    </row>
    <row r="54" spans="1:13" s="385" customFormat="1" ht="16.5" customHeight="1">
      <c r="A54" s="115"/>
      <c r="B54" s="115" t="s">
        <v>281</v>
      </c>
      <c r="C54" s="116">
        <v>3266.00778</v>
      </c>
      <c r="D54" s="117">
        <f t="shared" si="1"/>
        <v>11088.0964131</v>
      </c>
      <c r="E54" s="115"/>
      <c r="F54" s="449"/>
      <c r="G54" s="386"/>
      <c r="H54" s="386"/>
      <c r="I54" s="386"/>
      <c r="J54" s="386"/>
      <c r="K54" s="386"/>
      <c r="L54" s="386"/>
      <c r="M54" s="386"/>
    </row>
    <row r="55" spans="1:13" s="385" customFormat="1" ht="16.5" customHeight="1">
      <c r="A55" s="115"/>
      <c r="B55" s="115" t="s">
        <v>315</v>
      </c>
      <c r="C55" s="116">
        <v>3247.44396</v>
      </c>
      <c r="D55" s="117">
        <f t="shared" si="1"/>
        <v>11025.0722442</v>
      </c>
      <c r="E55" s="115"/>
      <c r="F55" s="449"/>
      <c r="G55" s="386"/>
      <c r="H55" s="386"/>
      <c r="I55" s="386"/>
      <c r="J55" s="386"/>
      <c r="K55" s="386"/>
      <c r="L55" s="386"/>
      <c r="M55" s="386"/>
    </row>
    <row r="56" spans="1:13" s="385" customFormat="1" ht="16.5" customHeight="1">
      <c r="A56" s="115"/>
      <c r="B56" s="115" t="s">
        <v>321</v>
      </c>
      <c r="C56" s="116">
        <v>2819.5540100000003</v>
      </c>
      <c r="D56" s="117">
        <f t="shared" si="1"/>
        <v>9572.385863950001</v>
      </c>
      <c r="E56" s="115"/>
      <c r="F56" s="449"/>
      <c r="G56" s="386"/>
      <c r="H56" s="386"/>
      <c r="I56" s="386"/>
      <c r="J56" s="386"/>
      <c r="K56" s="386"/>
      <c r="L56" s="386"/>
      <c r="M56" s="386"/>
    </row>
    <row r="57" spans="1:13" s="385" customFormat="1" ht="16.5" customHeight="1">
      <c r="A57" s="115"/>
      <c r="B57" s="115" t="s">
        <v>258</v>
      </c>
      <c r="C57" s="116">
        <v>2725.15654</v>
      </c>
      <c r="D57" s="117">
        <f t="shared" si="1"/>
        <v>9251.9064533</v>
      </c>
      <c r="E57" s="115"/>
      <c r="F57" s="449"/>
      <c r="G57" s="386"/>
      <c r="H57" s="386"/>
      <c r="I57" s="386"/>
      <c r="J57" s="386"/>
      <c r="K57" s="386"/>
      <c r="L57" s="386"/>
      <c r="M57" s="386"/>
    </row>
    <row r="58" spans="1:13" s="385" customFormat="1" ht="16.5" customHeight="1">
      <c r="A58" s="115"/>
      <c r="B58" s="115" t="s">
        <v>242</v>
      </c>
      <c r="C58" s="116">
        <v>2414.63013</v>
      </c>
      <c r="D58" s="117">
        <f t="shared" si="1"/>
        <v>8197.66929135</v>
      </c>
      <c r="E58" s="115"/>
      <c r="F58" s="449"/>
      <c r="G58" s="386"/>
      <c r="H58" s="386"/>
      <c r="I58" s="386"/>
      <c r="J58" s="386"/>
      <c r="K58" s="386"/>
      <c r="L58" s="386"/>
      <c r="M58" s="386"/>
    </row>
    <row r="59" spans="1:13" s="385" customFormat="1" ht="16.5" customHeight="1">
      <c r="A59" s="115"/>
      <c r="B59" s="115" t="s">
        <v>322</v>
      </c>
      <c r="C59" s="116">
        <v>2330.71832</v>
      </c>
      <c r="D59" s="117">
        <f t="shared" si="1"/>
        <v>7912.7886964</v>
      </c>
      <c r="E59" s="115"/>
      <c r="F59" s="449"/>
      <c r="G59" s="386"/>
      <c r="H59" s="386"/>
      <c r="I59" s="386"/>
      <c r="J59" s="386"/>
      <c r="K59" s="386"/>
      <c r="L59" s="386"/>
      <c r="M59" s="386"/>
    </row>
    <row r="60" spans="1:13" s="385" customFormat="1" ht="16.5" customHeight="1">
      <c r="A60" s="115"/>
      <c r="B60" s="115" t="s">
        <v>155</v>
      </c>
      <c r="C60" s="116">
        <v>2317.99736</v>
      </c>
      <c r="D60" s="117">
        <f t="shared" si="1"/>
        <v>7869.601037199999</v>
      </c>
      <c r="E60" s="115"/>
      <c r="F60" s="449"/>
      <c r="G60" s="386"/>
      <c r="H60" s="386"/>
      <c r="I60" s="386"/>
      <c r="J60" s="386"/>
      <c r="K60" s="386"/>
      <c r="L60" s="386"/>
      <c r="M60" s="386"/>
    </row>
    <row r="61" spans="1:13" s="385" customFormat="1" ht="16.5" customHeight="1">
      <c r="A61" s="115"/>
      <c r="B61" s="115" t="s">
        <v>185</v>
      </c>
      <c r="C61" s="116">
        <v>2258.5457599999995</v>
      </c>
      <c r="D61" s="117">
        <f t="shared" si="1"/>
        <v>7667.762855199999</v>
      </c>
      <c r="E61" s="115"/>
      <c r="F61" s="449"/>
      <c r="G61" s="386"/>
      <c r="H61" s="386"/>
      <c r="I61" s="386"/>
      <c r="J61" s="386"/>
      <c r="K61" s="386"/>
      <c r="L61" s="386"/>
      <c r="M61" s="386"/>
    </row>
    <row r="62" spans="1:13" s="385" customFormat="1" ht="16.5" customHeight="1">
      <c r="A62" s="115"/>
      <c r="B62" s="115" t="s">
        <v>286</v>
      </c>
      <c r="C62" s="116">
        <v>2105.4263300000002</v>
      </c>
      <c r="D62" s="117">
        <f t="shared" si="1"/>
        <v>7147.922390350001</v>
      </c>
      <c r="E62" s="115"/>
      <c r="F62" s="449"/>
      <c r="G62" s="386"/>
      <c r="H62" s="386"/>
      <c r="I62" s="386"/>
      <c r="J62" s="386"/>
      <c r="K62" s="386"/>
      <c r="L62" s="386"/>
      <c r="M62" s="386"/>
    </row>
    <row r="63" spans="1:13" s="385" customFormat="1" ht="16.5" customHeight="1">
      <c r="A63" s="115"/>
      <c r="B63" s="115" t="s">
        <v>274</v>
      </c>
      <c r="C63" s="116">
        <v>2002.2627</v>
      </c>
      <c r="D63" s="117">
        <f t="shared" si="1"/>
        <v>6797.6818665</v>
      </c>
      <c r="E63" s="115"/>
      <c r="F63" s="449"/>
      <c r="G63" s="386"/>
      <c r="H63" s="386"/>
      <c r="I63" s="386"/>
      <c r="J63" s="386"/>
      <c r="K63" s="386"/>
      <c r="L63" s="386"/>
      <c r="M63" s="386"/>
    </row>
    <row r="64" spans="1:13" s="385" customFormat="1" ht="16.5" customHeight="1">
      <c r="A64" s="115"/>
      <c r="B64" s="115" t="s">
        <v>283</v>
      </c>
      <c r="C64" s="116">
        <v>1963.6189499999998</v>
      </c>
      <c r="D64" s="117">
        <f t="shared" si="1"/>
        <v>6666.48633525</v>
      </c>
      <c r="E64" s="115"/>
      <c r="F64" s="449"/>
      <c r="G64" s="386"/>
      <c r="H64" s="386"/>
      <c r="I64" s="386"/>
      <c r="J64" s="386"/>
      <c r="K64" s="386"/>
      <c r="L64" s="386"/>
      <c r="M64" s="386"/>
    </row>
    <row r="65" spans="1:13" s="385" customFormat="1" ht="16.5" customHeight="1">
      <c r="A65" s="115"/>
      <c r="B65" s="115" t="s">
        <v>152</v>
      </c>
      <c r="C65" s="116">
        <v>1896.93374</v>
      </c>
      <c r="D65" s="117">
        <f t="shared" si="1"/>
        <v>6440.0900473</v>
      </c>
      <c r="E65" s="115"/>
      <c r="F65" s="449"/>
      <c r="G65" s="386"/>
      <c r="H65" s="386"/>
      <c r="I65" s="386"/>
      <c r="J65" s="386"/>
      <c r="K65" s="386"/>
      <c r="L65" s="386"/>
      <c r="M65" s="386"/>
    </row>
    <row r="66" spans="1:13" s="385" customFormat="1" ht="16.5" customHeight="1">
      <c r="A66" s="115"/>
      <c r="B66" s="115" t="s">
        <v>151</v>
      </c>
      <c r="C66" s="116">
        <v>1895.26432</v>
      </c>
      <c r="D66" s="117">
        <f aca="true" t="shared" si="2" ref="D66:D97">+C66*$H$8</f>
        <v>6434.4223664</v>
      </c>
      <c r="E66" s="115"/>
      <c r="F66" s="449"/>
      <c r="G66" s="386"/>
      <c r="H66" s="386"/>
      <c r="I66" s="386"/>
      <c r="J66" s="386"/>
      <c r="K66" s="386"/>
      <c r="L66" s="386"/>
      <c r="M66" s="386"/>
    </row>
    <row r="67" spans="1:13" s="385" customFormat="1" ht="16.5" customHeight="1">
      <c r="A67" s="115"/>
      <c r="B67" s="115" t="s">
        <v>153</v>
      </c>
      <c r="C67" s="116">
        <v>1656.03108</v>
      </c>
      <c r="D67" s="117">
        <f t="shared" si="2"/>
        <v>5622.2255165999995</v>
      </c>
      <c r="E67" s="115"/>
      <c r="F67" s="449"/>
      <c r="G67" s="386"/>
      <c r="H67" s="386"/>
      <c r="I67" s="386"/>
      <c r="J67" s="386"/>
      <c r="K67" s="386"/>
      <c r="L67" s="386"/>
      <c r="M67" s="386"/>
    </row>
    <row r="68" spans="1:13" s="385" customFormat="1" ht="16.5" customHeight="1">
      <c r="A68" s="115"/>
      <c r="B68" s="115" t="s">
        <v>323</v>
      </c>
      <c r="C68" s="116">
        <v>1608.51649</v>
      </c>
      <c r="D68" s="117">
        <f t="shared" si="2"/>
        <v>5460.91348355</v>
      </c>
      <c r="E68" s="115"/>
      <c r="F68" s="449"/>
      <c r="G68" s="386"/>
      <c r="H68" s="386"/>
      <c r="I68" s="386"/>
      <c r="J68" s="386"/>
      <c r="K68" s="386"/>
      <c r="L68" s="386"/>
      <c r="M68" s="386"/>
    </row>
    <row r="69" spans="1:13" s="385" customFormat="1" ht="16.5" customHeight="1">
      <c r="A69" s="115"/>
      <c r="B69" s="115" t="s">
        <v>260</v>
      </c>
      <c r="C69" s="116">
        <v>1579.13659</v>
      </c>
      <c r="D69" s="117">
        <f t="shared" si="2"/>
        <v>5361.16872305</v>
      </c>
      <c r="E69" s="115"/>
      <c r="F69" s="449"/>
      <c r="G69" s="386"/>
      <c r="H69" s="386"/>
      <c r="I69" s="386"/>
      <c r="J69" s="386"/>
      <c r="K69" s="386"/>
      <c r="L69" s="386"/>
      <c r="M69" s="386"/>
    </row>
    <row r="70" spans="1:13" s="385" customFormat="1" ht="16.5" customHeight="1">
      <c r="A70" s="115"/>
      <c r="B70" s="115" t="s">
        <v>154</v>
      </c>
      <c r="C70" s="116">
        <v>1560.74881</v>
      </c>
      <c r="D70" s="117">
        <f t="shared" si="2"/>
        <v>5298.74220995</v>
      </c>
      <c r="E70" s="115"/>
      <c r="F70" s="449"/>
      <c r="G70" s="386"/>
      <c r="H70" s="386"/>
      <c r="I70" s="386"/>
      <c r="J70" s="386"/>
      <c r="K70" s="386"/>
      <c r="L70" s="386"/>
      <c r="M70" s="386"/>
    </row>
    <row r="71" spans="1:13" s="385" customFormat="1" ht="16.5" customHeight="1">
      <c r="A71" s="115"/>
      <c r="B71" s="115" t="s">
        <v>280</v>
      </c>
      <c r="C71" s="116">
        <v>1452.8092</v>
      </c>
      <c r="D71" s="117">
        <f t="shared" si="2"/>
        <v>4932.287233999999</v>
      </c>
      <c r="E71" s="115"/>
      <c r="F71" s="449"/>
      <c r="G71" s="386"/>
      <c r="H71" s="386"/>
      <c r="I71" s="386"/>
      <c r="J71" s="386"/>
      <c r="K71" s="386"/>
      <c r="L71" s="386"/>
      <c r="M71" s="386"/>
    </row>
    <row r="72" spans="1:13" s="385" customFormat="1" ht="16.5" customHeight="1">
      <c r="A72" s="115"/>
      <c r="B72" s="115" t="s">
        <v>318</v>
      </c>
      <c r="C72" s="116">
        <v>1383.75923</v>
      </c>
      <c r="D72" s="117">
        <f t="shared" si="2"/>
        <v>4697.86258585</v>
      </c>
      <c r="E72" s="115"/>
      <c r="F72" s="449"/>
      <c r="G72" s="386"/>
      <c r="H72" s="386"/>
      <c r="I72" s="386"/>
      <c r="J72" s="386"/>
      <c r="K72" s="386"/>
      <c r="L72" s="386"/>
      <c r="M72" s="386"/>
    </row>
    <row r="73" spans="1:13" s="385" customFormat="1" ht="16.5" customHeight="1">
      <c r="A73" s="115"/>
      <c r="B73" s="115" t="s">
        <v>299</v>
      </c>
      <c r="C73" s="116">
        <v>1379.00965</v>
      </c>
      <c r="D73" s="117">
        <f t="shared" si="2"/>
        <v>4681.73776175</v>
      </c>
      <c r="E73" s="115"/>
      <c r="F73" s="449"/>
      <c r="G73" s="386"/>
      <c r="H73" s="386"/>
      <c r="I73" s="386"/>
      <c r="J73" s="386"/>
      <c r="K73" s="386"/>
      <c r="L73" s="386"/>
      <c r="M73" s="386"/>
    </row>
    <row r="74" spans="1:13" s="385" customFormat="1" ht="16.5" customHeight="1">
      <c r="A74" s="115"/>
      <c r="B74" s="115" t="s">
        <v>298</v>
      </c>
      <c r="C74" s="116">
        <v>1376.57771</v>
      </c>
      <c r="D74" s="117">
        <f t="shared" si="2"/>
        <v>4673.48132545</v>
      </c>
      <c r="E74" s="115"/>
      <c r="F74" s="449"/>
      <c r="G74" s="386"/>
      <c r="H74" s="386"/>
      <c r="I74" s="386"/>
      <c r="J74" s="386"/>
      <c r="K74" s="386"/>
      <c r="L74" s="386"/>
      <c r="M74" s="386"/>
    </row>
    <row r="75" spans="1:13" s="385" customFormat="1" ht="16.5" customHeight="1">
      <c r="A75" s="115"/>
      <c r="B75" s="115" t="s">
        <v>305</v>
      </c>
      <c r="C75" s="116">
        <v>1366.9454099999998</v>
      </c>
      <c r="D75" s="117">
        <f t="shared" si="2"/>
        <v>4640.779666949999</v>
      </c>
      <c r="E75" s="115"/>
      <c r="F75" s="449"/>
      <c r="G75" s="386"/>
      <c r="H75" s="386"/>
      <c r="I75" s="386"/>
      <c r="J75" s="386"/>
      <c r="K75" s="386"/>
      <c r="L75" s="386"/>
      <c r="M75" s="386"/>
    </row>
    <row r="76" spans="1:13" s="385" customFormat="1" ht="16.5" customHeight="1">
      <c r="A76" s="115"/>
      <c r="B76" s="115" t="s">
        <v>245</v>
      </c>
      <c r="C76" s="116">
        <v>1356.68645</v>
      </c>
      <c r="D76" s="117">
        <f t="shared" si="2"/>
        <v>4605.95049775</v>
      </c>
      <c r="E76" s="115"/>
      <c r="F76" s="449"/>
      <c r="G76" s="386"/>
      <c r="H76" s="386"/>
      <c r="I76" s="386"/>
      <c r="J76" s="386"/>
      <c r="K76" s="386"/>
      <c r="L76" s="386"/>
      <c r="M76" s="386"/>
    </row>
    <row r="77" spans="1:13" s="385" customFormat="1" ht="16.5" customHeight="1">
      <c r="A77" s="115"/>
      <c r="B77" s="115" t="s">
        <v>157</v>
      </c>
      <c r="C77" s="116">
        <v>1325.86463</v>
      </c>
      <c r="D77" s="117">
        <f t="shared" si="2"/>
        <v>4501.31041885</v>
      </c>
      <c r="E77" s="115"/>
      <c r="F77" s="449"/>
      <c r="G77" s="386"/>
      <c r="H77" s="386"/>
      <c r="I77" s="386"/>
      <c r="J77" s="386"/>
      <c r="K77" s="386"/>
      <c r="L77" s="386"/>
      <c r="M77" s="386"/>
    </row>
    <row r="78" spans="1:13" s="385" customFormat="1" ht="16.5" customHeight="1">
      <c r="A78" s="115"/>
      <c r="B78" s="115" t="s">
        <v>324</v>
      </c>
      <c r="C78" s="116">
        <v>1216.58804</v>
      </c>
      <c r="D78" s="117">
        <f t="shared" si="2"/>
        <v>4130.3163958000005</v>
      </c>
      <c r="E78" s="115"/>
      <c r="F78" s="449"/>
      <c r="G78" s="386"/>
      <c r="H78" s="386"/>
      <c r="I78" s="386"/>
      <c r="J78" s="386"/>
      <c r="K78" s="386"/>
      <c r="L78" s="386"/>
      <c r="M78" s="386"/>
    </row>
    <row r="79" spans="1:13" s="385" customFormat="1" ht="16.5" customHeight="1">
      <c r="A79" s="115"/>
      <c r="B79" s="115" t="s">
        <v>300</v>
      </c>
      <c r="C79" s="116">
        <v>1136.53604</v>
      </c>
      <c r="D79" s="117">
        <f t="shared" si="2"/>
        <v>3858.5398557999997</v>
      </c>
      <c r="E79" s="115"/>
      <c r="F79" s="449"/>
      <c r="G79" s="386"/>
      <c r="H79" s="386"/>
      <c r="I79" s="386"/>
      <c r="J79" s="386"/>
      <c r="K79" s="386"/>
      <c r="L79" s="386"/>
      <c r="M79" s="386"/>
    </row>
    <row r="80" spans="1:13" s="385" customFormat="1" ht="16.5" customHeight="1">
      <c r="A80" s="115"/>
      <c r="B80" s="115" t="s">
        <v>266</v>
      </c>
      <c r="C80" s="116">
        <v>1077.16741</v>
      </c>
      <c r="D80" s="117">
        <f t="shared" si="2"/>
        <v>3656.98335695</v>
      </c>
      <c r="E80" s="115"/>
      <c r="F80" s="449"/>
      <c r="G80" s="386"/>
      <c r="H80" s="386"/>
      <c r="I80" s="386"/>
      <c r="J80" s="386"/>
      <c r="K80" s="386"/>
      <c r="L80" s="386"/>
      <c r="M80" s="386"/>
    </row>
    <row r="81" spans="1:13" s="385" customFormat="1" ht="16.5" customHeight="1">
      <c r="A81" s="115"/>
      <c r="B81" s="115" t="s">
        <v>272</v>
      </c>
      <c r="C81" s="116">
        <v>1060.27853</v>
      </c>
      <c r="D81" s="117">
        <f t="shared" si="2"/>
        <v>3599.64560935</v>
      </c>
      <c r="E81" s="115"/>
      <c r="F81" s="449"/>
      <c r="G81" s="386"/>
      <c r="H81" s="386"/>
      <c r="I81" s="386"/>
      <c r="J81" s="386"/>
      <c r="K81" s="386"/>
      <c r="L81" s="386"/>
      <c r="M81" s="386"/>
    </row>
    <row r="82" spans="1:13" s="385" customFormat="1" ht="16.5" customHeight="1">
      <c r="A82" s="115"/>
      <c r="B82" s="115" t="s">
        <v>326</v>
      </c>
      <c r="C82" s="116">
        <v>986.65927</v>
      </c>
      <c r="D82" s="117">
        <f t="shared" si="2"/>
        <v>3349.70822165</v>
      </c>
      <c r="E82" s="115"/>
      <c r="F82" s="449"/>
      <c r="G82" s="386"/>
      <c r="H82" s="386"/>
      <c r="I82" s="386"/>
      <c r="J82" s="386"/>
      <c r="K82" s="386"/>
      <c r="L82" s="386"/>
      <c r="M82" s="386"/>
    </row>
    <row r="83" spans="1:13" s="385" customFormat="1" ht="16.5" customHeight="1">
      <c r="A83" s="115"/>
      <c r="B83" s="115" t="s">
        <v>158</v>
      </c>
      <c r="C83" s="116">
        <v>980.46435</v>
      </c>
      <c r="D83" s="117">
        <f t="shared" si="2"/>
        <v>3328.6764682499997</v>
      </c>
      <c r="E83" s="115"/>
      <c r="F83" s="449"/>
      <c r="G83" s="386"/>
      <c r="H83" s="386"/>
      <c r="I83" s="386"/>
      <c r="J83" s="386"/>
      <c r="K83" s="386"/>
      <c r="L83" s="386"/>
      <c r="M83" s="386"/>
    </row>
    <row r="84" spans="1:13" s="385" customFormat="1" ht="16.5" customHeight="1">
      <c r="A84" s="115"/>
      <c r="B84" s="115" t="s">
        <v>238</v>
      </c>
      <c r="C84" s="116">
        <v>947.755</v>
      </c>
      <c r="D84" s="117">
        <f t="shared" si="2"/>
        <v>3217.628225</v>
      </c>
      <c r="E84" s="115"/>
      <c r="F84" s="449"/>
      <c r="G84" s="386"/>
      <c r="H84" s="386"/>
      <c r="I84" s="386"/>
      <c r="J84" s="386"/>
      <c r="K84" s="386"/>
      <c r="L84" s="386"/>
      <c r="M84" s="386"/>
    </row>
    <row r="85" spans="1:13" s="385" customFormat="1" ht="16.5" customHeight="1">
      <c r="A85" s="115"/>
      <c r="B85" s="115" t="s">
        <v>193</v>
      </c>
      <c r="C85" s="116">
        <v>927.8103800000001</v>
      </c>
      <c r="D85" s="117">
        <f t="shared" si="2"/>
        <v>3149.9162401000003</v>
      </c>
      <c r="E85" s="115"/>
      <c r="F85" s="449"/>
      <c r="G85" s="386"/>
      <c r="H85" s="386"/>
      <c r="I85" s="386"/>
      <c r="J85" s="386"/>
      <c r="K85" s="386"/>
      <c r="L85" s="386"/>
      <c r="M85" s="386"/>
    </row>
    <row r="86" spans="1:13" s="385" customFormat="1" ht="16.5" customHeight="1">
      <c r="A86" s="115"/>
      <c r="B86" s="115" t="s">
        <v>334</v>
      </c>
      <c r="C86" s="116">
        <v>915.5424399999999</v>
      </c>
      <c r="D86" s="117">
        <f t="shared" si="2"/>
        <v>3108.2665838</v>
      </c>
      <c r="E86" s="115"/>
      <c r="F86" s="449"/>
      <c r="G86" s="386"/>
      <c r="H86" s="386"/>
      <c r="I86" s="386"/>
      <c r="J86" s="386"/>
      <c r="K86" s="386"/>
      <c r="L86" s="386"/>
      <c r="M86" s="386"/>
    </row>
    <row r="87" spans="1:13" s="385" customFormat="1" ht="16.5" customHeight="1">
      <c r="A87" s="115"/>
      <c r="B87" s="115" t="s">
        <v>241</v>
      </c>
      <c r="C87" s="116">
        <v>914.44503</v>
      </c>
      <c r="D87" s="117">
        <f t="shared" si="2"/>
        <v>3104.54087685</v>
      </c>
      <c r="E87" s="115"/>
      <c r="F87" s="449"/>
      <c r="G87" s="386"/>
      <c r="H87" s="386"/>
      <c r="I87" s="386"/>
      <c r="J87" s="386"/>
      <c r="K87" s="386"/>
      <c r="L87" s="386"/>
      <c r="M87" s="386"/>
    </row>
    <row r="88" spans="1:13" s="385" customFormat="1" ht="16.5" customHeight="1">
      <c r="A88" s="115"/>
      <c r="B88" s="115" t="s">
        <v>150</v>
      </c>
      <c r="C88" s="116">
        <v>890.9397799999999</v>
      </c>
      <c r="D88" s="117">
        <f t="shared" si="2"/>
        <v>3024.7405531</v>
      </c>
      <c r="E88" s="115"/>
      <c r="F88" s="449"/>
      <c r="G88" s="386"/>
      <c r="H88" s="386"/>
      <c r="I88" s="386"/>
      <c r="J88" s="386"/>
      <c r="K88" s="386"/>
      <c r="L88" s="386"/>
      <c r="M88" s="386"/>
    </row>
    <row r="89" spans="1:13" s="385" customFormat="1" ht="16.5" customHeight="1">
      <c r="A89" s="115"/>
      <c r="B89" s="115" t="s">
        <v>256</v>
      </c>
      <c r="C89" s="116">
        <v>836.6730200000001</v>
      </c>
      <c r="D89" s="117">
        <f t="shared" si="2"/>
        <v>2840.5049029</v>
      </c>
      <c r="E89" s="115"/>
      <c r="F89" s="449"/>
      <c r="G89" s="386"/>
      <c r="H89" s="386"/>
      <c r="I89" s="386"/>
      <c r="J89" s="386"/>
      <c r="K89" s="386"/>
      <c r="L89" s="386"/>
      <c r="M89" s="386"/>
    </row>
    <row r="90" spans="1:13" s="385" customFormat="1" ht="16.5" customHeight="1">
      <c r="A90" s="115"/>
      <c r="B90" s="115" t="s">
        <v>288</v>
      </c>
      <c r="C90" s="116">
        <v>831.50772</v>
      </c>
      <c r="D90" s="117">
        <f t="shared" si="2"/>
        <v>2822.9687093999996</v>
      </c>
      <c r="E90" s="115"/>
      <c r="F90" s="449"/>
      <c r="G90" s="386"/>
      <c r="H90" s="386"/>
      <c r="I90" s="386"/>
      <c r="J90" s="386"/>
      <c r="K90" s="386"/>
      <c r="L90" s="386"/>
      <c r="M90" s="386"/>
    </row>
    <row r="91" spans="1:13" s="385" customFormat="1" ht="16.5" customHeight="1">
      <c r="A91" s="115"/>
      <c r="B91" s="115" t="s">
        <v>287</v>
      </c>
      <c r="C91" s="116">
        <v>766.21286</v>
      </c>
      <c r="D91" s="117">
        <f t="shared" si="2"/>
        <v>2601.2926597</v>
      </c>
      <c r="E91" s="115"/>
      <c r="F91" s="449"/>
      <c r="G91" s="386"/>
      <c r="H91" s="386"/>
      <c r="I91" s="386"/>
      <c r="J91" s="386"/>
      <c r="K91" s="386"/>
      <c r="L91" s="386"/>
      <c r="M91" s="386"/>
    </row>
    <row r="92" spans="1:13" s="385" customFormat="1" ht="16.5" customHeight="1">
      <c r="A92" s="115"/>
      <c r="B92" s="115" t="s">
        <v>243</v>
      </c>
      <c r="C92" s="116">
        <v>736.60793</v>
      </c>
      <c r="D92" s="117">
        <f t="shared" si="2"/>
        <v>2500.78392235</v>
      </c>
      <c r="E92" s="115"/>
      <c r="F92" s="449"/>
      <c r="G92" s="386"/>
      <c r="H92" s="386"/>
      <c r="I92" s="386"/>
      <c r="J92" s="386"/>
      <c r="K92" s="386"/>
      <c r="L92" s="386"/>
      <c r="M92" s="386"/>
    </row>
    <row r="93" spans="1:13" s="385" customFormat="1" ht="16.5" customHeight="1">
      <c r="A93" s="115"/>
      <c r="B93" s="115" t="s">
        <v>267</v>
      </c>
      <c r="C93" s="116">
        <v>721.32329</v>
      </c>
      <c r="D93" s="117">
        <f t="shared" si="2"/>
        <v>2448.89256955</v>
      </c>
      <c r="E93" s="115"/>
      <c r="F93" s="449"/>
      <c r="G93" s="386"/>
      <c r="H93" s="386"/>
      <c r="I93" s="386"/>
      <c r="J93" s="386"/>
      <c r="K93" s="386"/>
      <c r="L93" s="386"/>
      <c r="M93" s="386"/>
    </row>
    <row r="94" spans="1:13" s="385" customFormat="1" ht="16.5" customHeight="1">
      <c r="A94" s="115"/>
      <c r="B94" s="115" t="s">
        <v>282</v>
      </c>
      <c r="C94" s="116">
        <v>714.65861</v>
      </c>
      <c r="D94" s="117">
        <f t="shared" si="2"/>
        <v>2426.2659809499996</v>
      </c>
      <c r="E94" s="115"/>
      <c r="F94" s="449"/>
      <c r="G94" s="386"/>
      <c r="H94" s="386"/>
      <c r="I94" s="386"/>
      <c r="J94" s="386"/>
      <c r="K94" s="386"/>
      <c r="L94" s="386"/>
      <c r="M94" s="386"/>
    </row>
    <row r="95" spans="1:13" s="385" customFormat="1" ht="16.5" customHeight="1">
      <c r="A95" s="115"/>
      <c r="B95" s="115" t="s">
        <v>335</v>
      </c>
      <c r="C95" s="116">
        <v>683.39348</v>
      </c>
      <c r="D95" s="117">
        <f t="shared" si="2"/>
        <v>2320.1208646</v>
      </c>
      <c r="E95" s="115"/>
      <c r="F95" s="449"/>
      <c r="G95" s="386"/>
      <c r="H95" s="386"/>
      <c r="I95" s="386"/>
      <c r="J95" s="386"/>
      <c r="K95" s="386"/>
      <c r="L95" s="386"/>
      <c r="M95" s="386"/>
    </row>
    <row r="96" spans="1:13" s="385" customFormat="1" ht="16.5" customHeight="1">
      <c r="A96" s="115"/>
      <c r="B96" s="115" t="s">
        <v>237</v>
      </c>
      <c r="C96" s="116">
        <v>650.27285</v>
      </c>
      <c r="D96" s="117">
        <f t="shared" si="2"/>
        <v>2207.6763257499997</v>
      </c>
      <c r="E96" s="115"/>
      <c r="F96" s="449"/>
      <c r="G96" s="386"/>
      <c r="H96" s="386"/>
      <c r="I96" s="386"/>
      <c r="J96" s="386"/>
      <c r="K96" s="386"/>
      <c r="L96" s="386"/>
      <c r="M96" s="386"/>
    </row>
    <row r="97" spans="1:13" s="385" customFormat="1" ht="16.5" customHeight="1">
      <c r="A97" s="115"/>
      <c r="B97" s="115" t="s">
        <v>156</v>
      </c>
      <c r="C97" s="116">
        <v>579.45337</v>
      </c>
      <c r="D97" s="117">
        <f t="shared" si="2"/>
        <v>1967.2441911499998</v>
      </c>
      <c r="E97" s="115"/>
      <c r="F97" s="449"/>
      <c r="G97" s="386"/>
      <c r="H97" s="386"/>
      <c r="I97" s="386"/>
      <c r="J97" s="386"/>
      <c r="K97" s="386"/>
      <c r="L97" s="386"/>
      <c r="M97" s="386"/>
    </row>
    <row r="98" spans="1:13" s="385" customFormat="1" ht="16.5" customHeight="1">
      <c r="A98" s="115"/>
      <c r="B98" s="115" t="s">
        <v>303</v>
      </c>
      <c r="C98" s="116">
        <v>550.88327</v>
      </c>
      <c r="D98" s="117">
        <f aca="true" t="shared" si="3" ref="D98:D115">+C98*$H$8</f>
        <v>1870.2487016500002</v>
      </c>
      <c r="E98" s="115"/>
      <c r="F98" s="449"/>
      <c r="G98" s="386"/>
      <c r="H98" s="386"/>
      <c r="I98" s="386"/>
      <c r="J98" s="386"/>
      <c r="K98" s="386"/>
      <c r="L98" s="386"/>
      <c r="M98" s="386"/>
    </row>
    <row r="99" spans="1:13" s="385" customFormat="1" ht="16.5" customHeight="1">
      <c r="A99" s="115"/>
      <c r="B99" s="115" t="s">
        <v>325</v>
      </c>
      <c r="C99" s="116">
        <v>523.49664</v>
      </c>
      <c r="D99" s="117">
        <f t="shared" si="3"/>
        <v>1777.2710928</v>
      </c>
      <c r="E99" s="115"/>
      <c r="F99" s="449"/>
      <c r="G99" s="386"/>
      <c r="H99" s="386"/>
      <c r="I99" s="386"/>
      <c r="J99" s="386"/>
      <c r="K99" s="386"/>
      <c r="L99" s="386"/>
      <c r="M99" s="386"/>
    </row>
    <row r="100" spans="1:13" s="385" customFormat="1" ht="16.5" customHeight="1">
      <c r="A100" s="115"/>
      <c r="B100" s="115" t="s">
        <v>268</v>
      </c>
      <c r="C100" s="116">
        <v>522.0142999999999</v>
      </c>
      <c r="D100" s="117">
        <f t="shared" si="3"/>
        <v>1772.2385484999998</v>
      </c>
      <c r="E100" s="115"/>
      <c r="F100" s="449"/>
      <c r="G100" s="386"/>
      <c r="H100" s="386"/>
      <c r="I100" s="386"/>
      <c r="J100" s="386"/>
      <c r="K100" s="386"/>
      <c r="L100" s="386"/>
      <c r="M100" s="386"/>
    </row>
    <row r="101" spans="1:13" s="385" customFormat="1" ht="16.5" customHeight="1">
      <c r="A101" s="115"/>
      <c r="B101" s="115" t="s">
        <v>302</v>
      </c>
      <c r="C101" s="116">
        <v>500.56460999999996</v>
      </c>
      <c r="D101" s="117">
        <f t="shared" si="3"/>
        <v>1699.4168509499998</v>
      </c>
      <c r="E101" s="115"/>
      <c r="F101" s="449"/>
      <c r="G101" s="386"/>
      <c r="H101" s="386"/>
      <c r="I101" s="386"/>
      <c r="J101" s="386"/>
      <c r="K101" s="386"/>
      <c r="L101" s="386"/>
      <c r="M101" s="386"/>
    </row>
    <row r="102" spans="1:13" s="385" customFormat="1" ht="16.5" customHeight="1">
      <c r="A102" s="115"/>
      <c r="B102" s="115" t="s">
        <v>304</v>
      </c>
      <c r="C102" s="116">
        <v>478.04127</v>
      </c>
      <c r="D102" s="117">
        <f t="shared" si="3"/>
        <v>1622.95011165</v>
      </c>
      <c r="E102" s="115"/>
      <c r="F102" s="449"/>
      <c r="G102" s="386"/>
      <c r="H102" s="386"/>
      <c r="I102" s="386"/>
      <c r="J102" s="386"/>
      <c r="K102" s="386"/>
      <c r="L102" s="386"/>
      <c r="M102" s="386"/>
    </row>
    <row r="103" spans="1:13" s="385" customFormat="1" ht="16.5" customHeight="1">
      <c r="A103" s="115"/>
      <c r="B103" s="115" t="s">
        <v>259</v>
      </c>
      <c r="C103" s="116">
        <v>466.33595</v>
      </c>
      <c r="D103" s="117">
        <f t="shared" si="3"/>
        <v>1583.21055025</v>
      </c>
      <c r="E103" s="115"/>
      <c r="F103" s="449"/>
      <c r="G103" s="386"/>
      <c r="H103" s="386"/>
      <c r="I103" s="386"/>
      <c r="J103" s="386"/>
      <c r="K103" s="386"/>
      <c r="L103" s="386"/>
      <c r="M103" s="386"/>
    </row>
    <row r="104" spans="1:13" s="385" customFormat="1" ht="16.5" customHeight="1">
      <c r="A104" s="115"/>
      <c r="B104" s="115" t="s">
        <v>273</v>
      </c>
      <c r="C104" s="116">
        <v>456.51045</v>
      </c>
      <c r="D104" s="117">
        <f t="shared" si="3"/>
        <v>1549.85297775</v>
      </c>
      <c r="E104" s="115"/>
      <c r="F104" s="449"/>
      <c r="G104" s="386"/>
      <c r="H104" s="386"/>
      <c r="I104" s="386"/>
      <c r="J104" s="386"/>
      <c r="K104" s="386"/>
      <c r="L104" s="386"/>
      <c r="M104" s="386"/>
    </row>
    <row r="105" spans="1:13" s="385" customFormat="1" ht="16.5" customHeight="1">
      <c r="A105" s="115"/>
      <c r="B105" s="115" t="s">
        <v>301</v>
      </c>
      <c r="C105" s="116">
        <v>433.94509000000005</v>
      </c>
      <c r="D105" s="117">
        <f t="shared" si="3"/>
        <v>1473.2435805500002</v>
      </c>
      <c r="E105" s="115"/>
      <c r="F105" s="449"/>
      <c r="G105" s="386"/>
      <c r="H105" s="386"/>
      <c r="I105" s="386"/>
      <c r="J105" s="386"/>
      <c r="K105" s="386"/>
      <c r="L105" s="386"/>
      <c r="M105" s="386"/>
    </row>
    <row r="106" spans="1:13" s="385" customFormat="1" ht="16.5" customHeight="1">
      <c r="A106" s="115"/>
      <c r="B106" s="115" t="s">
        <v>307</v>
      </c>
      <c r="C106" s="116">
        <v>429.17707</v>
      </c>
      <c r="D106" s="117">
        <f t="shared" si="3"/>
        <v>1457.05615265</v>
      </c>
      <c r="E106" s="115"/>
      <c r="F106" s="449"/>
      <c r="G106" s="386"/>
      <c r="H106" s="386"/>
      <c r="I106" s="386"/>
      <c r="J106" s="386"/>
      <c r="K106" s="386"/>
      <c r="L106" s="386"/>
      <c r="M106" s="386"/>
    </row>
    <row r="107" spans="1:13" s="385" customFormat="1" ht="16.5" customHeight="1">
      <c r="A107" s="115"/>
      <c r="B107" s="115" t="s">
        <v>306</v>
      </c>
      <c r="C107" s="116">
        <v>423.52934</v>
      </c>
      <c r="D107" s="117">
        <f t="shared" si="3"/>
        <v>1437.8821093</v>
      </c>
      <c r="E107" s="115"/>
      <c r="F107" s="449"/>
      <c r="G107" s="386"/>
      <c r="H107" s="386"/>
      <c r="I107" s="386"/>
      <c r="J107" s="386"/>
      <c r="K107" s="386"/>
      <c r="L107" s="386"/>
      <c r="M107" s="386"/>
    </row>
    <row r="108" spans="1:13" s="385" customFormat="1" ht="16.5" customHeight="1">
      <c r="A108" s="115"/>
      <c r="B108" s="115" t="s">
        <v>295</v>
      </c>
      <c r="C108" s="116">
        <v>406.60111</v>
      </c>
      <c r="D108" s="117">
        <f t="shared" si="3"/>
        <v>1380.41076845</v>
      </c>
      <c r="E108" s="115"/>
      <c r="F108" s="449"/>
      <c r="G108" s="386"/>
      <c r="H108" s="386"/>
      <c r="I108" s="386"/>
      <c r="J108" s="386"/>
      <c r="K108" s="386"/>
      <c r="L108" s="386"/>
      <c r="M108" s="386"/>
    </row>
    <row r="109" spans="1:13" s="385" customFormat="1" ht="16.5" customHeight="1">
      <c r="A109" s="115"/>
      <c r="B109" s="115" t="s">
        <v>308</v>
      </c>
      <c r="C109" s="116">
        <v>357.27991</v>
      </c>
      <c r="D109" s="117">
        <f t="shared" si="3"/>
        <v>1212.9652944499999</v>
      </c>
      <c r="E109" s="115"/>
      <c r="F109" s="449"/>
      <c r="G109" s="386"/>
      <c r="H109" s="386"/>
      <c r="I109" s="386"/>
      <c r="J109" s="386"/>
      <c r="K109" s="386"/>
      <c r="L109" s="386"/>
      <c r="M109" s="386"/>
    </row>
    <row r="110" spans="1:13" s="385" customFormat="1" ht="16.5" customHeight="1">
      <c r="A110" s="115"/>
      <c r="B110" s="115" t="s">
        <v>269</v>
      </c>
      <c r="C110" s="116">
        <v>351.91773</v>
      </c>
      <c r="D110" s="117">
        <f t="shared" si="3"/>
        <v>1194.76069335</v>
      </c>
      <c r="E110" s="115"/>
      <c r="F110" s="449"/>
      <c r="G110" s="386"/>
      <c r="H110" s="386"/>
      <c r="I110" s="386"/>
      <c r="J110" s="386"/>
      <c r="K110" s="386"/>
      <c r="L110" s="386"/>
      <c r="M110" s="386"/>
    </row>
    <row r="111" spans="1:13" s="385" customFormat="1" ht="16.5" customHeight="1">
      <c r="A111" s="115"/>
      <c r="B111" s="115" t="s">
        <v>309</v>
      </c>
      <c r="C111" s="116">
        <v>337.16615</v>
      </c>
      <c r="D111" s="117">
        <f t="shared" si="3"/>
        <v>1144.67907925</v>
      </c>
      <c r="E111" s="115"/>
      <c r="F111" s="449"/>
      <c r="G111" s="386"/>
      <c r="H111" s="386"/>
      <c r="I111" s="386"/>
      <c r="J111" s="386"/>
      <c r="K111" s="386"/>
      <c r="L111" s="386"/>
      <c r="M111" s="386"/>
    </row>
    <row r="112" spans="1:13" s="385" customFormat="1" ht="16.5" customHeight="1">
      <c r="A112" s="115"/>
      <c r="B112" s="115" t="s">
        <v>310</v>
      </c>
      <c r="C112" s="116">
        <v>302.9341</v>
      </c>
      <c r="D112" s="117">
        <f t="shared" si="3"/>
        <v>1028.4612695</v>
      </c>
      <c r="E112" s="115"/>
      <c r="F112" s="449"/>
      <c r="G112" s="386"/>
      <c r="H112" s="386"/>
      <c r="I112" s="386"/>
      <c r="J112" s="386"/>
      <c r="K112" s="386"/>
      <c r="L112" s="386"/>
      <c r="M112" s="386"/>
    </row>
    <row r="113" spans="1:13" s="385" customFormat="1" ht="16.5" customHeight="1">
      <c r="A113" s="115"/>
      <c r="B113" s="115" t="s">
        <v>311</v>
      </c>
      <c r="C113" s="116">
        <v>302.85112</v>
      </c>
      <c r="D113" s="117">
        <f t="shared" si="3"/>
        <v>1028.1795524</v>
      </c>
      <c r="E113" s="115"/>
      <c r="F113" s="449"/>
      <c r="G113" s="386"/>
      <c r="H113" s="386"/>
      <c r="I113" s="386"/>
      <c r="J113" s="386"/>
      <c r="K113" s="386"/>
      <c r="L113" s="386"/>
      <c r="M113" s="386"/>
    </row>
    <row r="114" spans="1:13" s="385" customFormat="1" ht="16.5" customHeight="1">
      <c r="A114" s="115"/>
      <c r="B114" s="115" t="s">
        <v>211</v>
      </c>
      <c r="C114" s="116">
        <v>300.73716</v>
      </c>
      <c r="D114" s="117">
        <f t="shared" si="3"/>
        <v>1021.0026582</v>
      </c>
      <c r="E114" s="115"/>
      <c r="F114" s="449"/>
      <c r="G114" s="386"/>
      <c r="H114" s="386"/>
      <c r="I114" s="386"/>
      <c r="J114" s="386"/>
      <c r="K114" s="386"/>
      <c r="L114" s="386"/>
      <c r="M114" s="386"/>
    </row>
    <row r="115" spans="1:13" s="382" customFormat="1" ht="16.5" customHeight="1">
      <c r="A115" s="111"/>
      <c r="B115" s="115" t="s">
        <v>141</v>
      </c>
      <c r="C115" s="116">
        <v>7443.746549999999</v>
      </c>
      <c r="D115" s="117">
        <f t="shared" si="3"/>
        <v>25271.519537249995</v>
      </c>
      <c r="E115" s="111"/>
      <c r="F115" s="387"/>
      <c r="G115" s="387"/>
      <c r="H115" s="387"/>
      <c r="I115" s="387"/>
      <c r="J115" s="387"/>
      <c r="K115" s="387"/>
      <c r="L115" s="387"/>
      <c r="M115" s="387"/>
    </row>
    <row r="116" spans="1:13" s="382" customFormat="1" ht="7.5" customHeight="1">
      <c r="A116" s="111"/>
      <c r="B116" s="134"/>
      <c r="C116" s="116"/>
      <c r="D116" s="117"/>
      <c r="E116" s="111"/>
      <c r="F116" s="387"/>
      <c r="G116" s="387"/>
      <c r="H116" s="387"/>
      <c r="I116" s="387"/>
      <c r="J116" s="387"/>
      <c r="K116" s="387"/>
      <c r="L116" s="387"/>
      <c r="M116" s="387"/>
    </row>
    <row r="117" spans="1:13" s="382" customFormat="1" ht="15" customHeight="1">
      <c r="A117" s="111"/>
      <c r="B117" s="610" t="s">
        <v>16</v>
      </c>
      <c r="C117" s="608">
        <f>+C32+C15</f>
        <v>1050664.0712199998</v>
      </c>
      <c r="D117" s="608">
        <f>+D32+D15</f>
        <v>3567004.5217919005</v>
      </c>
      <c r="E117" s="111"/>
      <c r="F117" s="448"/>
      <c r="G117" s="387"/>
      <c r="H117" s="387"/>
      <c r="I117" s="387"/>
      <c r="J117" s="387"/>
      <c r="K117" s="387"/>
      <c r="L117" s="387"/>
      <c r="M117" s="387"/>
    </row>
    <row r="118" spans="1:13" s="383" customFormat="1" ht="15" customHeight="1">
      <c r="A118" s="112"/>
      <c r="B118" s="611"/>
      <c r="C118" s="609"/>
      <c r="D118" s="609"/>
      <c r="E118" s="112"/>
      <c r="F118" s="474"/>
      <c r="G118" s="388"/>
      <c r="H118" s="388"/>
      <c r="I118" s="388"/>
      <c r="J118" s="388"/>
      <c r="K118" s="388"/>
      <c r="L118" s="388"/>
      <c r="M118" s="388"/>
    </row>
    <row r="119" spans="1:13" s="382" customFormat="1" ht="7.5" customHeight="1">
      <c r="A119" s="111"/>
      <c r="B119" s="135"/>
      <c r="C119" s="136"/>
      <c r="D119" s="136"/>
      <c r="E119" s="111"/>
      <c r="F119" s="387"/>
      <c r="G119" s="387"/>
      <c r="H119" s="387"/>
      <c r="I119" s="387"/>
      <c r="J119" s="387"/>
      <c r="K119" s="387"/>
      <c r="L119" s="387"/>
      <c r="M119" s="387"/>
    </row>
    <row r="120" spans="1:13" s="384" customFormat="1" ht="15">
      <c r="A120" s="110"/>
      <c r="B120" s="132" t="s">
        <v>198</v>
      </c>
      <c r="C120" s="333"/>
      <c r="D120" s="332"/>
      <c r="E120" s="313"/>
      <c r="F120" s="389"/>
      <c r="G120" s="389"/>
      <c r="H120" s="389"/>
      <c r="I120" s="389"/>
      <c r="J120" s="389"/>
      <c r="K120" s="389"/>
      <c r="L120" s="389"/>
      <c r="M120" s="389"/>
    </row>
    <row r="121" spans="1:13" s="384" customFormat="1" ht="15">
      <c r="A121" s="110"/>
      <c r="B121" s="132" t="s">
        <v>206</v>
      </c>
      <c r="C121" s="327"/>
      <c r="D121" s="328"/>
      <c r="E121" s="313"/>
      <c r="F121" s="389"/>
      <c r="G121" s="389"/>
      <c r="H121" s="389"/>
      <c r="I121" s="389"/>
      <c r="J121" s="389"/>
      <c r="K121" s="389"/>
      <c r="L121" s="389"/>
      <c r="M121" s="389"/>
    </row>
    <row r="122" spans="1:13" s="384" customFormat="1" ht="15" customHeight="1">
      <c r="A122" s="110"/>
      <c r="B122" s="137" t="s">
        <v>204</v>
      </c>
      <c r="C122" s="304"/>
      <c r="D122" s="188"/>
      <c r="E122" s="188"/>
      <c r="F122" s="389"/>
      <c r="G122" s="389"/>
      <c r="H122" s="389"/>
      <c r="I122" s="389"/>
      <c r="J122" s="389"/>
      <c r="K122" s="389"/>
      <c r="L122" s="389"/>
      <c r="M122" s="389"/>
    </row>
    <row r="123" spans="1:13" s="384" customFormat="1" ht="15" customHeight="1">
      <c r="A123" s="110"/>
      <c r="B123" s="598" t="s">
        <v>205</v>
      </c>
      <c r="C123" s="598"/>
      <c r="D123" s="598"/>
      <c r="E123" s="188"/>
      <c r="F123" s="389"/>
      <c r="G123" s="389"/>
      <c r="H123" s="389"/>
      <c r="I123" s="389"/>
      <c r="J123" s="389"/>
      <c r="K123" s="389"/>
      <c r="L123" s="389"/>
      <c r="M123" s="389"/>
    </row>
    <row r="124" spans="1:13" s="384" customFormat="1" ht="15">
      <c r="A124" s="110"/>
      <c r="B124" s="598" t="s">
        <v>336</v>
      </c>
      <c r="C124" s="598"/>
      <c r="D124" s="598"/>
      <c r="E124" s="313"/>
      <c r="F124" s="389"/>
      <c r="G124" s="389"/>
      <c r="H124" s="389"/>
      <c r="I124" s="389"/>
      <c r="J124" s="389"/>
      <c r="K124" s="389"/>
      <c r="L124" s="389"/>
      <c r="M124" s="389"/>
    </row>
    <row r="125" spans="1:13" s="382" customFormat="1" ht="15" customHeight="1">
      <c r="A125" s="111"/>
      <c r="B125" s="133"/>
      <c r="C125" s="390"/>
      <c r="D125" s="390"/>
      <c r="E125" s="111"/>
      <c r="F125" s="387"/>
      <c r="G125" s="387"/>
      <c r="H125" s="387"/>
      <c r="I125" s="387"/>
      <c r="J125" s="387"/>
      <c r="K125" s="387"/>
      <c r="L125" s="387"/>
      <c r="M125" s="387"/>
    </row>
    <row r="126" spans="1:13" s="382" customFormat="1" ht="15" customHeight="1">
      <c r="A126" s="111"/>
      <c r="B126" s="133"/>
      <c r="C126" s="529">
        <f>+C117-Plazo!C14</f>
        <v>0</v>
      </c>
      <c r="D126" s="529">
        <f>+D117-Plazo!D14</f>
        <v>0</v>
      </c>
      <c r="E126" s="111"/>
      <c r="F126" s="387"/>
      <c r="G126" s="387"/>
      <c r="H126" s="387"/>
      <c r="I126" s="387"/>
      <c r="J126" s="387"/>
      <c r="K126" s="387"/>
      <c r="L126" s="387"/>
      <c r="M126" s="387"/>
    </row>
    <row r="127" spans="1:13" s="382" customFormat="1" ht="15" customHeight="1">
      <c r="A127" s="111"/>
      <c r="B127" s="133"/>
      <c r="C127" s="459"/>
      <c r="D127" s="459"/>
      <c r="E127" s="111"/>
      <c r="F127" s="387"/>
      <c r="G127" s="387"/>
      <c r="H127" s="387"/>
      <c r="I127" s="387"/>
      <c r="J127" s="387"/>
      <c r="K127" s="387"/>
      <c r="L127" s="387"/>
      <c r="M127" s="387"/>
    </row>
    <row r="128" spans="1:13" s="382" customFormat="1" ht="15" customHeight="1">
      <c r="A128" s="111"/>
      <c r="B128" s="111"/>
      <c r="C128" s="131"/>
      <c r="D128" s="131"/>
      <c r="E128" s="111"/>
      <c r="F128" s="387"/>
      <c r="G128" s="387"/>
      <c r="H128" s="387"/>
      <c r="I128" s="387"/>
      <c r="J128" s="387"/>
      <c r="K128" s="387"/>
      <c r="L128" s="387"/>
      <c r="M128" s="387"/>
    </row>
    <row r="129" spans="1:13" s="382" customFormat="1" ht="15.75" customHeight="1">
      <c r="A129" s="111"/>
      <c r="B129" s="143" t="s">
        <v>173</v>
      </c>
      <c r="C129" s="154"/>
      <c r="D129" s="154"/>
      <c r="E129" s="114"/>
      <c r="F129" s="387"/>
      <c r="G129" s="387"/>
      <c r="H129" s="387"/>
      <c r="I129" s="387"/>
      <c r="J129" s="387"/>
      <c r="K129" s="387"/>
      <c r="L129" s="387"/>
      <c r="M129" s="387"/>
    </row>
    <row r="130" spans="1:13" s="382" customFormat="1" ht="15.75" customHeight="1">
      <c r="A130" s="111"/>
      <c r="B130" s="174" t="s">
        <v>161</v>
      </c>
      <c r="C130" s="155"/>
      <c r="D130" s="155"/>
      <c r="E130" s="111"/>
      <c r="F130" s="387"/>
      <c r="G130" s="387"/>
      <c r="H130" s="387"/>
      <c r="I130" s="387"/>
      <c r="J130" s="387"/>
      <c r="K130" s="387"/>
      <c r="L130" s="387"/>
      <c r="M130" s="387"/>
    </row>
    <row r="131" spans="1:13" s="382" customFormat="1" ht="15.75" customHeight="1">
      <c r="A131" s="111"/>
      <c r="B131" s="455" t="s">
        <v>90</v>
      </c>
      <c r="C131" s="155"/>
      <c r="D131" s="155"/>
      <c r="E131" s="111"/>
      <c r="F131" s="387"/>
      <c r="G131" s="387"/>
      <c r="H131" s="387"/>
      <c r="I131" s="387"/>
      <c r="J131" s="387"/>
      <c r="K131" s="387"/>
      <c r="L131" s="387"/>
      <c r="M131" s="387"/>
    </row>
    <row r="132" spans="1:13" s="382" customFormat="1" ht="15.75" customHeight="1">
      <c r="A132" s="111"/>
      <c r="B132" s="455" t="s">
        <v>163</v>
      </c>
      <c r="C132" s="155"/>
      <c r="D132" s="155"/>
      <c r="E132" s="111"/>
      <c r="F132" s="387"/>
      <c r="G132" s="387"/>
      <c r="H132" s="387"/>
      <c r="I132" s="387"/>
      <c r="J132" s="387"/>
      <c r="K132" s="387"/>
      <c r="L132" s="387"/>
      <c r="M132" s="387"/>
    </row>
    <row r="133" spans="1:13" s="382" customFormat="1" ht="15" customHeight="1">
      <c r="A133" s="111"/>
      <c r="B133" s="556" t="str">
        <f>+B9</f>
        <v>Al 31 de agosto de 2016</v>
      </c>
      <c r="C133" s="556"/>
      <c r="D133" s="154"/>
      <c r="E133" s="111"/>
      <c r="F133" s="387"/>
      <c r="G133" s="387"/>
      <c r="H133" s="387"/>
      <c r="I133" s="387"/>
      <c r="J133" s="387"/>
      <c r="K133" s="387"/>
      <c r="L133" s="387"/>
      <c r="M133" s="387"/>
    </row>
    <row r="134" spans="1:13" s="382" customFormat="1" ht="9" customHeight="1">
      <c r="A134" s="111"/>
      <c r="B134" s="456"/>
      <c r="C134" s="467"/>
      <c r="D134" s="467"/>
      <c r="E134" s="111"/>
      <c r="F134" s="387"/>
      <c r="G134" s="387"/>
      <c r="H134" s="387"/>
      <c r="I134" s="387"/>
      <c r="J134" s="387"/>
      <c r="K134" s="387"/>
      <c r="L134" s="387"/>
      <c r="M134" s="387"/>
    </row>
    <row r="135" spans="1:13" s="382" customFormat="1" ht="12" customHeight="1">
      <c r="A135" s="111"/>
      <c r="B135" s="616" t="s">
        <v>160</v>
      </c>
      <c r="C135" s="602" t="s">
        <v>67</v>
      </c>
      <c r="D135" s="605" t="s">
        <v>292</v>
      </c>
      <c r="E135" s="111"/>
      <c r="F135" s="387"/>
      <c r="G135" s="387"/>
      <c r="H135" s="387"/>
      <c r="I135" s="387"/>
      <c r="J135" s="387"/>
      <c r="K135" s="387"/>
      <c r="L135" s="387"/>
      <c r="M135" s="387"/>
    </row>
    <row r="136" spans="1:13" s="382" customFormat="1" ht="12" customHeight="1">
      <c r="A136" s="111"/>
      <c r="B136" s="617"/>
      <c r="C136" s="603"/>
      <c r="D136" s="606"/>
      <c r="E136" s="111"/>
      <c r="F136" s="387"/>
      <c r="G136" s="387"/>
      <c r="H136" s="387"/>
      <c r="I136" s="387"/>
      <c r="J136" s="387"/>
      <c r="K136" s="387"/>
      <c r="L136" s="387"/>
      <c r="M136" s="387"/>
    </row>
    <row r="137" spans="1:13" s="382" customFormat="1" ht="12" customHeight="1">
      <c r="A137" s="111"/>
      <c r="B137" s="618"/>
      <c r="C137" s="604"/>
      <c r="D137" s="607"/>
      <c r="E137" s="111"/>
      <c r="F137" s="387"/>
      <c r="G137" s="387"/>
      <c r="H137" s="387"/>
      <c r="I137" s="387"/>
      <c r="J137" s="387"/>
      <c r="K137" s="387"/>
      <c r="L137" s="387"/>
      <c r="M137" s="387"/>
    </row>
    <row r="138" spans="1:13" s="382" customFormat="1" ht="7.5" customHeight="1">
      <c r="A138" s="111"/>
      <c r="B138" s="457"/>
      <c r="C138" s="469"/>
      <c r="D138" s="470"/>
      <c r="E138" s="111"/>
      <c r="F138" s="387"/>
      <c r="G138" s="387"/>
      <c r="H138" s="387"/>
      <c r="I138" s="387"/>
      <c r="J138" s="387"/>
      <c r="K138" s="387"/>
      <c r="L138" s="387"/>
      <c r="M138" s="387"/>
    </row>
    <row r="139" spans="1:13" s="382" customFormat="1" ht="7.5" customHeight="1">
      <c r="A139" s="111"/>
      <c r="B139" s="164"/>
      <c r="C139" s="156"/>
      <c r="D139" s="171"/>
      <c r="E139" s="111"/>
      <c r="F139" s="387"/>
      <c r="G139" s="387"/>
      <c r="H139" s="387"/>
      <c r="I139" s="387"/>
      <c r="J139" s="387"/>
      <c r="K139" s="387"/>
      <c r="L139" s="387"/>
      <c r="M139" s="387"/>
    </row>
    <row r="140" spans="1:13" s="382" customFormat="1" ht="16.5" customHeight="1">
      <c r="A140" s="111"/>
      <c r="B140" s="166" t="s">
        <v>236</v>
      </c>
      <c r="C140" s="159">
        <f>SUM(C142:C142)</f>
        <v>11361.042819999999</v>
      </c>
      <c r="D140" s="167">
        <f>SUM(D142:D142)</f>
        <v>38570.74037389999</v>
      </c>
      <c r="E140" s="111"/>
      <c r="F140" s="387"/>
      <c r="G140" s="387"/>
      <c r="H140" s="387"/>
      <c r="I140" s="387"/>
      <c r="J140" s="387"/>
      <c r="K140" s="387"/>
      <c r="L140" s="387"/>
      <c r="M140" s="387"/>
    </row>
    <row r="141" spans="1:13" s="382" customFormat="1" ht="7.5" customHeight="1">
      <c r="A141" s="111"/>
      <c r="B141" s="168"/>
      <c r="C141" s="159"/>
      <c r="D141" s="167"/>
      <c r="E141" s="111"/>
      <c r="F141" s="387"/>
      <c r="G141" s="387"/>
      <c r="H141" s="387"/>
      <c r="I141" s="387"/>
      <c r="J141" s="387"/>
      <c r="K141" s="387"/>
      <c r="L141" s="387"/>
      <c r="M141" s="387"/>
    </row>
    <row r="142" spans="2:4" ht="16.5" customHeight="1">
      <c r="B142" s="115" t="s">
        <v>255</v>
      </c>
      <c r="C142" s="160">
        <v>11361.042819999999</v>
      </c>
      <c r="D142" s="117">
        <f>+C142*$H$8</f>
        <v>38570.74037389999</v>
      </c>
    </row>
    <row r="143" spans="2:4" ht="16.5" customHeight="1">
      <c r="B143" s="115"/>
      <c r="C143" s="160"/>
      <c r="D143" s="117"/>
    </row>
    <row r="144" spans="2:4" ht="16.5" customHeight="1">
      <c r="B144" s="169" t="s">
        <v>197</v>
      </c>
      <c r="C144" s="159">
        <f>SUM(C146:C162)</f>
        <v>14499.903829999996</v>
      </c>
      <c r="D144" s="167">
        <f>SUM(D146:D162)</f>
        <v>49227.17350284999</v>
      </c>
    </row>
    <row r="145" spans="2:4" ht="6" customHeight="1">
      <c r="B145" s="170"/>
      <c r="C145" s="159"/>
      <c r="D145" s="117"/>
    </row>
    <row r="146" spans="2:4" ht="16.5" customHeight="1">
      <c r="B146" s="115" t="s">
        <v>234</v>
      </c>
      <c r="C146" s="160">
        <v>3332.79162</v>
      </c>
      <c r="D146" s="117">
        <f aca="true" t="shared" si="4" ref="D146:D162">+C146*$H$8</f>
        <v>11314.8275499</v>
      </c>
    </row>
    <row r="147" spans="2:4" ht="16.5" customHeight="1">
      <c r="B147" s="115" t="s">
        <v>263</v>
      </c>
      <c r="C147" s="160">
        <v>1159.66711</v>
      </c>
      <c r="D147" s="117">
        <f t="shared" si="4"/>
        <v>3937.06983845</v>
      </c>
    </row>
    <row r="148" spans="2:4" ht="16.5" customHeight="1">
      <c r="B148" s="115" t="s">
        <v>264</v>
      </c>
      <c r="C148" s="160">
        <v>929.30122</v>
      </c>
      <c r="D148" s="117">
        <f t="shared" si="4"/>
        <v>3154.9776419</v>
      </c>
    </row>
    <row r="149" spans="2:4" ht="16.5" customHeight="1">
      <c r="B149" s="115" t="s">
        <v>327</v>
      </c>
      <c r="C149" s="160">
        <v>680.13438</v>
      </c>
      <c r="D149" s="117">
        <f t="shared" si="4"/>
        <v>2309.0562201</v>
      </c>
    </row>
    <row r="150" spans="2:4" ht="16.5" customHeight="1">
      <c r="B150" s="115" t="s">
        <v>150</v>
      </c>
      <c r="C150" s="160">
        <v>621.75694</v>
      </c>
      <c r="D150" s="117">
        <f t="shared" si="4"/>
        <v>2110.8648113</v>
      </c>
    </row>
    <row r="151" spans="2:4" ht="16.5" customHeight="1">
      <c r="B151" s="115" t="s">
        <v>337</v>
      </c>
      <c r="C151" s="160">
        <v>617.6730500000001</v>
      </c>
      <c r="D151" s="117">
        <f t="shared" si="4"/>
        <v>2097.0000047500002</v>
      </c>
    </row>
    <row r="152" spans="2:4" ht="16.5" customHeight="1">
      <c r="B152" s="115" t="s">
        <v>312</v>
      </c>
      <c r="C152" s="160">
        <v>603.79419</v>
      </c>
      <c r="D152" s="117">
        <f t="shared" si="4"/>
        <v>2049.8812750499997</v>
      </c>
    </row>
    <row r="153" spans="2:4" ht="16.5" customHeight="1">
      <c r="B153" s="115" t="s">
        <v>338</v>
      </c>
      <c r="C153" s="160">
        <v>503.38733</v>
      </c>
      <c r="D153" s="117">
        <f t="shared" si="4"/>
        <v>1708.99998535</v>
      </c>
    </row>
    <row r="154" spans="2:4" ht="16.5" customHeight="1">
      <c r="B154" s="115" t="s">
        <v>192</v>
      </c>
      <c r="C154" s="160">
        <v>502.92313</v>
      </c>
      <c r="D154" s="117">
        <f t="shared" si="4"/>
        <v>1707.42402635</v>
      </c>
    </row>
    <row r="155" spans="2:4" ht="16.5" customHeight="1">
      <c r="B155" s="115" t="s">
        <v>325</v>
      </c>
      <c r="C155" s="160">
        <v>395.58606</v>
      </c>
      <c r="D155" s="117">
        <f t="shared" si="4"/>
        <v>1343.0146737</v>
      </c>
    </row>
    <row r="156" spans="2:4" ht="16.5" customHeight="1">
      <c r="B156" s="115" t="s">
        <v>284</v>
      </c>
      <c r="C156" s="160">
        <v>394.26153000000005</v>
      </c>
      <c r="D156" s="117">
        <f t="shared" si="4"/>
        <v>1338.5178943500002</v>
      </c>
    </row>
    <row r="157" spans="2:4" ht="16.5" customHeight="1">
      <c r="B157" s="115" t="s">
        <v>314</v>
      </c>
      <c r="C157" s="160">
        <v>308.59276</v>
      </c>
      <c r="D157" s="117">
        <f t="shared" si="4"/>
        <v>1047.6724202</v>
      </c>
    </row>
    <row r="158" spans="2:4" ht="16.5" customHeight="1">
      <c r="B158" s="115" t="s">
        <v>339</v>
      </c>
      <c r="C158" s="160">
        <v>295.72798</v>
      </c>
      <c r="D158" s="117">
        <f t="shared" si="4"/>
        <v>1003.9964921000001</v>
      </c>
    </row>
    <row r="159" spans="2:4" ht="16.5" customHeight="1">
      <c r="B159" s="115" t="s">
        <v>313</v>
      </c>
      <c r="C159" s="160">
        <v>227.41607000000002</v>
      </c>
      <c r="D159" s="117">
        <f t="shared" si="4"/>
        <v>772.07755765</v>
      </c>
    </row>
    <row r="160" spans="2:4" ht="16.5" customHeight="1">
      <c r="B160" s="115" t="s">
        <v>340</v>
      </c>
      <c r="C160" s="160">
        <v>206.18556</v>
      </c>
      <c r="D160" s="117">
        <f t="shared" si="4"/>
        <v>699.9999762</v>
      </c>
    </row>
    <row r="161" spans="2:4" ht="16.5" customHeight="1">
      <c r="B161" s="115" t="s">
        <v>341</v>
      </c>
      <c r="C161" s="160">
        <v>203.08554999999998</v>
      </c>
      <c r="D161" s="117">
        <f t="shared" si="4"/>
        <v>689.4754422499999</v>
      </c>
    </row>
    <row r="162" spans="2:4" ht="16.5" customHeight="1">
      <c r="B162" s="115" t="s">
        <v>141</v>
      </c>
      <c r="C162" s="160">
        <v>3517.6193499999977</v>
      </c>
      <c r="D162" s="117">
        <f t="shared" si="4"/>
        <v>11942.317693249992</v>
      </c>
    </row>
    <row r="163" spans="2:4" ht="9" customHeight="1">
      <c r="B163" s="134"/>
      <c r="C163" s="160"/>
      <c r="D163" s="117"/>
    </row>
    <row r="164" spans="2:6" ht="15" customHeight="1">
      <c r="B164" s="610" t="s">
        <v>16</v>
      </c>
      <c r="C164" s="612">
        <f>+C140+C144</f>
        <v>25860.946649999994</v>
      </c>
      <c r="D164" s="614">
        <f>+D140+D144</f>
        <v>87797.91387674998</v>
      </c>
      <c r="F164" s="450"/>
    </row>
    <row r="165" spans="2:6" s="113" customFormat="1" ht="15" customHeight="1">
      <c r="B165" s="611"/>
      <c r="C165" s="613"/>
      <c r="D165" s="615"/>
      <c r="F165" s="341"/>
    </row>
    <row r="166" spans="2:4" ht="5.25" customHeight="1">
      <c r="B166" s="172"/>
      <c r="C166" s="136"/>
      <c r="D166" s="136"/>
    </row>
    <row r="167" spans="2:13" s="110" customFormat="1" ht="15">
      <c r="B167" s="137" t="s">
        <v>342</v>
      </c>
      <c r="C167" s="148"/>
      <c r="D167" s="148"/>
      <c r="E167" s="96"/>
      <c r="F167" s="96"/>
      <c r="G167" s="96"/>
      <c r="H167" s="96"/>
      <c r="I167" s="96"/>
      <c r="J167" s="96"/>
      <c r="K167" s="96"/>
      <c r="L167" s="96"/>
      <c r="M167" s="96"/>
    </row>
    <row r="168" spans="2:4" ht="7.5" customHeight="1">
      <c r="B168" s="173"/>
      <c r="C168" s="334"/>
      <c r="D168" s="334"/>
    </row>
    <row r="169" spans="2:3" ht="12.75" customHeight="1">
      <c r="B169" s="132" t="s">
        <v>199</v>
      </c>
      <c r="C169" s="114"/>
    </row>
    <row r="170" spans="2:4" ht="12.75" customHeight="1">
      <c r="B170" s="132"/>
      <c r="C170" s="472"/>
      <c r="D170" s="157"/>
    </row>
    <row r="171" spans="3:4" ht="15">
      <c r="C171" s="530">
        <f>+C164-Plazo!C19</f>
        <v>0</v>
      </c>
      <c r="D171" s="530">
        <f>+D164-Plazo!D19</f>
        <v>0</v>
      </c>
    </row>
    <row r="172" spans="3:4" ht="15">
      <c r="C172" s="531"/>
      <c r="D172" s="531"/>
    </row>
    <row r="173" spans="3:4" ht="15">
      <c r="C173" s="157"/>
      <c r="D173" s="157"/>
    </row>
    <row r="174" spans="3:4" ht="15">
      <c r="C174" s="114"/>
      <c r="D174" s="114"/>
    </row>
    <row r="176" ht="15">
      <c r="D176" s="114"/>
    </row>
    <row r="177" ht="15">
      <c r="C177" s="158"/>
    </row>
    <row r="178" ht="15">
      <c r="D178" s="131"/>
    </row>
  </sheetData>
  <sheetProtection/>
  <mergeCells count="19">
    <mergeCell ref="C117:C118"/>
    <mergeCell ref="B164:B165"/>
    <mergeCell ref="C164:C165"/>
    <mergeCell ref="D164:D165"/>
    <mergeCell ref="B124:D124"/>
    <mergeCell ref="B133:C133"/>
    <mergeCell ref="B135:B137"/>
    <mergeCell ref="C135:C137"/>
    <mergeCell ref="D135:D137"/>
    <mergeCell ref="B7:D7"/>
    <mergeCell ref="B9:C9"/>
    <mergeCell ref="B123:D123"/>
    <mergeCell ref="B6:D6"/>
    <mergeCell ref="B8:D8"/>
    <mergeCell ref="B11:B13"/>
    <mergeCell ref="C11:C13"/>
    <mergeCell ref="D11:D13"/>
    <mergeCell ref="D117:D118"/>
    <mergeCell ref="B117:B118"/>
  </mergeCells>
  <printOptions/>
  <pageMargins left="1.62" right="0.1968503937007874" top="0.74" bottom="0.4724409448818898" header="0.31496062992125984" footer="0.31496062992125984"/>
  <pageSetup fitToHeight="1" fitToWidth="1" horizontalDpi="600" verticalDpi="600" orientation="portrait" paperSize="9" scale="4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X98"/>
  <sheetViews>
    <sheetView zoomScale="70" zoomScaleNormal="70" zoomScalePageLayoutView="0" workbookViewId="0" topLeftCell="A1">
      <selection activeCell="A1" sqref="A1"/>
    </sheetView>
  </sheetViews>
  <sheetFormatPr defaultColWidth="10.8515625" defaultRowHeight="15"/>
  <cols>
    <col min="1" max="1" width="2.140625" style="219" customWidth="1"/>
    <col min="2" max="2" width="14.28125" style="219" customWidth="1"/>
    <col min="3" max="3" width="2.7109375" style="219" hidden="1" customWidth="1"/>
    <col min="4" max="4" width="3.28125" style="219" customWidth="1"/>
    <col min="5" max="5" width="13.7109375" style="222" customWidth="1"/>
    <col min="6" max="6" width="15.57421875" style="219" customWidth="1"/>
    <col min="7" max="7" width="15.57421875" style="222" customWidth="1"/>
    <col min="8" max="8" width="14.421875" style="222" customWidth="1"/>
    <col min="9" max="9" width="15.421875" style="226" customWidth="1"/>
    <col min="10" max="10" width="15.57421875" style="222" customWidth="1"/>
    <col min="11" max="11" width="14.421875" style="222" customWidth="1"/>
    <col min="12" max="12" width="14.57421875" style="222" customWidth="1"/>
    <col min="13" max="13" width="16.00390625" style="222" customWidth="1"/>
    <col min="14" max="14" width="10.8515625" style="219" customWidth="1"/>
    <col min="15" max="15" width="15.57421875" style="219" customWidth="1"/>
    <col min="16" max="16" width="11.7109375" style="219" bestFit="1" customWidth="1"/>
    <col min="17" max="17" width="10.7109375" style="219" customWidth="1"/>
    <col min="18" max="23" width="10.8515625" style="219" customWidth="1"/>
    <col min="24" max="24" width="19.28125" style="219" customWidth="1"/>
    <col min="25" max="16384" width="10.8515625" style="219" customWidth="1"/>
  </cols>
  <sheetData>
    <row r="1" ht="15"/>
    <row r="2" ht="15"/>
    <row r="3" ht="15"/>
    <row r="5" spans="2:9" ht="18.75">
      <c r="B5" s="220" t="s">
        <v>162</v>
      </c>
      <c r="C5" s="221"/>
      <c r="D5" s="221"/>
      <c r="I5" s="223"/>
    </row>
    <row r="6" spans="2:13" ht="19.5">
      <c r="B6" s="224" t="s">
        <v>88</v>
      </c>
      <c r="C6" s="225"/>
      <c r="D6" s="225"/>
      <c r="M6" s="227" t="s">
        <v>294</v>
      </c>
    </row>
    <row r="7" spans="2:4" ht="16.5">
      <c r="B7" s="228" t="s">
        <v>103</v>
      </c>
      <c r="C7" s="223"/>
      <c r="D7" s="223"/>
    </row>
    <row r="8" spans="2:4" ht="16.5">
      <c r="B8" s="228" t="s">
        <v>247</v>
      </c>
      <c r="C8" s="223"/>
      <c r="D8" s="223"/>
    </row>
    <row r="9" spans="2:12" ht="16.5">
      <c r="B9" s="228" t="s">
        <v>331</v>
      </c>
      <c r="C9" s="223"/>
      <c r="D9" s="223"/>
      <c r="F9" s="228"/>
      <c r="L9" s="229"/>
    </row>
    <row r="10" spans="2:13" s="230" customFormat="1" ht="16.5">
      <c r="B10" s="231" t="s">
        <v>100</v>
      </c>
      <c r="C10" s="232"/>
      <c r="D10" s="232"/>
      <c r="E10" s="233"/>
      <c r="G10" s="233"/>
      <c r="H10" s="233"/>
      <c r="I10" s="234"/>
      <c r="J10" s="233"/>
      <c r="K10" s="233"/>
      <c r="L10" s="233"/>
      <c r="M10" s="233"/>
    </row>
    <row r="11" ht="12" customHeight="1"/>
    <row r="12" spans="2:13" s="235" customFormat="1" ht="19.5" customHeight="1">
      <c r="B12" s="619" t="s">
        <v>138</v>
      </c>
      <c r="C12" s="620"/>
      <c r="D12" s="286"/>
      <c r="E12" s="627" t="s">
        <v>136</v>
      </c>
      <c r="F12" s="628"/>
      <c r="G12" s="629"/>
      <c r="H12" s="627" t="s">
        <v>137</v>
      </c>
      <c r="I12" s="628"/>
      <c r="J12" s="629"/>
      <c r="K12" s="627" t="s">
        <v>37</v>
      </c>
      <c r="L12" s="628"/>
      <c r="M12" s="629"/>
    </row>
    <row r="13" spans="2:13" ht="19.5" customHeight="1">
      <c r="B13" s="621"/>
      <c r="C13" s="622"/>
      <c r="D13" s="287"/>
      <c r="E13" s="236" t="s">
        <v>101</v>
      </c>
      <c r="F13" s="237" t="s">
        <v>102</v>
      </c>
      <c r="G13" s="238" t="s">
        <v>37</v>
      </c>
      <c r="H13" s="239" t="s">
        <v>101</v>
      </c>
      <c r="I13" s="237" t="s">
        <v>102</v>
      </c>
      <c r="J13" s="238" t="s">
        <v>37</v>
      </c>
      <c r="K13" s="239" t="s">
        <v>101</v>
      </c>
      <c r="L13" s="237" t="s">
        <v>102</v>
      </c>
      <c r="M13" s="238" t="s">
        <v>37</v>
      </c>
    </row>
    <row r="14" spans="2:13" ht="9.75" customHeight="1">
      <c r="B14" s="240"/>
      <c r="C14" s="241"/>
      <c r="D14" s="244"/>
      <c r="E14" s="240"/>
      <c r="F14" s="242"/>
      <c r="G14" s="243"/>
      <c r="H14" s="240"/>
      <c r="I14" s="242"/>
      <c r="J14" s="243"/>
      <c r="K14" s="240"/>
      <c r="L14" s="244"/>
      <c r="M14" s="243"/>
    </row>
    <row r="15" spans="2:24" ht="15" customHeight="1">
      <c r="B15" s="245">
        <v>2016</v>
      </c>
      <c r="C15" s="246"/>
      <c r="D15" s="289" t="s">
        <v>230</v>
      </c>
      <c r="E15" s="255">
        <v>1538.52424</v>
      </c>
      <c r="F15" s="251">
        <v>88.1353</v>
      </c>
      <c r="G15" s="252">
        <f aca="true" t="shared" si="0" ref="G15:G39">+F15+E15</f>
        <v>1626.6595399999999</v>
      </c>
      <c r="H15" s="250">
        <v>49029.05291999995</v>
      </c>
      <c r="I15" s="251">
        <v>4645.084909999992</v>
      </c>
      <c r="J15" s="252">
        <f aca="true" t="shared" si="1" ref="J15:J39">+H15+I15</f>
        <v>53674.13782999994</v>
      </c>
      <c r="K15" s="250">
        <f aca="true" t="shared" si="2" ref="K15:L39">+E15+H15</f>
        <v>50567.57715999995</v>
      </c>
      <c r="L15" s="251">
        <f t="shared" si="2"/>
        <v>4733.220209999992</v>
      </c>
      <c r="M15" s="252">
        <f aca="true" t="shared" si="3" ref="M15:M39">+K15+L15</f>
        <v>55300.79736999994</v>
      </c>
      <c r="P15" s="253"/>
      <c r="X15" s="254"/>
    </row>
    <row r="16" spans="2:24" ht="15" customHeight="1">
      <c r="B16" s="245">
        <v>2017</v>
      </c>
      <c r="C16" s="246"/>
      <c r="D16" s="288"/>
      <c r="E16" s="255">
        <v>5026.60554</v>
      </c>
      <c r="F16" s="251">
        <v>821.94079</v>
      </c>
      <c r="G16" s="252">
        <f t="shared" si="0"/>
        <v>5848.546329999999</v>
      </c>
      <c r="H16" s="250">
        <v>119192.65155000013</v>
      </c>
      <c r="I16" s="251">
        <v>16656.170189999993</v>
      </c>
      <c r="J16" s="252">
        <f t="shared" si="1"/>
        <v>135848.82174000013</v>
      </c>
      <c r="K16" s="250">
        <f t="shared" si="2"/>
        <v>124219.25709000013</v>
      </c>
      <c r="L16" s="251">
        <f t="shared" si="2"/>
        <v>17478.110979999994</v>
      </c>
      <c r="M16" s="252">
        <f t="shared" si="3"/>
        <v>141697.3680700001</v>
      </c>
      <c r="P16" s="253"/>
      <c r="X16" s="254"/>
    </row>
    <row r="17" spans="2:24" ht="15" customHeight="1">
      <c r="B17" s="245">
        <v>2018</v>
      </c>
      <c r="C17" s="246"/>
      <c r="D17" s="288"/>
      <c r="E17" s="255">
        <v>4614.55523</v>
      </c>
      <c r="F17" s="251">
        <v>897.9822399999998</v>
      </c>
      <c r="G17" s="252">
        <f t="shared" si="0"/>
        <v>5512.537469999999</v>
      </c>
      <c r="H17" s="250">
        <v>107119.41251000015</v>
      </c>
      <c r="I17" s="251">
        <v>13198.302899999988</v>
      </c>
      <c r="J17" s="252">
        <f t="shared" si="1"/>
        <v>120317.71541000015</v>
      </c>
      <c r="K17" s="250">
        <f t="shared" si="2"/>
        <v>111733.96774000015</v>
      </c>
      <c r="L17" s="251">
        <f t="shared" si="2"/>
        <v>14096.285139999987</v>
      </c>
      <c r="M17" s="252">
        <f t="shared" si="3"/>
        <v>125830.25288000015</v>
      </c>
      <c r="P17" s="253"/>
      <c r="X17" s="254"/>
    </row>
    <row r="18" spans="2:24" ht="15" customHeight="1">
      <c r="B18" s="245">
        <v>2019</v>
      </c>
      <c r="C18" s="246"/>
      <c r="D18" s="288"/>
      <c r="E18" s="255">
        <v>4208.6684700000005</v>
      </c>
      <c r="F18" s="251">
        <v>877.8929500000002</v>
      </c>
      <c r="G18" s="252">
        <f t="shared" si="0"/>
        <v>5086.561420000001</v>
      </c>
      <c r="H18" s="250">
        <v>80562.49525000002</v>
      </c>
      <c r="I18" s="251">
        <v>11094.571059999993</v>
      </c>
      <c r="J18" s="252">
        <f t="shared" si="1"/>
        <v>91657.06631000001</v>
      </c>
      <c r="K18" s="250">
        <f t="shared" si="2"/>
        <v>84771.16372000003</v>
      </c>
      <c r="L18" s="251">
        <f t="shared" si="2"/>
        <v>11972.464009999992</v>
      </c>
      <c r="M18" s="252">
        <f t="shared" si="3"/>
        <v>96743.62773000002</v>
      </c>
      <c r="P18" s="253"/>
      <c r="X18" s="254"/>
    </row>
    <row r="19" spans="2:24" ht="15" customHeight="1">
      <c r="B19" s="245">
        <v>2020</v>
      </c>
      <c r="C19" s="246"/>
      <c r="D19" s="288"/>
      <c r="E19" s="255">
        <v>3793.4996300000003</v>
      </c>
      <c r="F19" s="251">
        <v>769.81317</v>
      </c>
      <c r="G19" s="252">
        <f t="shared" si="0"/>
        <v>4563.312800000001</v>
      </c>
      <c r="H19" s="250">
        <v>75409.84341</v>
      </c>
      <c r="I19" s="251">
        <v>10056.833579999997</v>
      </c>
      <c r="J19" s="252">
        <f t="shared" si="1"/>
        <v>85466.67698999999</v>
      </c>
      <c r="K19" s="250">
        <f t="shared" si="2"/>
        <v>79203.34304</v>
      </c>
      <c r="L19" s="251">
        <f t="shared" si="2"/>
        <v>10826.646749999996</v>
      </c>
      <c r="M19" s="252">
        <f t="shared" si="3"/>
        <v>90029.98979</v>
      </c>
      <c r="P19" s="253"/>
      <c r="X19" s="254"/>
    </row>
    <row r="20" spans="2:24" ht="15" customHeight="1">
      <c r="B20" s="245">
        <v>2021</v>
      </c>
      <c r="C20" s="246"/>
      <c r="D20" s="288"/>
      <c r="E20" s="255">
        <v>3383.11283</v>
      </c>
      <c r="F20" s="251">
        <v>655.43071</v>
      </c>
      <c r="G20" s="252">
        <f t="shared" si="0"/>
        <v>4038.54354</v>
      </c>
      <c r="H20" s="250">
        <v>56148.20351</v>
      </c>
      <c r="I20" s="251">
        <v>8844.85262</v>
      </c>
      <c r="J20" s="252">
        <f t="shared" si="1"/>
        <v>64993.05613</v>
      </c>
      <c r="K20" s="250">
        <f t="shared" si="2"/>
        <v>59531.31634</v>
      </c>
      <c r="L20" s="251">
        <f t="shared" si="2"/>
        <v>9500.28333</v>
      </c>
      <c r="M20" s="252">
        <f t="shared" si="3"/>
        <v>69031.59967</v>
      </c>
      <c r="P20" s="253"/>
      <c r="X20" s="254"/>
    </row>
    <row r="21" spans="2:24" ht="15" customHeight="1">
      <c r="B21" s="245">
        <v>2022</v>
      </c>
      <c r="C21" s="246"/>
      <c r="D21" s="288"/>
      <c r="E21" s="255">
        <v>2976.25322</v>
      </c>
      <c r="F21" s="251">
        <v>554.44325</v>
      </c>
      <c r="G21" s="252">
        <f t="shared" si="0"/>
        <v>3530.69647</v>
      </c>
      <c r="H21" s="250">
        <v>53115.820879999956</v>
      </c>
      <c r="I21" s="251">
        <v>7731.242439999998</v>
      </c>
      <c r="J21" s="252">
        <f t="shared" si="1"/>
        <v>60847.06331999996</v>
      </c>
      <c r="K21" s="250">
        <f t="shared" si="2"/>
        <v>56092.074099999954</v>
      </c>
      <c r="L21" s="251">
        <f t="shared" si="2"/>
        <v>8285.685689999998</v>
      </c>
      <c r="M21" s="252">
        <f t="shared" si="3"/>
        <v>64377.75978999995</v>
      </c>
      <c r="P21" s="253"/>
      <c r="X21" s="254"/>
    </row>
    <row r="22" spans="2:24" ht="15" customHeight="1">
      <c r="B22" s="245">
        <v>2023</v>
      </c>
      <c r="C22" s="246"/>
      <c r="D22" s="288"/>
      <c r="E22" s="255">
        <v>2560.65391</v>
      </c>
      <c r="F22" s="251">
        <v>464.2377</v>
      </c>
      <c r="G22" s="252">
        <f t="shared" si="0"/>
        <v>3024.89161</v>
      </c>
      <c r="H22" s="250">
        <v>55379.938509999905</v>
      </c>
      <c r="I22" s="251">
        <v>6552.4685000000045</v>
      </c>
      <c r="J22" s="252">
        <f t="shared" si="1"/>
        <v>61932.40700999991</v>
      </c>
      <c r="K22" s="250">
        <f t="shared" si="2"/>
        <v>57940.592419999906</v>
      </c>
      <c r="L22" s="251">
        <f t="shared" si="2"/>
        <v>7016.706200000004</v>
      </c>
      <c r="M22" s="252">
        <f t="shared" si="3"/>
        <v>64957.298619999914</v>
      </c>
      <c r="P22" s="253"/>
      <c r="X22" s="254"/>
    </row>
    <row r="23" spans="2:24" ht="15" customHeight="1">
      <c r="B23" s="245">
        <v>2024</v>
      </c>
      <c r="C23" s="246"/>
      <c r="D23" s="288"/>
      <c r="E23" s="255">
        <v>2254.97534</v>
      </c>
      <c r="F23" s="251">
        <v>385.60011999999995</v>
      </c>
      <c r="G23" s="252">
        <f t="shared" si="0"/>
        <v>2640.57546</v>
      </c>
      <c r="H23" s="250">
        <v>32919.57202999998</v>
      </c>
      <c r="I23" s="251">
        <v>5372.9699500000015</v>
      </c>
      <c r="J23" s="252">
        <f t="shared" si="1"/>
        <v>38292.54197999998</v>
      </c>
      <c r="K23" s="250">
        <f t="shared" si="2"/>
        <v>35174.54736999998</v>
      </c>
      <c r="L23" s="251">
        <f t="shared" si="2"/>
        <v>5758.570070000002</v>
      </c>
      <c r="M23" s="252">
        <f t="shared" si="3"/>
        <v>40933.11743999998</v>
      </c>
      <c r="P23" s="253"/>
      <c r="X23" s="254"/>
    </row>
    <row r="24" spans="2:24" ht="15" customHeight="1">
      <c r="B24" s="245">
        <v>2025</v>
      </c>
      <c r="C24" s="246"/>
      <c r="D24" s="288"/>
      <c r="E24" s="255">
        <v>2254.97534</v>
      </c>
      <c r="F24" s="251">
        <v>311.58795</v>
      </c>
      <c r="G24" s="252">
        <f t="shared" si="0"/>
        <v>2566.56329</v>
      </c>
      <c r="H24" s="250">
        <v>24414.43827</v>
      </c>
      <c r="I24" s="251">
        <v>4318.775500000002</v>
      </c>
      <c r="J24" s="252">
        <f t="shared" si="1"/>
        <v>28733.213770000002</v>
      </c>
      <c r="K24" s="250">
        <f t="shared" si="2"/>
        <v>26669.41361</v>
      </c>
      <c r="L24" s="251">
        <f t="shared" si="2"/>
        <v>4630.363450000002</v>
      </c>
      <c r="M24" s="252">
        <f t="shared" si="3"/>
        <v>31299.77706</v>
      </c>
      <c r="P24" s="253"/>
      <c r="X24" s="254"/>
    </row>
    <row r="25" spans="2:24" ht="15" customHeight="1">
      <c r="B25" s="245">
        <v>2026</v>
      </c>
      <c r="C25" s="246"/>
      <c r="D25" s="288"/>
      <c r="E25" s="255">
        <v>2254.97534</v>
      </c>
      <c r="F25" s="251">
        <v>238.55235</v>
      </c>
      <c r="G25" s="252">
        <f t="shared" si="0"/>
        <v>2493.52769</v>
      </c>
      <c r="H25" s="250">
        <v>59609.069240000004</v>
      </c>
      <c r="I25" s="251">
        <v>3847.16264</v>
      </c>
      <c r="J25" s="252">
        <f t="shared" si="1"/>
        <v>63456.23188000001</v>
      </c>
      <c r="K25" s="250">
        <f t="shared" si="2"/>
        <v>61864.04458</v>
      </c>
      <c r="L25" s="251">
        <f t="shared" si="2"/>
        <v>4085.71499</v>
      </c>
      <c r="M25" s="252">
        <f t="shared" si="3"/>
        <v>65949.75957</v>
      </c>
      <c r="P25" s="253"/>
      <c r="X25" s="254"/>
    </row>
    <row r="26" spans="2:24" ht="15" customHeight="1">
      <c r="B26" s="245">
        <v>2027</v>
      </c>
      <c r="C26" s="246"/>
      <c r="D26" s="288"/>
      <c r="E26" s="255">
        <v>2254.97534</v>
      </c>
      <c r="F26" s="251">
        <v>165.19801</v>
      </c>
      <c r="G26" s="252">
        <f t="shared" si="0"/>
        <v>2420.17335</v>
      </c>
      <c r="H26" s="250">
        <v>36697.74973</v>
      </c>
      <c r="I26" s="251">
        <v>932.33482</v>
      </c>
      <c r="J26" s="252">
        <f t="shared" si="1"/>
        <v>37630.08455</v>
      </c>
      <c r="K26" s="250">
        <f t="shared" si="2"/>
        <v>38952.72507</v>
      </c>
      <c r="L26" s="251">
        <f t="shared" si="2"/>
        <v>1097.53283</v>
      </c>
      <c r="M26" s="252">
        <f t="shared" si="3"/>
        <v>40050.2579</v>
      </c>
      <c r="P26" s="253"/>
      <c r="X26" s="254"/>
    </row>
    <row r="27" spans="2:24" ht="15" customHeight="1">
      <c r="B27" s="245">
        <v>2028</v>
      </c>
      <c r="C27" s="246"/>
      <c r="D27" s="288"/>
      <c r="E27" s="255">
        <v>2254.97534</v>
      </c>
      <c r="F27" s="251">
        <v>91.89939000000001</v>
      </c>
      <c r="G27" s="252">
        <f t="shared" si="0"/>
        <v>2346.87473</v>
      </c>
      <c r="H27" s="250">
        <v>22757.621319999984</v>
      </c>
      <c r="I27" s="251">
        <v>718.2944399999998</v>
      </c>
      <c r="J27" s="252">
        <f t="shared" si="1"/>
        <v>23475.915759999985</v>
      </c>
      <c r="K27" s="250">
        <f t="shared" si="2"/>
        <v>25012.596659999985</v>
      </c>
      <c r="L27" s="251">
        <f t="shared" si="2"/>
        <v>810.1938299999998</v>
      </c>
      <c r="M27" s="252">
        <f t="shared" si="3"/>
        <v>25822.790489999985</v>
      </c>
      <c r="P27" s="253"/>
      <c r="X27" s="254"/>
    </row>
    <row r="28" spans="2:24" ht="15" customHeight="1">
      <c r="B28" s="245">
        <v>2029</v>
      </c>
      <c r="C28" s="246"/>
      <c r="D28" s="288"/>
      <c r="E28" s="255">
        <v>1127.48749</v>
      </c>
      <c r="F28" s="251">
        <v>18.4539</v>
      </c>
      <c r="G28" s="252">
        <f>+F28+E28</f>
        <v>1145.94139</v>
      </c>
      <c r="H28" s="250">
        <v>21755.448669999998</v>
      </c>
      <c r="I28" s="251">
        <v>603.5729699999999</v>
      </c>
      <c r="J28" s="252">
        <f t="shared" si="1"/>
        <v>22359.02164</v>
      </c>
      <c r="K28" s="250">
        <f t="shared" si="2"/>
        <v>22882.936159999997</v>
      </c>
      <c r="L28" s="251">
        <f t="shared" si="2"/>
        <v>622.0268699999999</v>
      </c>
      <c r="M28" s="252">
        <f t="shared" si="3"/>
        <v>23504.96303</v>
      </c>
      <c r="P28" s="253"/>
      <c r="X28" s="254"/>
    </row>
    <row r="29" spans="2:24" ht="15" customHeight="1">
      <c r="B29" s="245">
        <v>2030</v>
      </c>
      <c r="C29" s="246"/>
      <c r="D29" s="288"/>
      <c r="E29" s="247">
        <v>0</v>
      </c>
      <c r="F29" s="248">
        <v>0</v>
      </c>
      <c r="G29" s="249">
        <f t="shared" si="0"/>
        <v>0</v>
      </c>
      <c r="H29" s="250">
        <v>20189.531989999992</v>
      </c>
      <c r="I29" s="251">
        <v>442.05210999999997</v>
      </c>
      <c r="J29" s="252">
        <f t="shared" si="1"/>
        <v>20631.584099999993</v>
      </c>
      <c r="K29" s="250">
        <f t="shared" si="2"/>
        <v>20189.531989999992</v>
      </c>
      <c r="L29" s="251">
        <f t="shared" si="2"/>
        <v>442.05210999999997</v>
      </c>
      <c r="M29" s="252">
        <f t="shared" si="3"/>
        <v>20631.584099999993</v>
      </c>
      <c r="P29" s="253"/>
      <c r="X29" s="254"/>
    </row>
    <row r="30" spans="2:24" ht="15" customHeight="1">
      <c r="B30" s="245">
        <v>2031</v>
      </c>
      <c r="C30" s="246"/>
      <c r="D30" s="288"/>
      <c r="E30" s="247">
        <v>0</v>
      </c>
      <c r="F30" s="248">
        <v>0</v>
      </c>
      <c r="G30" s="249">
        <f t="shared" si="0"/>
        <v>0</v>
      </c>
      <c r="H30" s="250">
        <v>19939.23148</v>
      </c>
      <c r="I30" s="251">
        <v>320.49863999999997</v>
      </c>
      <c r="J30" s="252">
        <f t="shared" si="1"/>
        <v>20259.73012</v>
      </c>
      <c r="K30" s="250">
        <f t="shared" si="2"/>
        <v>19939.23148</v>
      </c>
      <c r="L30" s="251">
        <f t="shared" si="2"/>
        <v>320.49863999999997</v>
      </c>
      <c r="M30" s="252">
        <f t="shared" si="3"/>
        <v>20259.73012</v>
      </c>
      <c r="P30" s="253"/>
      <c r="X30" s="254"/>
    </row>
    <row r="31" spans="2:24" ht="15" customHeight="1">
      <c r="B31" s="245">
        <v>2032</v>
      </c>
      <c r="C31" s="246"/>
      <c r="D31" s="288"/>
      <c r="E31" s="247">
        <v>0</v>
      </c>
      <c r="F31" s="248">
        <v>0</v>
      </c>
      <c r="G31" s="249">
        <f t="shared" si="0"/>
        <v>0</v>
      </c>
      <c r="H31" s="250">
        <v>11102.719380000002</v>
      </c>
      <c r="I31" s="251">
        <v>-116.91365999999994</v>
      </c>
      <c r="J31" s="252">
        <f t="shared" si="1"/>
        <v>10985.805720000002</v>
      </c>
      <c r="K31" s="250">
        <f t="shared" si="2"/>
        <v>11102.719380000002</v>
      </c>
      <c r="L31" s="251">
        <f t="shared" si="2"/>
        <v>-116.91365999999994</v>
      </c>
      <c r="M31" s="252">
        <f t="shared" si="3"/>
        <v>10985.805720000002</v>
      </c>
      <c r="P31" s="253"/>
      <c r="X31" s="254"/>
    </row>
    <row r="32" spans="2:24" ht="15" customHeight="1">
      <c r="B32" s="245">
        <v>2033</v>
      </c>
      <c r="C32" s="246"/>
      <c r="D32" s="288"/>
      <c r="E32" s="247">
        <v>0</v>
      </c>
      <c r="F32" s="248">
        <v>0</v>
      </c>
      <c r="G32" s="249">
        <f t="shared" si="0"/>
        <v>0</v>
      </c>
      <c r="H32" s="250">
        <v>1718.5987400000001</v>
      </c>
      <c r="I32" s="251">
        <v>96.3777</v>
      </c>
      <c r="J32" s="252">
        <f t="shared" si="1"/>
        <v>1814.9764400000001</v>
      </c>
      <c r="K32" s="250">
        <f t="shared" si="2"/>
        <v>1718.5987400000001</v>
      </c>
      <c r="L32" s="251">
        <f t="shared" si="2"/>
        <v>96.3777</v>
      </c>
      <c r="M32" s="252">
        <f t="shared" si="3"/>
        <v>1814.9764400000001</v>
      </c>
      <c r="P32" s="253"/>
      <c r="X32" s="254"/>
    </row>
    <row r="33" spans="2:24" ht="15" customHeight="1">
      <c r="B33" s="245">
        <v>2034</v>
      </c>
      <c r="C33" s="246"/>
      <c r="D33" s="288"/>
      <c r="E33" s="247">
        <v>0</v>
      </c>
      <c r="F33" s="248">
        <v>0</v>
      </c>
      <c r="G33" s="249">
        <f t="shared" si="0"/>
        <v>0</v>
      </c>
      <c r="H33" s="250">
        <v>800.2444200000001</v>
      </c>
      <c r="I33" s="251">
        <v>66.5497</v>
      </c>
      <c r="J33" s="252">
        <f t="shared" si="1"/>
        <v>866.7941200000001</v>
      </c>
      <c r="K33" s="250">
        <f t="shared" si="2"/>
        <v>800.2444200000001</v>
      </c>
      <c r="L33" s="251">
        <f t="shared" si="2"/>
        <v>66.5497</v>
      </c>
      <c r="M33" s="252">
        <f t="shared" si="3"/>
        <v>866.7941200000001</v>
      </c>
      <c r="P33" s="253"/>
      <c r="X33" s="254"/>
    </row>
    <row r="34" spans="2:24" ht="15" customHeight="1">
      <c r="B34" s="245">
        <v>2035</v>
      </c>
      <c r="C34" s="246"/>
      <c r="D34" s="288"/>
      <c r="E34" s="247">
        <v>0</v>
      </c>
      <c r="F34" s="248">
        <v>0</v>
      </c>
      <c r="G34" s="249">
        <f t="shared" si="0"/>
        <v>0</v>
      </c>
      <c r="H34" s="250">
        <v>913.6249399999999</v>
      </c>
      <c r="I34" s="251">
        <v>47.962889999999994</v>
      </c>
      <c r="J34" s="252">
        <f t="shared" si="1"/>
        <v>961.5878299999999</v>
      </c>
      <c r="K34" s="250">
        <f t="shared" si="2"/>
        <v>913.6249399999999</v>
      </c>
      <c r="L34" s="251">
        <f t="shared" si="2"/>
        <v>47.962889999999994</v>
      </c>
      <c r="M34" s="252">
        <f t="shared" si="3"/>
        <v>961.5878299999999</v>
      </c>
      <c r="P34" s="253"/>
      <c r="X34" s="254"/>
    </row>
    <row r="35" spans="2:24" ht="15" customHeight="1">
      <c r="B35" s="245">
        <v>2036</v>
      </c>
      <c r="C35" s="246"/>
      <c r="D35" s="288"/>
      <c r="E35" s="247">
        <v>0</v>
      </c>
      <c r="F35" s="248">
        <v>0</v>
      </c>
      <c r="G35" s="249">
        <f t="shared" si="0"/>
        <v>0</v>
      </c>
      <c r="H35" s="250">
        <v>517.1333599999999</v>
      </c>
      <c r="I35" s="251">
        <v>30.11589</v>
      </c>
      <c r="J35" s="252">
        <f t="shared" si="1"/>
        <v>547.24925</v>
      </c>
      <c r="K35" s="250">
        <f t="shared" si="2"/>
        <v>517.1333599999999</v>
      </c>
      <c r="L35" s="251">
        <f t="shared" si="2"/>
        <v>30.11589</v>
      </c>
      <c r="M35" s="252">
        <f t="shared" si="3"/>
        <v>547.24925</v>
      </c>
      <c r="P35" s="253"/>
      <c r="X35" s="254"/>
    </row>
    <row r="36" spans="2:24" ht="15" customHeight="1">
      <c r="B36" s="245">
        <v>2037</v>
      </c>
      <c r="C36" s="246"/>
      <c r="D36" s="288"/>
      <c r="E36" s="247">
        <v>0</v>
      </c>
      <c r="F36" s="248">
        <v>0</v>
      </c>
      <c r="G36" s="249">
        <f t="shared" si="0"/>
        <v>0</v>
      </c>
      <c r="H36" s="250">
        <v>354.49533999999994</v>
      </c>
      <c r="I36" s="251">
        <v>21.84972</v>
      </c>
      <c r="J36" s="252">
        <f t="shared" si="1"/>
        <v>376.34505999999993</v>
      </c>
      <c r="K36" s="250">
        <f t="shared" si="2"/>
        <v>354.49533999999994</v>
      </c>
      <c r="L36" s="251">
        <f t="shared" si="2"/>
        <v>21.84972</v>
      </c>
      <c r="M36" s="252">
        <f t="shared" si="3"/>
        <v>376.34505999999993</v>
      </c>
      <c r="P36" s="253"/>
      <c r="X36" s="254"/>
    </row>
    <row r="37" spans="2:24" ht="15" customHeight="1">
      <c r="B37" s="245">
        <v>2038</v>
      </c>
      <c r="C37" s="246"/>
      <c r="D37" s="288"/>
      <c r="E37" s="247">
        <v>0</v>
      </c>
      <c r="F37" s="248">
        <v>0</v>
      </c>
      <c r="G37" s="249">
        <f t="shared" si="0"/>
        <v>0</v>
      </c>
      <c r="H37" s="250">
        <v>354.49533999999994</v>
      </c>
      <c r="I37" s="251">
        <v>16.02313</v>
      </c>
      <c r="J37" s="252">
        <f t="shared" si="1"/>
        <v>370.5184699999999</v>
      </c>
      <c r="K37" s="250">
        <f t="shared" si="2"/>
        <v>354.49533999999994</v>
      </c>
      <c r="L37" s="251">
        <f t="shared" si="2"/>
        <v>16.02313</v>
      </c>
      <c r="M37" s="252">
        <f t="shared" si="3"/>
        <v>370.5184699999999</v>
      </c>
      <c r="P37" s="253"/>
      <c r="X37" s="254"/>
    </row>
    <row r="38" spans="2:24" ht="15" customHeight="1">
      <c r="B38" s="245">
        <v>2039</v>
      </c>
      <c r="C38" s="246"/>
      <c r="D38" s="288"/>
      <c r="E38" s="247">
        <v>0</v>
      </c>
      <c r="F38" s="248">
        <v>0</v>
      </c>
      <c r="G38" s="249">
        <f t="shared" si="0"/>
        <v>0</v>
      </c>
      <c r="H38" s="250">
        <v>291.32971999999995</v>
      </c>
      <c r="I38" s="251">
        <v>10.19653</v>
      </c>
      <c r="J38" s="252">
        <f t="shared" si="1"/>
        <v>301.52624999999995</v>
      </c>
      <c r="K38" s="250">
        <f t="shared" si="2"/>
        <v>291.32971999999995</v>
      </c>
      <c r="L38" s="251">
        <f t="shared" si="2"/>
        <v>10.19653</v>
      </c>
      <c r="M38" s="252">
        <f t="shared" si="3"/>
        <v>301.52624999999995</v>
      </c>
      <c r="P38" s="253"/>
      <c r="X38" s="254"/>
    </row>
    <row r="39" spans="2:24" ht="15" customHeight="1">
      <c r="B39" s="245">
        <v>2040</v>
      </c>
      <c r="C39" s="246"/>
      <c r="D39" s="288"/>
      <c r="E39" s="247">
        <v>0</v>
      </c>
      <c r="F39" s="248">
        <v>0</v>
      </c>
      <c r="G39" s="249">
        <f t="shared" si="0"/>
        <v>0</v>
      </c>
      <c r="H39" s="250">
        <v>291.32975999999996</v>
      </c>
      <c r="I39" s="251">
        <v>4.36995</v>
      </c>
      <c r="J39" s="252">
        <f t="shared" si="1"/>
        <v>295.69971</v>
      </c>
      <c r="K39" s="250">
        <f t="shared" si="2"/>
        <v>291.32975999999996</v>
      </c>
      <c r="L39" s="251">
        <f t="shared" si="2"/>
        <v>4.36995</v>
      </c>
      <c r="M39" s="252">
        <f t="shared" si="3"/>
        <v>295.69971</v>
      </c>
      <c r="P39" s="253"/>
      <c r="X39" s="254"/>
    </row>
    <row r="40" spans="2:13" ht="9.75" customHeight="1">
      <c r="B40" s="256"/>
      <c r="C40" s="257"/>
      <c r="D40" s="290"/>
      <c r="E40" s="258"/>
      <c r="F40" s="259"/>
      <c r="G40" s="260"/>
      <c r="H40" s="261"/>
      <c r="I40" s="259"/>
      <c r="J40" s="260"/>
      <c r="K40" s="262"/>
      <c r="L40" s="263"/>
      <c r="M40" s="260"/>
    </row>
    <row r="41" spans="2:13" ht="15" customHeight="1">
      <c r="B41" s="630" t="s">
        <v>16</v>
      </c>
      <c r="C41" s="623"/>
      <c r="D41" s="366"/>
      <c r="E41" s="632">
        <f aca="true" t="shared" si="4" ref="E41:M41">SUM(E15:E39)</f>
        <v>40504.237259999994</v>
      </c>
      <c r="F41" s="634">
        <f t="shared" si="4"/>
        <v>6341.16783</v>
      </c>
      <c r="G41" s="623">
        <f t="shared" si="4"/>
        <v>46845.40509</v>
      </c>
      <c r="H41" s="636">
        <f t="shared" si="4"/>
        <v>850584.0522700003</v>
      </c>
      <c r="I41" s="638">
        <f t="shared" si="4"/>
        <v>95511.71911999995</v>
      </c>
      <c r="J41" s="625">
        <f t="shared" si="4"/>
        <v>946095.77139</v>
      </c>
      <c r="K41" s="640">
        <f t="shared" si="4"/>
        <v>891088.2895300003</v>
      </c>
      <c r="L41" s="638">
        <f t="shared" si="4"/>
        <v>101852.88694999997</v>
      </c>
      <c r="M41" s="625">
        <f t="shared" si="4"/>
        <v>992941.1764799998</v>
      </c>
    </row>
    <row r="42" spans="2:13" ht="15" customHeight="1">
      <c r="B42" s="631"/>
      <c r="C42" s="624"/>
      <c r="D42" s="367"/>
      <c r="E42" s="633"/>
      <c r="F42" s="635"/>
      <c r="G42" s="624"/>
      <c r="H42" s="637"/>
      <c r="I42" s="639"/>
      <c r="J42" s="626"/>
      <c r="K42" s="641"/>
      <c r="L42" s="639"/>
      <c r="M42" s="626"/>
    </row>
    <row r="43" ht="6.75" customHeight="1"/>
    <row r="44" spans="2:13" s="230" customFormat="1" ht="15" customHeight="1">
      <c r="B44" s="264" t="s">
        <v>187</v>
      </c>
      <c r="C44" s="265"/>
      <c r="D44" s="265"/>
      <c r="E44" s="233"/>
      <c r="G44" s="233"/>
      <c r="H44" s="266"/>
      <c r="I44" s="267"/>
      <c r="J44" s="266"/>
      <c r="K44" s="233"/>
      <c r="L44" s="233"/>
      <c r="M44" s="233"/>
    </row>
    <row r="45" spans="2:13" s="230" customFormat="1" ht="15" customHeight="1">
      <c r="B45" s="264" t="s">
        <v>332</v>
      </c>
      <c r="C45" s="265"/>
      <c r="D45" s="265"/>
      <c r="E45" s="233"/>
      <c r="G45" s="233"/>
      <c r="H45" s="266"/>
      <c r="I45" s="267"/>
      <c r="J45" s="266"/>
      <c r="K45" s="325"/>
      <c r="L45" s="324"/>
      <c r="M45" s="233"/>
    </row>
    <row r="46" spans="2:13" s="230" customFormat="1" ht="15" customHeight="1">
      <c r="B46" s="264" t="s">
        <v>333</v>
      </c>
      <c r="C46" s="265"/>
      <c r="D46" s="265"/>
      <c r="E46" s="233"/>
      <c r="G46" s="233"/>
      <c r="H46" s="291"/>
      <c r="I46" s="267"/>
      <c r="J46" s="266"/>
      <c r="K46" s="233"/>
      <c r="L46" s="233"/>
      <c r="M46" s="233"/>
    </row>
    <row r="47" spans="2:13" ht="15.75" customHeight="1">
      <c r="B47" s="268"/>
      <c r="C47" s="268"/>
      <c r="D47" s="268"/>
      <c r="E47" s="269"/>
      <c r="F47" s="269"/>
      <c r="G47" s="269"/>
      <c r="H47" s="269"/>
      <c r="I47" s="269"/>
      <c r="J47" s="269"/>
      <c r="K47" s="269"/>
      <c r="L47" s="269"/>
      <c r="M47" s="269"/>
    </row>
    <row r="48" spans="2:24" ht="15.75" customHeight="1">
      <c r="B48" s="268"/>
      <c r="C48" s="268"/>
      <c r="D48" s="268"/>
      <c r="E48" s="329"/>
      <c r="F48" s="340"/>
      <c r="G48" s="295"/>
      <c r="H48" s="329"/>
      <c r="I48" s="295"/>
      <c r="J48" s="295"/>
      <c r="K48" s="295"/>
      <c r="L48" s="295"/>
      <c r="M48" s="295"/>
      <c r="X48" s="278"/>
    </row>
    <row r="49" spans="2:24" ht="15.75" customHeight="1">
      <c r="B49" s="268"/>
      <c r="C49" s="268"/>
      <c r="D49" s="268"/>
      <c r="E49" s="270"/>
      <c r="F49" s="273"/>
      <c r="G49" s="272"/>
      <c r="H49" s="271"/>
      <c r="I49" s="271"/>
      <c r="J49" s="271"/>
      <c r="K49" s="270"/>
      <c r="L49" s="270"/>
      <c r="M49" s="532"/>
      <c r="Q49" s="369"/>
      <c r="X49" s="278"/>
    </row>
    <row r="50" spans="2:17" ht="15.75" customHeight="1">
      <c r="B50" s="268"/>
      <c r="C50" s="268"/>
      <c r="D50" s="268"/>
      <c r="E50" s="270"/>
      <c r="F50" s="273"/>
      <c r="G50" s="270"/>
      <c r="H50" s="271"/>
      <c r="I50" s="271"/>
      <c r="J50" s="271"/>
      <c r="K50" s="270"/>
      <c r="L50" s="272"/>
      <c r="M50" s="532"/>
      <c r="O50" s="375"/>
      <c r="Q50" s="369"/>
    </row>
    <row r="51" spans="2:17" ht="15.75" customHeight="1">
      <c r="B51" s="268"/>
      <c r="C51" s="268"/>
      <c r="D51" s="268"/>
      <c r="E51" s="270"/>
      <c r="F51" s="273"/>
      <c r="G51" s="270"/>
      <c r="H51" s="270"/>
      <c r="I51" s="274"/>
      <c r="J51" s="270"/>
      <c r="K51" s="270"/>
      <c r="L51" s="270"/>
      <c r="M51" s="493">
        <f>+Deudor!H8</f>
        <v>3.395</v>
      </c>
      <c r="O51" s="376"/>
      <c r="P51" s="376"/>
      <c r="Q51" s="369"/>
    </row>
    <row r="52" spans="2:17" ht="18.75">
      <c r="B52" s="220" t="s">
        <v>174</v>
      </c>
      <c r="C52" s="221"/>
      <c r="D52" s="221"/>
      <c r="M52" s="473"/>
      <c r="Q52" s="369"/>
    </row>
    <row r="53" spans="2:17" ht="19.5">
      <c r="B53" s="224" t="s">
        <v>88</v>
      </c>
      <c r="C53" s="225"/>
      <c r="D53" s="225"/>
      <c r="L53" s="111"/>
      <c r="M53" s="473"/>
      <c r="Q53" s="369"/>
    </row>
    <row r="54" spans="2:17" ht="16.5">
      <c r="B54" s="228" t="s">
        <v>103</v>
      </c>
      <c r="C54" s="223"/>
      <c r="D54" s="223"/>
      <c r="M54" s="377"/>
      <c r="Q54" s="369"/>
    </row>
    <row r="55" spans="2:17" ht="16.5">
      <c r="B55" s="228" t="s">
        <v>247</v>
      </c>
      <c r="C55" s="223"/>
      <c r="D55" s="223"/>
      <c r="L55" s="275"/>
      <c r="O55" s="378"/>
      <c r="Q55" s="369"/>
    </row>
    <row r="56" spans="2:4" ht="16.5">
      <c r="B56" s="228" t="str">
        <f>+B9</f>
        <v>Período: De setiembre 2016 al 2040</v>
      </c>
      <c r="C56" s="223"/>
      <c r="D56" s="223"/>
    </row>
    <row r="57" spans="2:13" ht="16.5">
      <c r="B57" s="231" t="s">
        <v>293</v>
      </c>
      <c r="C57" s="232"/>
      <c r="D57" s="232"/>
      <c r="E57" s="233"/>
      <c r="F57" s="230"/>
      <c r="G57" s="233"/>
      <c r="H57" s="233"/>
      <c r="I57" s="234"/>
      <c r="J57" s="233"/>
      <c r="K57" s="233"/>
      <c r="L57" s="233"/>
      <c r="M57" s="233"/>
    </row>
    <row r="58" ht="8.25" customHeight="1"/>
    <row r="59" spans="2:13" ht="16.5">
      <c r="B59" s="619" t="s">
        <v>138</v>
      </c>
      <c r="C59" s="620"/>
      <c r="D59" s="286"/>
      <c r="E59" s="627" t="s">
        <v>136</v>
      </c>
      <c r="F59" s="628"/>
      <c r="G59" s="629"/>
      <c r="H59" s="627" t="s">
        <v>137</v>
      </c>
      <c r="I59" s="628"/>
      <c r="J59" s="629"/>
      <c r="K59" s="627" t="s">
        <v>37</v>
      </c>
      <c r="L59" s="628"/>
      <c r="M59" s="629"/>
    </row>
    <row r="60" spans="2:13" ht="16.5">
      <c r="B60" s="621"/>
      <c r="C60" s="622"/>
      <c r="D60" s="287"/>
      <c r="E60" s="236" t="s">
        <v>101</v>
      </c>
      <c r="F60" s="237" t="s">
        <v>102</v>
      </c>
      <c r="G60" s="238" t="s">
        <v>37</v>
      </c>
      <c r="H60" s="239" t="s">
        <v>101</v>
      </c>
      <c r="I60" s="237" t="s">
        <v>102</v>
      </c>
      <c r="J60" s="238" t="s">
        <v>37</v>
      </c>
      <c r="K60" s="239" t="s">
        <v>101</v>
      </c>
      <c r="L60" s="237" t="s">
        <v>102</v>
      </c>
      <c r="M60" s="238" t="s">
        <v>37</v>
      </c>
    </row>
    <row r="61" spans="2:13" ht="9.75" customHeight="1">
      <c r="B61" s="240"/>
      <c r="C61" s="241"/>
      <c r="D61" s="244"/>
      <c r="E61" s="276"/>
      <c r="F61" s="242"/>
      <c r="G61" s="243"/>
      <c r="H61" s="240"/>
      <c r="I61" s="242"/>
      <c r="J61" s="243"/>
      <c r="K61" s="240"/>
      <c r="L61" s="244"/>
      <c r="M61" s="243"/>
    </row>
    <row r="62" spans="2:16" ht="15.75">
      <c r="B62" s="245">
        <v>2016</v>
      </c>
      <c r="C62" s="246"/>
      <c r="D62" s="288" t="str">
        <f>+D15</f>
        <v>a/</v>
      </c>
      <c r="E62" s="255">
        <f aca="true" t="shared" si="5" ref="E62:F86">+E15*$M$51</f>
        <v>5223.2897948</v>
      </c>
      <c r="F62" s="251">
        <f t="shared" si="5"/>
        <v>299.2193435</v>
      </c>
      <c r="G62" s="252">
        <f>+F62+E62</f>
        <v>5522.5091383</v>
      </c>
      <c r="H62" s="250">
        <f aca="true" t="shared" si="6" ref="H62:I86">+H15*$M$51</f>
        <v>166453.63466339983</v>
      </c>
      <c r="I62" s="251">
        <f t="shared" si="6"/>
        <v>15770.063269449975</v>
      </c>
      <c r="J62" s="252">
        <f aca="true" t="shared" si="7" ref="J62:J85">+H62+I62</f>
        <v>182223.6979328498</v>
      </c>
      <c r="K62" s="250">
        <f aca="true" t="shared" si="8" ref="K62:L86">+E62+H62</f>
        <v>171676.92445819982</v>
      </c>
      <c r="L62" s="251">
        <f t="shared" si="8"/>
        <v>16069.282612949975</v>
      </c>
      <c r="M62" s="252">
        <f aca="true" t="shared" si="9" ref="M62:M85">+K62+L62</f>
        <v>187746.2070711498</v>
      </c>
      <c r="P62" s="254"/>
    </row>
    <row r="63" spans="2:16" ht="15.75">
      <c r="B63" s="245">
        <v>2017</v>
      </c>
      <c r="C63" s="246"/>
      <c r="D63" s="288"/>
      <c r="E63" s="255">
        <f t="shared" si="5"/>
        <v>17065.3258083</v>
      </c>
      <c r="F63" s="251">
        <f t="shared" si="5"/>
        <v>2790.48898205</v>
      </c>
      <c r="G63" s="252">
        <f aca="true" t="shared" si="10" ref="G63:G85">+F63+E63</f>
        <v>19855.81479035</v>
      </c>
      <c r="H63" s="250">
        <f t="shared" si="6"/>
        <v>404659.0520122504</v>
      </c>
      <c r="I63" s="251">
        <f t="shared" si="6"/>
        <v>56547.69779504998</v>
      </c>
      <c r="J63" s="252">
        <f t="shared" si="7"/>
        <v>461206.7498073004</v>
      </c>
      <c r="K63" s="250">
        <f t="shared" si="8"/>
        <v>421724.3778205504</v>
      </c>
      <c r="L63" s="251">
        <f t="shared" si="8"/>
        <v>59338.18677709998</v>
      </c>
      <c r="M63" s="252">
        <f t="shared" si="9"/>
        <v>481062.5645976504</v>
      </c>
      <c r="P63" s="254"/>
    </row>
    <row r="64" spans="2:16" ht="15.75">
      <c r="B64" s="245">
        <v>2018</v>
      </c>
      <c r="C64" s="246"/>
      <c r="D64" s="288"/>
      <c r="E64" s="255">
        <f t="shared" si="5"/>
        <v>15666.41500585</v>
      </c>
      <c r="F64" s="251">
        <f t="shared" si="5"/>
        <v>3048.649704799999</v>
      </c>
      <c r="G64" s="252">
        <f t="shared" si="10"/>
        <v>18715.06471065</v>
      </c>
      <c r="H64" s="250">
        <f t="shared" si="6"/>
        <v>363670.40547145053</v>
      </c>
      <c r="I64" s="251">
        <f t="shared" si="6"/>
        <v>44808.23834549996</v>
      </c>
      <c r="J64" s="252">
        <f t="shared" si="7"/>
        <v>408478.6438169505</v>
      </c>
      <c r="K64" s="250">
        <f t="shared" si="8"/>
        <v>379336.82047730056</v>
      </c>
      <c r="L64" s="251">
        <f t="shared" si="8"/>
        <v>47856.88805029996</v>
      </c>
      <c r="M64" s="252">
        <f t="shared" si="9"/>
        <v>427193.7085276005</v>
      </c>
      <c r="P64" s="254"/>
    </row>
    <row r="65" spans="2:16" ht="15.75">
      <c r="B65" s="245">
        <v>2019</v>
      </c>
      <c r="C65" s="246"/>
      <c r="D65" s="288"/>
      <c r="E65" s="255">
        <f t="shared" si="5"/>
        <v>14288.429455650003</v>
      </c>
      <c r="F65" s="251">
        <f t="shared" si="5"/>
        <v>2980.4465652500007</v>
      </c>
      <c r="G65" s="252">
        <f t="shared" si="10"/>
        <v>17268.876020900003</v>
      </c>
      <c r="H65" s="250">
        <f t="shared" si="6"/>
        <v>273509.6713737501</v>
      </c>
      <c r="I65" s="251">
        <f t="shared" si="6"/>
        <v>37666.068748699974</v>
      </c>
      <c r="J65" s="252">
        <f t="shared" si="7"/>
        <v>311175.74012245005</v>
      </c>
      <c r="K65" s="250">
        <f t="shared" si="8"/>
        <v>287798.10082940006</v>
      </c>
      <c r="L65" s="251">
        <f t="shared" si="8"/>
        <v>40646.515313949974</v>
      </c>
      <c r="M65" s="252">
        <f t="shared" si="9"/>
        <v>328444.61614335</v>
      </c>
      <c r="P65" s="254"/>
    </row>
    <row r="66" spans="2:16" ht="15.75">
      <c r="B66" s="245">
        <v>2020</v>
      </c>
      <c r="C66" s="246"/>
      <c r="D66" s="288"/>
      <c r="E66" s="255">
        <f t="shared" si="5"/>
        <v>12878.93124385</v>
      </c>
      <c r="F66" s="251">
        <f t="shared" si="5"/>
        <v>2613.51571215</v>
      </c>
      <c r="G66" s="252">
        <f t="shared" si="10"/>
        <v>15492.446956</v>
      </c>
      <c r="H66" s="250">
        <f t="shared" si="6"/>
        <v>256016.41837695</v>
      </c>
      <c r="I66" s="251">
        <f t="shared" si="6"/>
        <v>34142.95000409999</v>
      </c>
      <c r="J66" s="252">
        <f t="shared" si="7"/>
        <v>290159.36838105</v>
      </c>
      <c r="K66" s="250">
        <f t="shared" si="8"/>
        <v>268895.3496208</v>
      </c>
      <c r="L66" s="251">
        <f t="shared" si="8"/>
        <v>36756.46571624999</v>
      </c>
      <c r="M66" s="252">
        <f t="shared" si="9"/>
        <v>305651.81533705</v>
      </c>
      <c r="P66" s="254"/>
    </row>
    <row r="67" spans="2:16" ht="15.75">
      <c r="B67" s="245">
        <v>2021</v>
      </c>
      <c r="C67" s="246"/>
      <c r="D67" s="288"/>
      <c r="E67" s="255">
        <f t="shared" si="5"/>
        <v>11485.66805785</v>
      </c>
      <c r="F67" s="251">
        <f t="shared" si="5"/>
        <v>2225.18726045</v>
      </c>
      <c r="G67" s="252">
        <f t="shared" si="10"/>
        <v>13710.8553183</v>
      </c>
      <c r="H67" s="250">
        <f t="shared" si="6"/>
        <v>190623.15091645</v>
      </c>
      <c r="I67" s="251">
        <f t="shared" si="6"/>
        <v>30028.2746449</v>
      </c>
      <c r="J67" s="252">
        <f t="shared" si="7"/>
        <v>220651.42556134998</v>
      </c>
      <c r="K67" s="250">
        <f t="shared" si="8"/>
        <v>202108.8189743</v>
      </c>
      <c r="L67" s="251">
        <f t="shared" si="8"/>
        <v>32253.46190535</v>
      </c>
      <c r="M67" s="252">
        <f t="shared" si="9"/>
        <v>234362.28087965</v>
      </c>
      <c r="P67" s="254"/>
    </row>
    <row r="68" spans="2:16" ht="15.75">
      <c r="B68" s="245">
        <v>2022</v>
      </c>
      <c r="C68" s="246"/>
      <c r="D68" s="288"/>
      <c r="E68" s="255">
        <f t="shared" si="5"/>
        <v>10104.3796819</v>
      </c>
      <c r="F68" s="251">
        <f t="shared" si="5"/>
        <v>1882.3348337500001</v>
      </c>
      <c r="G68" s="252">
        <f t="shared" si="10"/>
        <v>11986.714515650001</v>
      </c>
      <c r="H68" s="250">
        <f t="shared" si="6"/>
        <v>180328.21188759984</v>
      </c>
      <c r="I68" s="251">
        <f t="shared" si="6"/>
        <v>26247.568083799993</v>
      </c>
      <c r="J68" s="252">
        <f t="shared" si="7"/>
        <v>206575.77997139984</v>
      </c>
      <c r="K68" s="250">
        <f t="shared" si="8"/>
        <v>190432.59156949984</v>
      </c>
      <c r="L68" s="251">
        <f t="shared" si="8"/>
        <v>28129.902917549993</v>
      </c>
      <c r="M68" s="252">
        <f t="shared" si="9"/>
        <v>218562.49448704984</v>
      </c>
      <c r="P68" s="254"/>
    </row>
    <row r="69" spans="2:16" ht="15.75">
      <c r="B69" s="245">
        <v>2023</v>
      </c>
      <c r="C69" s="246"/>
      <c r="D69" s="288"/>
      <c r="E69" s="255">
        <f t="shared" si="5"/>
        <v>8693.42002445</v>
      </c>
      <c r="F69" s="251">
        <f t="shared" si="5"/>
        <v>1576.0869915</v>
      </c>
      <c r="G69" s="252">
        <f t="shared" si="10"/>
        <v>10269.507015950001</v>
      </c>
      <c r="H69" s="250">
        <f t="shared" si="6"/>
        <v>188014.8912414497</v>
      </c>
      <c r="I69" s="251">
        <f t="shared" si="6"/>
        <v>22245.630557500015</v>
      </c>
      <c r="J69" s="252">
        <f t="shared" si="7"/>
        <v>210260.5217989497</v>
      </c>
      <c r="K69" s="250">
        <f t="shared" si="8"/>
        <v>196708.31126589968</v>
      </c>
      <c r="L69" s="251">
        <f t="shared" si="8"/>
        <v>23821.717549000015</v>
      </c>
      <c r="M69" s="252">
        <f t="shared" si="9"/>
        <v>220530.0288148997</v>
      </c>
      <c r="P69" s="254"/>
    </row>
    <row r="70" spans="2:16" ht="15.75">
      <c r="B70" s="245">
        <v>2024</v>
      </c>
      <c r="C70" s="246"/>
      <c r="D70" s="288"/>
      <c r="E70" s="255">
        <f t="shared" si="5"/>
        <v>7655.6412793</v>
      </c>
      <c r="F70" s="251">
        <f t="shared" si="5"/>
        <v>1309.1124074</v>
      </c>
      <c r="G70" s="252">
        <f t="shared" si="10"/>
        <v>8964.7536867</v>
      </c>
      <c r="H70" s="250">
        <f t="shared" si="6"/>
        <v>111761.94704184994</v>
      </c>
      <c r="I70" s="251">
        <f t="shared" si="6"/>
        <v>18241.232980250006</v>
      </c>
      <c r="J70" s="252">
        <f t="shared" si="7"/>
        <v>130003.18002209994</v>
      </c>
      <c r="K70" s="250">
        <f t="shared" si="8"/>
        <v>119417.58832114995</v>
      </c>
      <c r="L70" s="251">
        <f t="shared" si="8"/>
        <v>19550.345387650006</v>
      </c>
      <c r="M70" s="252">
        <f t="shared" si="9"/>
        <v>138967.93370879994</v>
      </c>
      <c r="P70" s="254"/>
    </row>
    <row r="71" spans="2:16" ht="15.75">
      <c r="B71" s="245">
        <v>2025</v>
      </c>
      <c r="C71" s="246"/>
      <c r="D71" s="288"/>
      <c r="E71" s="255">
        <f t="shared" si="5"/>
        <v>7655.6412793</v>
      </c>
      <c r="F71" s="251">
        <f t="shared" si="5"/>
        <v>1057.84109025</v>
      </c>
      <c r="G71" s="252">
        <f t="shared" si="10"/>
        <v>8713.48236955</v>
      </c>
      <c r="H71" s="250">
        <f t="shared" si="6"/>
        <v>82887.01792664999</v>
      </c>
      <c r="I71" s="251">
        <f t="shared" si="6"/>
        <v>14662.242822500006</v>
      </c>
      <c r="J71" s="252">
        <f t="shared" si="7"/>
        <v>97549.26074915</v>
      </c>
      <c r="K71" s="250">
        <f t="shared" si="8"/>
        <v>90542.65920595</v>
      </c>
      <c r="L71" s="251">
        <f t="shared" si="8"/>
        <v>15720.083912750006</v>
      </c>
      <c r="M71" s="252">
        <f t="shared" si="9"/>
        <v>106262.7431187</v>
      </c>
      <c r="P71" s="254"/>
    </row>
    <row r="72" spans="2:16" ht="15.75">
      <c r="B72" s="245">
        <v>2026</v>
      </c>
      <c r="C72" s="246"/>
      <c r="D72" s="288"/>
      <c r="E72" s="255">
        <f t="shared" si="5"/>
        <v>7655.6412793</v>
      </c>
      <c r="F72" s="251">
        <f t="shared" si="5"/>
        <v>809.88522825</v>
      </c>
      <c r="G72" s="252">
        <f t="shared" si="10"/>
        <v>8465.52650755</v>
      </c>
      <c r="H72" s="250">
        <f t="shared" si="6"/>
        <v>202372.79006980002</v>
      </c>
      <c r="I72" s="251">
        <f t="shared" si="6"/>
        <v>13061.1171628</v>
      </c>
      <c r="J72" s="252">
        <f t="shared" si="7"/>
        <v>215433.9072326</v>
      </c>
      <c r="K72" s="250">
        <f t="shared" si="8"/>
        <v>210028.43134910002</v>
      </c>
      <c r="L72" s="251">
        <f t="shared" si="8"/>
        <v>13871.002391049999</v>
      </c>
      <c r="M72" s="252">
        <f t="shared" si="9"/>
        <v>223899.43374015</v>
      </c>
      <c r="P72" s="254"/>
    </row>
    <row r="73" spans="2:16" ht="15.75">
      <c r="B73" s="245">
        <v>2027</v>
      </c>
      <c r="C73" s="246"/>
      <c r="D73" s="288"/>
      <c r="E73" s="255">
        <f t="shared" si="5"/>
        <v>7655.6412793</v>
      </c>
      <c r="F73" s="251">
        <f t="shared" si="5"/>
        <v>560.84724395</v>
      </c>
      <c r="G73" s="252">
        <f t="shared" si="10"/>
        <v>8216.48852325</v>
      </c>
      <c r="H73" s="250">
        <f t="shared" si="6"/>
        <v>124588.86033335</v>
      </c>
      <c r="I73" s="251">
        <f t="shared" si="6"/>
        <v>3165.2767139000002</v>
      </c>
      <c r="J73" s="252">
        <f t="shared" si="7"/>
        <v>127754.13704725001</v>
      </c>
      <c r="K73" s="250">
        <f t="shared" si="8"/>
        <v>132244.50161265</v>
      </c>
      <c r="L73" s="251">
        <f t="shared" si="8"/>
        <v>3726.1239578500004</v>
      </c>
      <c r="M73" s="252">
        <f t="shared" si="9"/>
        <v>135970.6255705</v>
      </c>
      <c r="P73" s="254"/>
    </row>
    <row r="74" spans="2:16" ht="15.75">
      <c r="B74" s="245">
        <v>2028</v>
      </c>
      <c r="C74" s="246"/>
      <c r="D74" s="288"/>
      <c r="E74" s="255">
        <f t="shared" si="5"/>
        <v>7655.6412793</v>
      </c>
      <c r="F74" s="251">
        <f t="shared" si="5"/>
        <v>311.99842905</v>
      </c>
      <c r="G74" s="252">
        <f t="shared" si="10"/>
        <v>7967.63970835</v>
      </c>
      <c r="H74" s="250">
        <f t="shared" si="6"/>
        <v>77262.12438139995</v>
      </c>
      <c r="I74" s="251">
        <f t="shared" si="6"/>
        <v>2438.609623799999</v>
      </c>
      <c r="J74" s="252">
        <f t="shared" si="7"/>
        <v>79700.73400519995</v>
      </c>
      <c r="K74" s="250">
        <f t="shared" si="8"/>
        <v>84917.76566069995</v>
      </c>
      <c r="L74" s="251">
        <f t="shared" si="8"/>
        <v>2750.6080528499992</v>
      </c>
      <c r="M74" s="252">
        <f t="shared" si="9"/>
        <v>87668.37371354995</v>
      </c>
      <c r="P74" s="254"/>
    </row>
    <row r="75" spans="2:16" ht="15.75">
      <c r="B75" s="245">
        <v>2029</v>
      </c>
      <c r="C75" s="246"/>
      <c r="D75" s="288"/>
      <c r="E75" s="255">
        <f t="shared" si="5"/>
        <v>3827.8200285499997</v>
      </c>
      <c r="F75" s="251">
        <f t="shared" si="5"/>
        <v>62.650990500000006</v>
      </c>
      <c r="G75" s="252">
        <f>+F75+E75</f>
        <v>3890.4710190499995</v>
      </c>
      <c r="H75" s="250">
        <f t="shared" si="6"/>
        <v>73859.74823464999</v>
      </c>
      <c r="I75" s="251">
        <f t="shared" si="6"/>
        <v>2049.1302331499996</v>
      </c>
      <c r="J75" s="252">
        <f t="shared" si="7"/>
        <v>75908.8784678</v>
      </c>
      <c r="K75" s="250">
        <f t="shared" si="8"/>
        <v>77687.5682632</v>
      </c>
      <c r="L75" s="251">
        <f t="shared" si="8"/>
        <v>2111.7812236499994</v>
      </c>
      <c r="M75" s="252">
        <f t="shared" si="9"/>
        <v>79799.34948685</v>
      </c>
      <c r="P75" s="254"/>
    </row>
    <row r="76" spans="2:16" ht="15.75">
      <c r="B76" s="245">
        <v>2030</v>
      </c>
      <c r="C76" s="246"/>
      <c r="D76" s="288"/>
      <c r="E76" s="247">
        <f t="shared" si="5"/>
        <v>0</v>
      </c>
      <c r="F76" s="248">
        <f t="shared" si="5"/>
        <v>0</v>
      </c>
      <c r="G76" s="249">
        <f t="shared" si="10"/>
        <v>0</v>
      </c>
      <c r="H76" s="250">
        <f t="shared" si="6"/>
        <v>68543.46110604997</v>
      </c>
      <c r="I76" s="251">
        <f t="shared" si="6"/>
        <v>1500.76691345</v>
      </c>
      <c r="J76" s="252">
        <f t="shared" si="7"/>
        <v>70044.22801949998</v>
      </c>
      <c r="K76" s="250">
        <f t="shared" si="8"/>
        <v>68543.46110604997</v>
      </c>
      <c r="L76" s="251">
        <f t="shared" si="8"/>
        <v>1500.76691345</v>
      </c>
      <c r="M76" s="252">
        <f t="shared" si="9"/>
        <v>70044.22801949998</v>
      </c>
      <c r="P76" s="254"/>
    </row>
    <row r="77" spans="2:16" ht="15.75">
      <c r="B77" s="245">
        <v>2031</v>
      </c>
      <c r="C77" s="246"/>
      <c r="D77" s="288"/>
      <c r="E77" s="247">
        <f t="shared" si="5"/>
        <v>0</v>
      </c>
      <c r="F77" s="248">
        <f t="shared" si="5"/>
        <v>0</v>
      </c>
      <c r="G77" s="249">
        <f t="shared" si="10"/>
        <v>0</v>
      </c>
      <c r="H77" s="250">
        <f t="shared" si="6"/>
        <v>67693.6908746</v>
      </c>
      <c r="I77" s="251">
        <f t="shared" si="6"/>
        <v>1088.0928827999999</v>
      </c>
      <c r="J77" s="252">
        <f t="shared" si="7"/>
        <v>68781.7837574</v>
      </c>
      <c r="K77" s="250">
        <f t="shared" si="8"/>
        <v>67693.6908746</v>
      </c>
      <c r="L77" s="251">
        <f t="shared" si="8"/>
        <v>1088.0928827999999</v>
      </c>
      <c r="M77" s="252">
        <f t="shared" si="9"/>
        <v>68781.7837574</v>
      </c>
      <c r="P77" s="254"/>
    </row>
    <row r="78" spans="2:16" ht="15.75">
      <c r="B78" s="245">
        <v>2032</v>
      </c>
      <c r="C78" s="246"/>
      <c r="D78" s="288"/>
      <c r="E78" s="247">
        <f t="shared" si="5"/>
        <v>0</v>
      </c>
      <c r="F78" s="248">
        <f t="shared" si="5"/>
        <v>0</v>
      </c>
      <c r="G78" s="249">
        <f t="shared" si="10"/>
        <v>0</v>
      </c>
      <c r="H78" s="250">
        <f t="shared" si="6"/>
        <v>37693.73229510001</v>
      </c>
      <c r="I78" s="251">
        <f t="shared" si="6"/>
        <v>-396.92187569999976</v>
      </c>
      <c r="J78" s="252">
        <f t="shared" si="7"/>
        <v>37296.81041940001</v>
      </c>
      <c r="K78" s="250">
        <f t="shared" si="8"/>
        <v>37693.73229510001</v>
      </c>
      <c r="L78" s="251">
        <f t="shared" si="8"/>
        <v>-396.92187569999976</v>
      </c>
      <c r="M78" s="252">
        <f t="shared" si="9"/>
        <v>37296.81041940001</v>
      </c>
      <c r="P78" s="254"/>
    </row>
    <row r="79" spans="2:16" ht="15.75">
      <c r="B79" s="245">
        <v>2033</v>
      </c>
      <c r="C79" s="246"/>
      <c r="D79" s="288"/>
      <c r="E79" s="247">
        <f t="shared" si="5"/>
        <v>0</v>
      </c>
      <c r="F79" s="248">
        <f t="shared" si="5"/>
        <v>0</v>
      </c>
      <c r="G79" s="249">
        <f t="shared" si="10"/>
        <v>0</v>
      </c>
      <c r="H79" s="250">
        <f t="shared" si="6"/>
        <v>5834.6427223</v>
      </c>
      <c r="I79" s="251">
        <f t="shared" si="6"/>
        <v>327.2022915</v>
      </c>
      <c r="J79" s="252">
        <f t="shared" si="7"/>
        <v>6161.8450138</v>
      </c>
      <c r="K79" s="250">
        <f t="shared" si="8"/>
        <v>5834.6427223</v>
      </c>
      <c r="L79" s="251">
        <f t="shared" si="8"/>
        <v>327.2022915</v>
      </c>
      <c r="M79" s="252">
        <f t="shared" si="9"/>
        <v>6161.8450138</v>
      </c>
      <c r="P79" s="254"/>
    </row>
    <row r="80" spans="2:16" ht="15.75">
      <c r="B80" s="245">
        <v>2034</v>
      </c>
      <c r="C80" s="246"/>
      <c r="D80" s="288"/>
      <c r="E80" s="247">
        <f t="shared" si="5"/>
        <v>0</v>
      </c>
      <c r="F80" s="248">
        <f t="shared" si="5"/>
        <v>0</v>
      </c>
      <c r="G80" s="249">
        <f t="shared" si="10"/>
        <v>0</v>
      </c>
      <c r="H80" s="250">
        <f t="shared" si="6"/>
        <v>2716.8298059000003</v>
      </c>
      <c r="I80" s="251">
        <f t="shared" si="6"/>
        <v>225.93623150000002</v>
      </c>
      <c r="J80" s="252">
        <f t="shared" si="7"/>
        <v>2942.7660374</v>
      </c>
      <c r="K80" s="250">
        <f t="shared" si="8"/>
        <v>2716.8298059000003</v>
      </c>
      <c r="L80" s="251">
        <f t="shared" si="8"/>
        <v>225.93623150000002</v>
      </c>
      <c r="M80" s="252">
        <f t="shared" si="9"/>
        <v>2942.7660374</v>
      </c>
      <c r="P80" s="254"/>
    </row>
    <row r="81" spans="2:16" ht="15.75">
      <c r="B81" s="245">
        <v>2035</v>
      </c>
      <c r="C81" s="246"/>
      <c r="D81" s="288"/>
      <c r="E81" s="247">
        <f t="shared" si="5"/>
        <v>0</v>
      </c>
      <c r="F81" s="248">
        <f t="shared" si="5"/>
        <v>0</v>
      </c>
      <c r="G81" s="249">
        <f t="shared" si="10"/>
        <v>0</v>
      </c>
      <c r="H81" s="250">
        <f t="shared" si="6"/>
        <v>3101.7566712999997</v>
      </c>
      <c r="I81" s="251">
        <f t="shared" si="6"/>
        <v>162.83401154999999</v>
      </c>
      <c r="J81" s="252">
        <f t="shared" si="7"/>
        <v>3264.5906828499997</v>
      </c>
      <c r="K81" s="250">
        <f t="shared" si="8"/>
        <v>3101.7566712999997</v>
      </c>
      <c r="L81" s="251">
        <f t="shared" si="8"/>
        <v>162.83401154999999</v>
      </c>
      <c r="M81" s="252">
        <f t="shared" si="9"/>
        <v>3264.5906828499997</v>
      </c>
      <c r="P81" s="254"/>
    </row>
    <row r="82" spans="2:16" ht="15.75">
      <c r="B82" s="245">
        <v>2036</v>
      </c>
      <c r="C82" s="246"/>
      <c r="D82" s="288"/>
      <c r="E82" s="247">
        <f t="shared" si="5"/>
        <v>0</v>
      </c>
      <c r="F82" s="248">
        <f t="shared" si="5"/>
        <v>0</v>
      </c>
      <c r="G82" s="249">
        <f t="shared" si="10"/>
        <v>0</v>
      </c>
      <c r="H82" s="250">
        <f t="shared" si="6"/>
        <v>1755.6677571999996</v>
      </c>
      <c r="I82" s="251">
        <f t="shared" si="6"/>
        <v>102.24344655</v>
      </c>
      <c r="J82" s="252">
        <f t="shared" si="7"/>
        <v>1857.9112037499997</v>
      </c>
      <c r="K82" s="250">
        <f t="shared" si="8"/>
        <v>1755.6677571999996</v>
      </c>
      <c r="L82" s="251">
        <f t="shared" si="8"/>
        <v>102.24344655</v>
      </c>
      <c r="M82" s="252">
        <f t="shared" si="9"/>
        <v>1857.9112037499997</v>
      </c>
      <c r="P82" s="254"/>
    </row>
    <row r="83" spans="2:16" ht="15.75">
      <c r="B83" s="245">
        <v>2037</v>
      </c>
      <c r="C83" s="246"/>
      <c r="D83" s="288"/>
      <c r="E83" s="247">
        <f t="shared" si="5"/>
        <v>0</v>
      </c>
      <c r="F83" s="248">
        <f t="shared" si="5"/>
        <v>0</v>
      </c>
      <c r="G83" s="249">
        <f t="shared" si="10"/>
        <v>0</v>
      </c>
      <c r="H83" s="250">
        <f t="shared" si="6"/>
        <v>1203.5116792999997</v>
      </c>
      <c r="I83" s="251">
        <f t="shared" si="6"/>
        <v>74.17979940000001</v>
      </c>
      <c r="J83" s="252">
        <f t="shared" si="7"/>
        <v>1277.6914786999998</v>
      </c>
      <c r="K83" s="250">
        <f t="shared" si="8"/>
        <v>1203.5116792999997</v>
      </c>
      <c r="L83" s="251">
        <f t="shared" si="8"/>
        <v>74.17979940000001</v>
      </c>
      <c r="M83" s="252">
        <f t="shared" si="9"/>
        <v>1277.6914786999998</v>
      </c>
      <c r="P83" s="254"/>
    </row>
    <row r="84" spans="2:16" ht="15.75">
      <c r="B84" s="245">
        <v>2038</v>
      </c>
      <c r="C84" s="246"/>
      <c r="D84" s="288"/>
      <c r="E84" s="247">
        <f t="shared" si="5"/>
        <v>0</v>
      </c>
      <c r="F84" s="248">
        <f t="shared" si="5"/>
        <v>0</v>
      </c>
      <c r="G84" s="249">
        <f t="shared" si="10"/>
        <v>0</v>
      </c>
      <c r="H84" s="250">
        <f t="shared" si="6"/>
        <v>1203.5116792999997</v>
      </c>
      <c r="I84" s="251">
        <f t="shared" si="6"/>
        <v>54.39852635</v>
      </c>
      <c r="J84" s="252">
        <f t="shared" si="7"/>
        <v>1257.9102056499996</v>
      </c>
      <c r="K84" s="250">
        <f t="shared" si="8"/>
        <v>1203.5116792999997</v>
      </c>
      <c r="L84" s="251">
        <f t="shared" si="8"/>
        <v>54.39852635</v>
      </c>
      <c r="M84" s="252">
        <f t="shared" si="9"/>
        <v>1257.9102056499996</v>
      </c>
      <c r="P84" s="254"/>
    </row>
    <row r="85" spans="2:16" ht="15.75">
      <c r="B85" s="245">
        <v>2039</v>
      </c>
      <c r="C85" s="246"/>
      <c r="D85" s="288"/>
      <c r="E85" s="247">
        <f t="shared" si="5"/>
        <v>0</v>
      </c>
      <c r="F85" s="248">
        <f t="shared" si="5"/>
        <v>0</v>
      </c>
      <c r="G85" s="249">
        <f t="shared" si="10"/>
        <v>0</v>
      </c>
      <c r="H85" s="250">
        <f t="shared" si="6"/>
        <v>989.0643993999998</v>
      </c>
      <c r="I85" s="251">
        <f t="shared" si="6"/>
        <v>34.61721935</v>
      </c>
      <c r="J85" s="252">
        <f t="shared" si="7"/>
        <v>1023.6816187499999</v>
      </c>
      <c r="K85" s="250">
        <f t="shared" si="8"/>
        <v>989.0643993999998</v>
      </c>
      <c r="L85" s="251">
        <f t="shared" si="8"/>
        <v>34.61721935</v>
      </c>
      <c r="M85" s="252">
        <f t="shared" si="9"/>
        <v>1023.6816187499999</v>
      </c>
      <c r="P85" s="254"/>
    </row>
    <row r="86" spans="2:16" ht="15.75">
      <c r="B86" s="245">
        <v>2040</v>
      </c>
      <c r="C86" s="246"/>
      <c r="D86" s="288"/>
      <c r="E86" s="247">
        <f t="shared" si="5"/>
        <v>0</v>
      </c>
      <c r="F86" s="248">
        <f t="shared" si="5"/>
        <v>0</v>
      </c>
      <c r="G86" s="249">
        <f>+F86+E86</f>
        <v>0</v>
      </c>
      <c r="H86" s="250">
        <f t="shared" si="6"/>
        <v>989.0645351999999</v>
      </c>
      <c r="I86" s="251">
        <f t="shared" si="6"/>
        <v>14.83598025</v>
      </c>
      <c r="J86" s="252">
        <f>+H86+I86</f>
        <v>1003.90051545</v>
      </c>
      <c r="K86" s="250">
        <f t="shared" si="8"/>
        <v>989.0645351999999</v>
      </c>
      <c r="L86" s="251">
        <f t="shared" si="8"/>
        <v>14.83598025</v>
      </c>
      <c r="M86" s="252">
        <f>+K86+L86</f>
        <v>1003.90051545</v>
      </c>
      <c r="P86" s="254"/>
    </row>
    <row r="87" spans="2:16" ht="8.25" customHeight="1">
      <c r="B87" s="256"/>
      <c r="C87" s="257"/>
      <c r="D87" s="290"/>
      <c r="E87" s="258"/>
      <c r="F87" s="259"/>
      <c r="G87" s="260"/>
      <c r="H87" s="262"/>
      <c r="I87" s="259"/>
      <c r="J87" s="260"/>
      <c r="K87" s="262"/>
      <c r="L87" s="263"/>
      <c r="M87" s="260"/>
      <c r="P87" s="254"/>
    </row>
    <row r="88" spans="2:16" ht="15" customHeight="1">
      <c r="B88" s="630" t="s">
        <v>16</v>
      </c>
      <c r="C88" s="623"/>
      <c r="D88" s="280"/>
      <c r="E88" s="632">
        <f aca="true" t="shared" si="11" ref="E88:M88">SUM(E62:E86)</f>
        <v>137511.88549770002</v>
      </c>
      <c r="F88" s="642">
        <f t="shared" si="11"/>
        <v>21528.264782849998</v>
      </c>
      <c r="G88" s="625">
        <f t="shared" si="11"/>
        <v>159040.15028055</v>
      </c>
      <c r="H88" s="630">
        <f t="shared" si="11"/>
        <v>2887732.8574566506</v>
      </c>
      <c r="I88" s="638">
        <f t="shared" si="11"/>
        <v>324262.28641239967</v>
      </c>
      <c r="J88" s="625">
        <f t="shared" si="11"/>
        <v>3211995.143869051</v>
      </c>
      <c r="K88" s="630">
        <f t="shared" si="11"/>
        <v>3025244.7429543496</v>
      </c>
      <c r="L88" s="638">
        <f t="shared" si="11"/>
        <v>345790.5511952498</v>
      </c>
      <c r="M88" s="625">
        <f t="shared" si="11"/>
        <v>3371035.294149602</v>
      </c>
      <c r="P88" s="254"/>
    </row>
    <row r="89" spans="2:16" ht="15" customHeight="1">
      <c r="B89" s="631"/>
      <c r="C89" s="624"/>
      <c r="D89" s="281"/>
      <c r="E89" s="633"/>
      <c r="F89" s="643"/>
      <c r="G89" s="626"/>
      <c r="H89" s="631"/>
      <c r="I89" s="639"/>
      <c r="J89" s="626"/>
      <c r="K89" s="631"/>
      <c r="L89" s="639"/>
      <c r="M89" s="626"/>
      <c r="P89" s="254"/>
    </row>
    <row r="90" ht="6.75" customHeight="1"/>
    <row r="91" spans="2:13" ht="15.75">
      <c r="B91" s="264" t="s">
        <v>187</v>
      </c>
      <c r="C91" s="265"/>
      <c r="D91" s="265"/>
      <c r="E91" s="233"/>
      <c r="F91" s="230"/>
      <c r="G91" s="233"/>
      <c r="H91" s="266"/>
      <c r="I91" s="234"/>
      <c r="J91" s="233"/>
      <c r="K91" s="233"/>
      <c r="L91" s="233"/>
      <c r="M91" s="233"/>
    </row>
    <row r="92" spans="2:13" ht="15">
      <c r="B92" s="264" t="s">
        <v>332</v>
      </c>
      <c r="C92" s="265"/>
      <c r="D92" s="265"/>
      <c r="E92" s="233"/>
      <c r="F92" s="230"/>
      <c r="G92" s="233"/>
      <c r="H92" s="266"/>
      <c r="I92" s="234"/>
      <c r="J92" s="233"/>
      <c r="K92" s="233"/>
      <c r="L92" s="233"/>
      <c r="M92" s="233"/>
    </row>
    <row r="93" spans="2:8" ht="15">
      <c r="B93" s="264" t="s">
        <v>333</v>
      </c>
      <c r="C93" s="265"/>
      <c r="D93" s="265"/>
      <c r="E93" s="233"/>
      <c r="F93" s="230"/>
      <c r="G93" s="233"/>
      <c r="H93" s="291"/>
    </row>
    <row r="94" spans="5:9" ht="15">
      <c r="E94" s="357"/>
      <c r="F94" s="222"/>
      <c r="I94" s="222"/>
    </row>
    <row r="95" spans="5:13" ht="15">
      <c r="E95" s="365">
        <f>+E88-'Residencia Acreedor'!D15</f>
        <v>0</v>
      </c>
      <c r="F95" s="305"/>
      <c r="G95" s="305"/>
      <c r="H95" s="305"/>
      <c r="I95" s="305"/>
      <c r="J95" s="305"/>
      <c r="K95" s="305"/>
      <c r="L95" s="305"/>
      <c r="M95" s="305"/>
    </row>
    <row r="96" spans="5:9" ht="15">
      <c r="E96" s="277"/>
      <c r="F96" s="222"/>
      <c r="I96" s="222"/>
    </row>
    <row r="97" ht="15">
      <c r="E97" s="341"/>
    </row>
    <row r="98" spans="5:13" ht="15">
      <c r="E98" s="277"/>
      <c r="F98" s="277"/>
      <c r="G98" s="277"/>
      <c r="H98" s="277"/>
      <c r="I98" s="277"/>
      <c r="J98" s="277"/>
      <c r="K98" s="277"/>
      <c r="L98" s="277"/>
      <c r="M98" s="277"/>
    </row>
  </sheetData>
  <sheetProtection/>
  <mergeCells count="28">
    <mergeCell ref="K88:K89"/>
    <mergeCell ref="L88:L89"/>
    <mergeCell ref="M88:M89"/>
    <mergeCell ref="B88:C89"/>
    <mergeCell ref="E88:E89"/>
    <mergeCell ref="F88:F89"/>
    <mergeCell ref="G88:G89"/>
    <mergeCell ref="H88:H89"/>
    <mergeCell ref="I88:I89"/>
    <mergeCell ref="K12:M12"/>
    <mergeCell ref="H41:H42"/>
    <mergeCell ref="E59:G59"/>
    <mergeCell ref="H59:J59"/>
    <mergeCell ref="K59:M59"/>
    <mergeCell ref="I41:I42"/>
    <mergeCell ref="J41:J42"/>
    <mergeCell ref="K41:K42"/>
    <mergeCell ref="L41:L42"/>
    <mergeCell ref="M41:M42"/>
    <mergeCell ref="B59:C60"/>
    <mergeCell ref="G41:G42"/>
    <mergeCell ref="J88:J89"/>
    <mergeCell ref="E12:G12"/>
    <mergeCell ref="H12:J12"/>
    <mergeCell ref="B12:C13"/>
    <mergeCell ref="B41:C42"/>
    <mergeCell ref="E41:E42"/>
    <mergeCell ref="F41:F42"/>
  </mergeCells>
  <hyperlinks>
    <hyperlink ref="M6" location="nuevo" display="Cuadro en nuevos soles"/>
  </hyperlinks>
  <printOptions/>
  <pageMargins left="0.2755905511811024" right="0.1968503937007874" top="0.44" bottom="0.15748031496062992" header="0.35433070866141736" footer="0.21"/>
  <pageSetup fitToHeight="1" fitToWidth="1" horizontalDpi="600" verticalDpi="600" orientation="landscape" paperSize="9" scale="84" r:id="rId2"/>
  <ignoredErrors>
    <ignoredError sqref="G63:G75 G62 G76:G86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41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140625" style="1" customWidth="1"/>
    <col min="2" max="2" width="18.00390625" style="1" customWidth="1"/>
    <col min="3" max="3" width="1.7109375" style="1" customWidth="1"/>
    <col min="4" max="4" width="21.140625" style="1" customWidth="1"/>
    <col min="5" max="5" width="20.421875" style="1" customWidth="1"/>
    <col min="6" max="6" width="20.57421875" style="1" customWidth="1"/>
    <col min="7" max="7" width="14.57421875" style="1" customWidth="1"/>
    <col min="8" max="9" width="11.421875" style="1" customWidth="1"/>
    <col min="10" max="10" width="10.28125" style="1" customWidth="1"/>
    <col min="11" max="16384" width="11.421875" style="1" customWidth="1"/>
  </cols>
  <sheetData>
    <row r="1" s="10" customFormat="1" ht="12.75"/>
    <row r="2" s="10" customFormat="1" ht="12.75">
      <c r="D2" s="11"/>
    </row>
    <row r="3" s="10" customFormat="1" ht="12.75">
      <c r="D3" s="11"/>
    </row>
    <row r="4" spans="1:7" ht="15">
      <c r="A4" s="10"/>
      <c r="B4" s="10"/>
      <c r="C4" s="10"/>
      <c r="D4" s="11"/>
      <c r="E4" s="10"/>
      <c r="F4" s="10"/>
      <c r="G4" s="10"/>
    </row>
    <row r="5" spans="1:7" ht="15">
      <c r="A5" s="10"/>
      <c r="B5" s="10"/>
      <c r="C5" s="10"/>
      <c r="D5" s="10"/>
      <c r="E5" s="10"/>
      <c r="F5" s="10"/>
      <c r="G5" s="10"/>
    </row>
    <row r="6" spans="1:7" ht="18">
      <c r="A6" s="10"/>
      <c r="B6" s="533" t="s">
        <v>12</v>
      </c>
      <c r="C6" s="533"/>
      <c r="D6" s="533"/>
      <c r="E6" s="533"/>
      <c r="F6" s="533"/>
      <c r="G6" s="533"/>
    </row>
    <row r="7" spans="1:7" ht="15.75">
      <c r="A7" s="10"/>
      <c r="B7" s="534" t="str">
        <f>+Indice!B7</f>
        <v>AL 31 DE AGOSTO DE 2016</v>
      </c>
      <c r="C7" s="534"/>
      <c r="D7" s="534"/>
      <c r="E7" s="534"/>
      <c r="F7" s="534"/>
      <c r="G7" s="534"/>
    </row>
    <row r="8" spans="1:7" ht="18.75" customHeight="1">
      <c r="A8" s="12"/>
      <c r="B8" s="148"/>
      <c r="C8" s="148"/>
      <c r="D8" s="148"/>
      <c r="E8" s="148"/>
      <c r="F8" s="148"/>
      <c r="G8" s="148"/>
    </row>
    <row r="9" spans="1:7" ht="21" customHeight="1">
      <c r="A9" s="12"/>
      <c r="B9" s="453" t="s">
        <v>0</v>
      </c>
      <c r="C9" s="453" t="s">
        <v>1</v>
      </c>
      <c r="D9" s="535" t="s">
        <v>175</v>
      </c>
      <c r="E9" s="535"/>
      <c r="F9" s="535"/>
      <c r="G9" s="535"/>
    </row>
    <row r="10" spans="1:7" ht="58.5" customHeight="1">
      <c r="A10" s="12"/>
      <c r="B10" s="453"/>
      <c r="C10" s="453"/>
      <c r="D10" s="535" t="s">
        <v>208</v>
      </c>
      <c r="E10" s="535"/>
      <c r="F10" s="535"/>
      <c r="G10" s="535"/>
    </row>
    <row r="11" spans="1:7" ht="105" customHeight="1">
      <c r="A11" s="12"/>
      <c r="B11" s="453"/>
      <c r="C11" s="453"/>
      <c r="D11" s="536" t="s">
        <v>209</v>
      </c>
      <c r="E11" s="536"/>
      <c r="F11" s="536"/>
      <c r="G11" s="536"/>
    </row>
    <row r="12" spans="1:7" ht="9" customHeight="1">
      <c r="A12" s="12"/>
      <c r="B12" s="13"/>
      <c r="C12" s="13"/>
      <c r="D12" s="14"/>
      <c r="E12" s="14"/>
      <c r="F12" s="14"/>
      <c r="G12" s="14"/>
    </row>
    <row r="13" spans="1:7" ht="23.25" customHeight="1">
      <c r="A13" s="12"/>
      <c r="B13" s="15" t="s">
        <v>8</v>
      </c>
      <c r="C13" s="16" t="s">
        <v>1</v>
      </c>
      <c r="D13" s="538" t="s">
        <v>270</v>
      </c>
      <c r="E13" s="538"/>
      <c r="F13" s="538"/>
      <c r="G13" s="538"/>
    </row>
    <row r="14" spans="1:7" ht="9" customHeight="1">
      <c r="A14" s="12"/>
      <c r="B14" s="15"/>
      <c r="C14" s="16"/>
      <c r="D14" s="17"/>
      <c r="E14" s="17"/>
      <c r="F14" s="17"/>
      <c r="G14" s="17"/>
    </row>
    <row r="15" spans="1:7" ht="23.25" customHeight="1">
      <c r="A15" s="12"/>
      <c r="B15" s="16" t="s">
        <v>2</v>
      </c>
      <c r="C15" s="16" t="s">
        <v>1</v>
      </c>
      <c r="D15" s="18">
        <v>42613</v>
      </c>
      <c r="E15" s="12"/>
      <c r="F15" s="12"/>
      <c r="G15" s="12"/>
    </row>
    <row r="16" spans="1:7" ht="8.25" customHeight="1">
      <c r="A16" s="12"/>
      <c r="B16" s="16"/>
      <c r="C16" s="16"/>
      <c r="D16" s="18"/>
      <c r="E16" s="12"/>
      <c r="F16" s="12"/>
      <c r="G16" s="12"/>
    </row>
    <row r="17" spans="1:7" ht="24.75" customHeight="1">
      <c r="A17" s="12"/>
      <c r="B17" s="16" t="s">
        <v>9</v>
      </c>
      <c r="C17" s="16" t="s">
        <v>1</v>
      </c>
      <c r="D17" s="12" t="s">
        <v>3</v>
      </c>
      <c r="E17" s="12"/>
      <c r="F17" s="12"/>
      <c r="G17" s="12"/>
    </row>
    <row r="18" spans="1:7" ht="6.75" customHeight="1">
      <c r="A18" s="12"/>
      <c r="B18" s="16"/>
      <c r="C18" s="16"/>
      <c r="D18" s="12"/>
      <c r="E18" s="12"/>
      <c r="F18" s="12"/>
      <c r="G18" s="12"/>
    </row>
    <row r="19" spans="1:7" ht="14.25" customHeight="1">
      <c r="A19" s="12"/>
      <c r="B19" s="13" t="s">
        <v>4</v>
      </c>
      <c r="C19" s="13" t="s">
        <v>1</v>
      </c>
      <c r="D19" s="19" t="s">
        <v>80</v>
      </c>
      <c r="E19" s="19"/>
      <c r="F19" s="19"/>
      <c r="G19" s="19"/>
    </row>
    <row r="20" spans="1:7" ht="27.75" customHeight="1">
      <c r="A20" s="12"/>
      <c r="B20" s="13"/>
      <c r="C20" s="13"/>
      <c r="D20" s="537" t="s">
        <v>99</v>
      </c>
      <c r="E20" s="537"/>
      <c r="F20" s="537"/>
      <c r="G20" s="537"/>
    </row>
    <row r="21" spans="1:7" ht="15.75" customHeight="1">
      <c r="A21" s="12"/>
      <c r="B21" s="13"/>
      <c r="C21" s="13"/>
      <c r="D21" s="19" t="s">
        <v>96</v>
      </c>
      <c r="E21" s="19"/>
      <c r="F21" s="19"/>
      <c r="G21" s="19"/>
    </row>
    <row r="22" spans="1:7" ht="6.75" customHeight="1">
      <c r="A22" s="12"/>
      <c r="B22" s="13"/>
      <c r="C22" s="13"/>
      <c r="D22" s="19"/>
      <c r="E22" s="19"/>
      <c r="F22" s="19"/>
      <c r="G22" s="19"/>
    </row>
    <row r="23" spans="1:7" ht="15">
      <c r="A23" s="12"/>
      <c r="B23" s="16" t="s">
        <v>5</v>
      </c>
      <c r="C23" s="16" t="s">
        <v>1</v>
      </c>
      <c r="D23" s="12" t="s">
        <v>252</v>
      </c>
      <c r="E23" s="12"/>
      <c r="F23" s="12"/>
      <c r="G23" s="12"/>
    </row>
    <row r="24" spans="1:7" ht="16.5" customHeight="1">
      <c r="A24" s="12"/>
      <c r="B24" s="16"/>
      <c r="C24" s="16"/>
      <c r="D24" s="12" t="s">
        <v>75</v>
      </c>
      <c r="E24" s="12"/>
      <c r="F24" s="12"/>
      <c r="G24" s="12"/>
    </row>
    <row r="25" spans="1:7" ht="6" customHeight="1">
      <c r="A25" s="12"/>
      <c r="B25" s="16"/>
      <c r="C25" s="16"/>
      <c r="D25" s="12"/>
      <c r="E25" s="12"/>
      <c r="F25" s="12"/>
      <c r="G25" s="12"/>
    </row>
    <row r="26" spans="1:10" ht="15.75">
      <c r="A26" s="12"/>
      <c r="B26" s="16" t="s">
        <v>6</v>
      </c>
      <c r="C26" s="16" t="s">
        <v>1</v>
      </c>
      <c r="D26" s="161" t="s">
        <v>13</v>
      </c>
      <c r="E26" s="20"/>
      <c r="F26" s="20"/>
      <c r="G26" s="20"/>
      <c r="H26" s="20"/>
      <c r="I26" s="20"/>
      <c r="J26" s="4"/>
    </row>
    <row r="27" spans="1:7" ht="7.5" customHeight="1">
      <c r="A27" s="12"/>
      <c r="B27" s="16"/>
      <c r="C27" s="16"/>
      <c r="D27" s="12"/>
      <c r="E27" s="12"/>
      <c r="F27" s="12"/>
      <c r="G27" s="12"/>
    </row>
    <row r="28" spans="1:7" ht="20.25" customHeight="1">
      <c r="A28" s="12"/>
      <c r="B28" s="16" t="s">
        <v>7</v>
      </c>
      <c r="C28" s="16" t="s">
        <v>1</v>
      </c>
      <c r="D28" s="18">
        <v>42643</v>
      </c>
      <c r="E28" s="12"/>
      <c r="F28" s="12"/>
      <c r="G28" s="12"/>
    </row>
    <row r="29" spans="1:7" ht="7.5" customHeight="1">
      <c r="A29" s="12"/>
      <c r="B29" s="16"/>
      <c r="C29" s="16"/>
      <c r="D29" s="18"/>
      <c r="E29" s="12"/>
      <c r="F29" s="12"/>
      <c r="G29" s="12"/>
    </row>
    <row r="30" spans="2:7" ht="18" customHeight="1">
      <c r="B30" s="21" t="s">
        <v>10</v>
      </c>
      <c r="C30" s="22" t="s">
        <v>1</v>
      </c>
      <c r="D30" s="536" t="s">
        <v>97</v>
      </c>
      <c r="E30" s="536"/>
      <c r="F30" s="536"/>
      <c r="G30" s="536"/>
    </row>
    <row r="31" spans="2:7" ht="6" customHeight="1">
      <c r="B31" s="21"/>
      <c r="C31" s="22"/>
      <c r="D31" s="14"/>
      <c r="E31" s="14"/>
      <c r="F31" s="14"/>
      <c r="G31" s="14"/>
    </row>
    <row r="32" spans="2:7" ht="27.75" customHeight="1">
      <c r="B32" s="13" t="s">
        <v>29</v>
      </c>
      <c r="C32" s="13" t="s">
        <v>1</v>
      </c>
      <c r="D32" s="539" t="s">
        <v>289</v>
      </c>
      <c r="E32" s="539"/>
      <c r="F32" s="539"/>
      <c r="G32" s="539"/>
    </row>
    <row r="33" spans="4:7" ht="7.5" customHeight="1">
      <c r="D33" s="535"/>
      <c r="E33" s="535"/>
      <c r="F33" s="535"/>
      <c r="G33" s="535"/>
    </row>
    <row r="34" spans="2:7" ht="28.5" customHeight="1">
      <c r="B34" s="13" t="s">
        <v>11</v>
      </c>
      <c r="C34" s="13" t="s">
        <v>1</v>
      </c>
      <c r="D34" s="536" t="s">
        <v>329</v>
      </c>
      <c r="E34" s="536"/>
      <c r="F34" s="536"/>
      <c r="G34" s="536"/>
    </row>
    <row r="35" spans="4:7" ht="15.75" customHeight="1">
      <c r="D35" s="535"/>
      <c r="E35" s="535"/>
      <c r="F35" s="535"/>
      <c r="G35" s="535"/>
    </row>
    <row r="36" spans="2:7" ht="15">
      <c r="B36" s="13" t="s">
        <v>76</v>
      </c>
      <c r="C36" s="13" t="s">
        <v>1</v>
      </c>
      <c r="D36" s="12" t="s">
        <v>77</v>
      </c>
      <c r="E36" s="12"/>
      <c r="F36" s="12"/>
      <c r="G36" s="12"/>
    </row>
    <row r="37" spans="4:7" ht="15">
      <c r="D37" s="535"/>
      <c r="E37" s="535"/>
      <c r="F37" s="535"/>
      <c r="G37" s="535"/>
    </row>
    <row r="38" spans="4:7" ht="15">
      <c r="D38" s="535"/>
      <c r="E38" s="535"/>
      <c r="F38" s="535"/>
      <c r="G38" s="535"/>
    </row>
    <row r="39" spans="4:7" ht="15">
      <c r="D39" s="535"/>
      <c r="E39" s="535"/>
      <c r="F39" s="535"/>
      <c r="G39" s="535"/>
    </row>
    <row r="40" spans="4:7" ht="15">
      <c r="D40" s="535"/>
      <c r="E40" s="535"/>
      <c r="F40" s="535"/>
      <c r="G40" s="535"/>
    </row>
    <row r="41" spans="4:7" ht="15">
      <c r="D41" s="535"/>
      <c r="E41" s="535"/>
      <c r="F41" s="535"/>
      <c r="G41" s="535"/>
    </row>
  </sheetData>
  <sheetProtection/>
  <mergeCells count="17">
    <mergeCell ref="B6:G6"/>
    <mergeCell ref="B7:G7"/>
    <mergeCell ref="D9:G9"/>
    <mergeCell ref="D39:G39"/>
    <mergeCell ref="D10:G10"/>
    <mergeCell ref="D11:G11"/>
    <mergeCell ref="D38:G38"/>
    <mergeCell ref="D13:G13"/>
    <mergeCell ref="D30:G30"/>
    <mergeCell ref="D32:G32"/>
    <mergeCell ref="D40:G40"/>
    <mergeCell ref="D34:G34"/>
    <mergeCell ref="D20:G20"/>
    <mergeCell ref="D41:G41"/>
    <mergeCell ref="D33:G33"/>
    <mergeCell ref="D35:G35"/>
    <mergeCell ref="D37:G37"/>
  </mergeCells>
  <hyperlinks>
    <hyperlink ref="D26" r:id="rId1" display="http://www.mef.gob.pe/index.php?option=com_content&amp;view=article&amp;id=2031&amp;Itemid=101432&amp;lang=es"/>
  </hyperlinks>
  <printOptions/>
  <pageMargins left="1.13" right="0.7086614173228347" top="0.9448818897637796" bottom="0.7480314960629921" header="0.31496062992125984" footer="0.31496062992125984"/>
  <pageSetup horizontalDpi="600" verticalDpi="600" orientation="portrait" paperSize="9" scale="70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showGridLines="0" zoomScale="85" zoomScaleNormal="85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1" customWidth="1"/>
    <col min="2" max="2" width="28.00390625" style="191" customWidth="1"/>
    <col min="3" max="4" width="17.7109375" style="191" customWidth="1"/>
    <col min="5" max="5" width="19.421875" style="191" customWidth="1"/>
    <col min="6" max="6" width="8.140625" style="191" customWidth="1"/>
    <col min="7" max="7" width="3.8515625" style="191" customWidth="1"/>
    <col min="8" max="8" width="33.00390625" style="191" customWidth="1"/>
    <col min="9" max="10" width="17.7109375" style="191" customWidth="1"/>
    <col min="11" max="11" width="16.140625" style="191" customWidth="1"/>
    <col min="12" max="12" width="0.71875" style="191" customWidth="1"/>
    <col min="13" max="13" width="10.8515625" style="191" customWidth="1"/>
    <col min="14" max="14" width="11.421875" style="191" customWidth="1"/>
    <col min="15" max="16" width="15.7109375" style="82" customWidth="1"/>
    <col min="17" max="16384" width="15.7109375" style="81" customWidth="1"/>
  </cols>
  <sheetData>
    <row r="1" spans="15:16" s="10" customFormat="1" ht="12.75">
      <c r="O1" s="80"/>
      <c r="P1" s="80"/>
    </row>
    <row r="2" spans="4:16" s="10" customFormat="1" ht="12.75">
      <c r="D2" s="11"/>
      <c r="O2" s="80"/>
      <c r="P2" s="80"/>
    </row>
    <row r="3" spans="4:16" s="10" customFormat="1" ht="12.75">
      <c r="D3" s="11"/>
      <c r="O3" s="80"/>
      <c r="P3" s="80"/>
    </row>
    <row r="4" spans="1:16" s="1" customFormat="1" ht="15">
      <c r="A4" s="10"/>
      <c r="B4" s="218"/>
      <c r="C4" s="218"/>
      <c r="D4" s="218"/>
      <c r="E4" s="218"/>
      <c r="F4" s="218"/>
      <c r="G4" s="218"/>
      <c r="H4" s="218"/>
      <c r="I4" s="381"/>
      <c r="J4" s="381"/>
      <c r="K4" s="381"/>
      <c r="L4" s="381"/>
      <c r="M4" s="381"/>
      <c r="N4" s="381"/>
      <c r="O4" s="451"/>
      <c r="P4" s="41"/>
    </row>
    <row r="5" spans="1:16" s="1" customFormat="1" ht="18">
      <c r="A5" s="10"/>
      <c r="B5" s="549" t="s">
        <v>59</v>
      </c>
      <c r="C5" s="549"/>
      <c r="D5" s="549"/>
      <c r="E5" s="549"/>
      <c r="F5" s="549"/>
      <c r="G5" s="549"/>
      <c r="H5" s="549"/>
      <c r="I5" s="549"/>
      <c r="J5" s="549"/>
      <c r="K5" s="549"/>
      <c r="L5" s="381"/>
      <c r="M5" s="381"/>
      <c r="N5" s="381"/>
      <c r="O5" s="451"/>
      <c r="P5" s="41"/>
    </row>
    <row r="6" spans="1:16" s="1" customFormat="1" ht="24.75" customHeight="1">
      <c r="A6" s="10"/>
      <c r="B6" s="534" t="s">
        <v>12</v>
      </c>
      <c r="C6" s="534"/>
      <c r="D6" s="534"/>
      <c r="E6" s="534"/>
      <c r="F6" s="534"/>
      <c r="G6" s="534"/>
      <c r="H6" s="534"/>
      <c r="I6" s="534"/>
      <c r="J6" s="534"/>
      <c r="K6" s="534"/>
      <c r="L6" s="381"/>
      <c r="M6" s="381"/>
      <c r="N6" s="381"/>
      <c r="O6" s="451"/>
      <c r="P6" s="41"/>
    </row>
    <row r="7" spans="1:16" s="1" customFormat="1" ht="15.75" customHeight="1">
      <c r="A7" s="10"/>
      <c r="B7" s="548" t="str">
        <f>+Portada!B7</f>
        <v>AL 31 DE AGOSTO DE 2016</v>
      </c>
      <c r="C7" s="548"/>
      <c r="D7" s="548"/>
      <c r="E7" s="548"/>
      <c r="F7" s="548"/>
      <c r="G7" s="548"/>
      <c r="H7" s="548"/>
      <c r="I7" s="548"/>
      <c r="J7" s="548"/>
      <c r="K7" s="548"/>
      <c r="L7" s="381"/>
      <c r="M7" s="381"/>
      <c r="N7" s="381"/>
      <c r="O7" s="451"/>
      <c r="P7" s="41"/>
    </row>
    <row r="8" spans="1:16" s="1" customFormat="1" ht="15.75" customHeight="1">
      <c r="A8" s="10"/>
      <c r="B8" s="465"/>
      <c r="C8" s="465"/>
      <c r="D8" s="465"/>
      <c r="E8" s="465"/>
      <c r="F8" s="465"/>
      <c r="G8" s="465"/>
      <c r="H8" s="465"/>
      <c r="I8" s="465"/>
      <c r="J8" s="465"/>
      <c r="K8" s="465"/>
      <c r="L8" s="381"/>
      <c r="M8" s="381"/>
      <c r="N8" s="381"/>
      <c r="O8" s="451"/>
      <c r="P8" s="41"/>
    </row>
    <row r="9" spans="1:16" s="1" customFormat="1" ht="12" customHeight="1">
      <c r="A9" s="10"/>
      <c r="B9" s="547"/>
      <c r="C9" s="547"/>
      <c r="D9" s="547"/>
      <c r="E9" s="547"/>
      <c r="F9" s="547"/>
      <c r="G9" s="547"/>
      <c r="H9" s="465"/>
      <c r="I9" s="465"/>
      <c r="J9" s="465"/>
      <c r="K9" s="465"/>
      <c r="L9" s="381"/>
      <c r="M9" s="381"/>
      <c r="N9" s="381"/>
      <c r="O9" s="451"/>
      <c r="P9" s="41"/>
    </row>
    <row r="10" spans="1:16" s="1" customFormat="1" ht="19.5" customHeight="1">
      <c r="A10" s="10"/>
      <c r="B10" s="543" t="s">
        <v>290</v>
      </c>
      <c r="C10" s="543"/>
      <c r="D10" s="543"/>
      <c r="E10" s="543"/>
      <c r="F10" s="543"/>
      <c r="G10" s="543"/>
      <c r="H10" s="543"/>
      <c r="I10" s="543"/>
      <c r="J10" s="543"/>
      <c r="K10" s="543"/>
      <c r="L10" s="381"/>
      <c r="M10" s="381"/>
      <c r="N10" s="381"/>
      <c r="O10" s="451"/>
      <c r="P10" s="41"/>
    </row>
    <row r="11" spans="1:16" s="1" customFormat="1" ht="12.75" customHeight="1">
      <c r="A11" s="12"/>
      <c r="B11" s="96"/>
      <c r="C11" s="148"/>
      <c r="D11" s="148"/>
      <c r="E11" s="148"/>
      <c r="F11" s="148"/>
      <c r="G11" s="148"/>
      <c r="H11" s="148"/>
      <c r="I11" s="96"/>
      <c r="J11" s="96"/>
      <c r="K11" s="96"/>
      <c r="L11" s="381"/>
      <c r="M11" s="381"/>
      <c r="N11" s="381"/>
      <c r="O11" s="451"/>
      <c r="P11" s="41"/>
    </row>
    <row r="12" spans="2:15" ht="19.5" customHeight="1">
      <c r="B12" s="540" t="s">
        <v>30</v>
      </c>
      <c r="C12" s="541"/>
      <c r="D12" s="541"/>
      <c r="E12" s="542"/>
      <c r="F12" s="190"/>
      <c r="H12" s="540" t="s">
        <v>31</v>
      </c>
      <c r="I12" s="541"/>
      <c r="J12" s="541"/>
      <c r="K12" s="542"/>
      <c r="O12" s="452"/>
    </row>
    <row r="13" spans="2:15" ht="19.5" customHeight="1">
      <c r="B13" s="192"/>
      <c r="C13" s="193" t="s">
        <v>14</v>
      </c>
      <c r="D13" s="193" t="s">
        <v>291</v>
      </c>
      <c r="E13" s="194" t="s">
        <v>32</v>
      </c>
      <c r="F13" s="195"/>
      <c r="H13" s="196"/>
      <c r="I13" s="193" t="s">
        <v>14</v>
      </c>
      <c r="J13" s="193" t="str">
        <f>+D13</f>
        <v>Soles</v>
      </c>
      <c r="K13" s="194" t="s">
        <v>32</v>
      </c>
      <c r="N13" s="358"/>
      <c r="O13" s="392"/>
    </row>
    <row r="14" spans="2:15" ht="19.5" customHeight="1">
      <c r="B14" s="197" t="s">
        <v>35</v>
      </c>
      <c r="C14" s="198">
        <f>(+'Residencia Acreedor'!C18+'Residencia Acreedor'!C46)/1000</f>
        <v>1036.02078061</v>
      </c>
      <c r="D14" s="198">
        <f>(+'Residencia Acreedor'!D18+'Residencia Acreedor'!D46)/1000</f>
        <v>3517.2905501709497</v>
      </c>
      <c r="E14" s="199">
        <f>+D14/$D$16</f>
        <v>0.9623750153617969</v>
      </c>
      <c r="F14" s="200"/>
      <c r="H14" s="197" t="s">
        <v>36</v>
      </c>
      <c r="I14" s="198">
        <f>(+'Tipo Instrum.'!C19+'Tipo Instrum.'!C45)/1000</f>
        <v>1076.5250178699998</v>
      </c>
      <c r="J14" s="198">
        <f>(+'Tipo Instrum.'!D19+'Tipo Instrum.'!D45)/1000</f>
        <v>3654.8024356686497</v>
      </c>
      <c r="K14" s="201">
        <f>+J14/$J$16</f>
        <v>1</v>
      </c>
      <c r="O14" s="392"/>
    </row>
    <row r="15" spans="2:15" ht="19.5" customHeight="1">
      <c r="B15" s="197" t="s">
        <v>33</v>
      </c>
      <c r="C15" s="198">
        <f>(+'Residencia Acreedor'!C15)/1000</f>
        <v>40.50423726</v>
      </c>
      <c r="D15" s="198">
        <f>(+'Residencia Acreedor'!D15)/1000</f>
        <v>137.51188549769998</v>
      </c>
      <c r="E15" s="199">
        <f>+D15/$D$16</f>
        <v>0.03762498463820303</v>
      </c>
      <c r="F15" s="200"/>
      <c r="H15" s="197" t="s">
        <v>34</v>
      </c>
      <c r="I15" s="198">
        <f>(+'Tipo Instrum.'!C15)/1000</f>
        <v>0</v>
      </c>
      <c r="J15" s="198">
        <f>(+'Tipo Instrum.'!D15)/1000</f>
        <v>0</v>
      </c>
      <c r="K15" s="201">
        <f>+J15/$J$16</f>
        <v>0</v>
      </c>
      <c r="O15" s="393"/>
    </row>
    <row r="16" spans="2:15" ht="24" customHeight="1">
      <c r="B16" s="202" t="s">
        <v>37</v>
      </c>
      <c r="C16" s="203">
        <f>+C15+C14</f>
        <v>1076.52501787</v>
      </c>
      <c r="D16" s="203">
        <f>+D15+D14</f>
        <v>3654.8024356686497</v>
      </c>
      <c r="E16" s="204">
        <f>SUM(E14:E15)</f>
        <v>1</v>
      </c>
      <c r="F16" s="205"/>
      <c r="H16" s="202" t="s">
        <v>37</v>
      </c>
      <c r="I16" s="203">
        <f>+I15+I14</f>
        <v>1076.5250178699998</v>
      </c>
      <c r="J16" s="203">
        <f>+J15+J14</f>
        <v>3654.8024356686497</v>
      </c>
      <c r="K16" s="206">
        <f>SUM(K14:K15)</f>
        <v>1</v>
      </c>
      <c r="O16" s="392"/>
    </row>
    <row r="17" spans="2:15" ht="24" customHeight="1">
      <c r="B17" s="294"/>
      <c r="C17" s="314"/>
      <c r="D17" s="394"/>
      <c r="E17" s="205"/>
      <c r="F17" s="205"/>
      <c r="H17" s="294"/>
      <c r="I17" s="481">
        <f>+I16-C16</f>
        <v>0</v>
      </c>
      <c r="J17" s="482">
        <f>+J16-D16</f>
        <v>0</v>
      </c>
      <c r="K17" s="483"/>
      <c r="O17" s="392"/>
    </row>
    <row r="18" spans="3:15" ht="19.5" customHeight="1">
      <c r="C18" s="395"/>
      <c r="D18" s="396"/>
      <c r="O18" s="392"/>
    </row>
    <row r="19" spans="2:15" ht="19.5" customHeight="1">
      <c r="B19" s="540" t="s">
        <v>38</v>
      </c>
      <c r="C19" s="541"/>
      <c r="D19" s="541"/>
      <c r="E19" s="542"/>
      <c r="F19" s="190"/>
      <c r="H19" s="540" t="s">
        <v>95</v>
      </c>
      <c r="I19" s="541"/>
      <c r="J19" s="541"/>
      <c r="K19" s="542"/>
      <c r="O19" s="392"/>
    </row>
    <row r="20" spans="2:16" ht="19.5" customHeight="1">
      <c r="B20" s="196"/>
      <c r="C20" s="397" t="s">
        <v>14</v>
      </c>
      <c r="D20" s="397" t="str">
        <f>+D13</f>
        <v>Soles</v>
      </c>
      <c r="E20" s="194" t="s">
        <v>32</v>
      </c>
      <c r="F20" s="195"/>
      <c r="H20" s="398"/>
      <c r="I20" s="193" t="s">
        <v>14</v>
      </c>
      <c r="J20" s="193" t="str">
        <f>+J13</f>
        <v>Soles</v>
      </c>
      <c r="K20" s="399" t="s">
        <v>32</v>
      </c>
      <c r="N20" s="400"/>
      <c r="O20" s="400"/>
      <c r="P20" s="83"/>
    </row>
    <row r="21" spans="2:16" ht="19.5" customHeight="1">
      <c r="B21" s="197" t="s">
        <v>125</v>
      </c>
      <c r="C21" s="198">
        <f>(+Plazo!C16+Plazo!C21)/1000</f>
        <v>687.67428765</v>
      </c>
      <c r="D21" s="198">
        <f>(+Plazo!D16+Plazo!D21)/1000</f>
        <v>2334.65420657175</v>
      </c>
      <c r="E21" s="199">
        <f>+D21/$D$23</f>
        <v>0.6387908095351322</v>
      </c>
      <c r="F21" s="200"/>
      <c r="H21" s="401" t="s">
        <v>316</v>
      </c>
      <c r="I21" s="402">
        <f>(+Acreedor!C19+Acreedor!C52+Acreedor!C113+Acreedor!C97)/1000</f>
        <v>948.9725730299998</v>
      </c>
      <c r="J21" s="402">
        <f>(+Acreedor!D19+Acreedor!D52+Acreedor!D113+Acreedor!D97)/1000</f>
        <v>3221.76188543685</v>
      </c>
      <c r="K21" s="403">
        <f>+J21/$J$35</f>
        <v>0.8815146487794832</v>
      </c>
      <c r="N21" s="400"/>
      <c r="O21" s="400"/>
      <c r="P21" s="83"/>
    </row>
    <row r="22" spans="2:16" ht="29.25" customHeight="1">
      <c r="B22" s="197" t="s">
        <v>124</v>
      </c>
      <c r="C22" s="198">
        <f>(+Plazo!C17+Plazo!C22)/1000</f>
        <v>388.85073021999995</v>
      </c>
      <c r="D22" s="198">
        <f>(+Plazo!D17+Plazo!D22)/1000</f>
        <v>1320.1482290969</v>
      </c>
      <c r="E22" s="199">
        <f>+D22/$D$23</f>
        <v>0.36120919046486777</v>
      </c>
      <c r="F22" s="200"/>
      <c r="H22" s="404" t="s">
        <v>250</v>
      </c>
      <c r="I22" s="402">
        <f>+Acreedor!C40/1000</f>
        <v>59.381444450000004</v>
      </c>
      <c r="J22" s="402">
        <f>+Acreedor!D40/1000</f>
        <v>201.60000390775002</v>
      </c>
      <c r="K22" s="403">
        <f>+J22/$J$35</f>
        <v>0.05516030139967526</v>
      </c>
      <c r="N22" s="405"/>
      <c r="O22" s="406"/>
      <c r="P22" s="83"/>
    </row>
    <row r="23" spans="2:16" ht="18.75" customHeight="1">
      <c r="B23" s="202" t="s">
        <v>37</v>
      </c>
      <c r="C23" s="203">
        <f>+C22+C21</f>
        <v>1076.5250178699998</v>
      </c>
      <c r="D23" s="203">
        <f>+D22+D21</f>
        <v>3654.80243566865</v>
      </c>
      <c r="E23" s="204">
        <f>+E22+E21</f>
        <v>1</v>
      </c>
      <c r="F23" s="205"/>
      <c r="H23" s="404" t="s">
        <v>251</v>
      </c>
      <c r="I23" s="402">
        <f>+Acreedor!C32/1000</f>
        <v>28.18719157</v>
      </c>
      <c r="J23" s="402">
        <f>+Acreedor!D32/1000</f>
        <v>95.69551538015</v>
      </c>
      <c r="K23" s="403">
        <f>+J23/$J$35</f>
        <v>0.02618349885241947</v>
      </c>
      <c r="N23" s="407"/>
      <c r="O23" s="400"/>
      <c r="P23" s="83"/>
    </row>
    <row r="24" spans="2:16" ht="24.75" customHeight="1">
      <c r="B24" s="195"/>
      <c r="C24" s="490">
        <f>+C23-C16</f>
        <v>0</v>
      </c>
      <c r="D24" s="491">
        <f>+D23-D16</f>
        <v>0</v>
      </c>
      <c r="E24" s="205"/>
      <c r="F24" s="205"/>
      <c r="H24" s="404" t="s">
        <v>84</v>
      </c>
      <c r="I24" s="408">
        <f>+Acreedor!C33/1000</f>
        <v>12.317045689999999</v>
      </c>
      <c r="J24" s="408">
        <f>+Acreedor!D33/1000</f>
        <v>41.816370117549994</v>
      </c>
      <c r="K24" s="409">
        <f>+J24/$J$35</f>
        <v>0.01144148578578356</v>
      </c>
      <c r="N24" s="400"/>
      <c r="O24" s="400"/>
      <c r="P24" s="83"/>
    </row>
    <row r="25" spans="2:16" ht="22.5" customHeight="1">
      <c r="B25" s="195"/>
      <c r="C25" s="475"/>
      <c r="D25" s="475"/>
      <c r="E25" s="205"/>
      <c r="F25" s="205"/>
      <c r="H25" s="401" t="s">
        <v>203</v>
      </c>
      <c r="I25" s="402">
        <f>(+Acreedor!C41+Acreedor!C106)/1000</f>
        <v>4.25522919</v>
      </c>
      <c r="J25" s="402">
        <f>(+Acreedor!D41+Acreedor!D106)/1000</f>
        <v>14.446503100049998</v>
      </c>
      <c r="K25" s="403">
        <f aca="true" t="shared" si="0" ref="K25:K34">+J25/$J$35</f>
        <v>0.003952745286328177</v>
      </c>
      <c r="N25" s="400"/>
      <c r="O25" s="400"/>
      <c r="P25" s="83"/>
    </row>
    <row r="26" spans="2:17" ht="26.25" customHeight="1">
      <c r="B26" s="540" t="s">
        <v>39</v>
      </c>
      <c r="C26" s="541"/>
      <c r="D26" s="541"/>
      <c r="E26" s="542"/>
      <c r="F26" s="190"/>
      <c r="H26" s="401" t="s">
        <v>166</v>
      </c>
      <c r="I26" s="402">
        <f>(+Acreedor!C49+Acreedor!C110)/1000</f>
        <v>3.6470356899999996</v>
      </c>
      <c r="J26" s="402">
        <f>(+Acreedor!D49+Acreedor!D110)/1000</f>
        <v>12.38168616755</v>
      </c>
      <c r="K26" s="403">
        <f t="shared" si="0"/>
        <v>0.003387785355156894</v>
      </c>
      <c r="M26" s="400"/>
      <c r="N26" s="405"/>
      <c r="O26" s="400"/>
      <c r="P26" s="83"/>
      <c r="Q26" s="84"/>
    </row>
    <row r="27" spans="2:17" ht="19.5" customHeight="1">
      <c r="B27" s="196"/>
      <c r="C27" s="193" t="s">
        <v>14</v>
      </c>
      <c r="D27" s="410" t="str">
        <f>+D20</f>
        <v>Soles</v>
      </c>
      <c r="E27" s="194" t="s">
        <v>32</v>
      </c>
      <c r="F27" s="195"/>
      <c r="H27" s="401" t="s">
        <v>235</v>
      </c>
      <c r="I27" s="402">
        <f>(+Acreedor!C43+Acreedor!C105)/1000</f>
        <v>4.13275954</v>
      </c>
      <c r="J27" s="402">
        <f>(+Acreedor!D43+Acreedor!D105)/1000</f>
        <v>14.030718638300002</v>
      </c>
      <c r="K27" s="403">
        <f t="shared" si="0"/>
        <v>0.0038389814183575873</v>
      </c>
      <c r="M27" s="400"/>
      <c r="N27" s="400"/>
      <c r="O27" s="411"/>
      <c r="P27" s="163"/>
      <c r="Q27" s="84"/>
    </row>
    <row r="28" spans="2:17" ht="19.5" customHeight="1">
      <c r="B28" s="197" t="s">
        <v>74</v>
      </c>
      <c r="C28" s="198">
        <f>(+Acreedor!C19+Acreedor!C52+Acreedor!C113+Acreedor!C97)/1000</f>
        <v>948.9725730299998</v>
      </c>
      <c r="D28" s="198">
        <f>(+Acreedor!D19+Acreedor!D52+Acreedor!D113+Acreedor!D97)/1000</f>
        <v>3221.76188543685</v>
      </c>
      <c r="E28" s="199">
        <f>+C28/$C$32</f>
        <v>0.8815146487794833</v>
      </c>
      <c r="F28" s="200"/>
      <c r="H28" s="401" t="s">
        <v>54</v>
      </c>
      <c r="I28" s="412">
        <f>+(Acreedor!C24+Acreedor!C42+Acreedor!C95+Acreedor!C107)/1000</f>
        <v>3.85519334</v>
      </c>
      <c r="J28" s="412">
        <f>+(Acreedor!D24+Acreedor!D42+Acreedor!D95+Acreedor!D107)/1000</f>
        <v>13.0883813893</v>
      </c>
      <c r="K28" s="403">
        <f t="shared" si="0"/>
        <v>0.0035811460727850435</v>
      </c>
      <c r="M28" s="400"/>
      <c r="N28" s="413"/>
      <c r="O28" s="414"/>
      <c r="P28" s="83"/>
      <c r="Q28" s="84"/>
    </row>
    <row r="29" spans="2:17" ht="19.5" customHeight="1">
      <c r="B29" s="197" t="s">
        <v>85</v>
      </c>
      <c r="C29" s="198">
        <f>(+Acreedor!C39+Acreedor!C48+Acreedor!C57+Acreedor!C94+Acreedor!C104+Acreedor!C109+Acreedor!C116+Acreedor!C23)/1000</f>
        <v>87.04820758</v>
      </c>
      <c r="D29" s="198">
        <f>(+Acreedor!D39+Acreedor!D48+Acreedor!D57+Acreedor!D94+Acreedor!D104+Acreedor!D109+Acreedor!D116+Acreedor!D23)/1000</f>
        <v>295.52866473410006</v>
      </c>
      <c r="E29" s="199">
        <f>+C29/$C$32</f>
        <v>0.0808603665823137</v>
      </c>
      <c r="F29" s="200"/>
      <c r="H29" s="401" t="s">
        <v>52</v>
      </c>
      <c r="I29" s="412">
        <f>+Acreedor!C44/1000</f>
        <v>0.13455408</v>
      </c>
      <c r="J29" s="412">
        <f>+Acreedor!D44/1000</f>
        <v>0.4568111016</v>
      </c>
      <c r="K29" s="403">
        <f t="shared" si="0"/>
        <v>0.00012498927360390298</v>
      </c>
      <c r="M29" s="400"/>
      <c r="N29" s="415"/>
      <c r="O29" s="400"/>
      <c r="P29" s="83"/>
      <c r="Q29" s="84"/>
    </row>
    <row r="30" spans="2:17" ht="19.5" customHeight="1">
      <c r="B30" s="197" t="s">
        <v>65</v>
      </c>
      <c r="C30" s="198">
        <f>(+Acreedor!C31)/1000</f>
        <v>40.50423726</v>
      </c>
      <c r="D30" s="198">
        <f>(+Acreedor!D31)/1000</f>
        <v>137.51188549769998</v>
      </c>
      <c r="E30" s="199">
        <f>+C30/$C$32</f>
        <v>0.03762498463820304</v>
      </c>
      <c r="F30" s="200"/>
      <c r="H30" s="401" t="s">
        <v>188</v>
      </c>
      <c r="I30" s="402">
        <f>+Acreedor!C116/1000</f>
        <v>0.1452785</v>
      </c>
      <c r="J30" s="402">
        <f>+Acreedor!D116/1000</f>
        <v>0.49322050750000007</v>
      </c>
      <c r="K30" s="403">
        <f t="shared" si="0"/>
        <v>0.0001349513458474438</v>
      </c>
      <c r="M30" s="400"/>
      <c r="N30" s="415"/>
      <c r="O30" s="400"/>
      <c r="P30" s="83"/>
      <c r="Q30" s="84"/>
    </row>
    <row r="31" spans="2:17" ht="15.75" customHeight="1">
      <c r="B31" s="197"/>
      <c r="C31" s="416"/>
      <c r="D31" s="416"/>
      <c r="E31" s="199"/>
      <c r="F31" s="200"/>
      <c r="H31" s="401" t="s">
        <v>53</v>
      </c>
      <c r="I31" s="412">
        <f>+Acreedor!C45/1000</f>
        <v>0.15824262</v>
      </c>
      <c r="J31" s="412">
        <f>+Acreedor!D45/1000</f>
        <v>0.5372336949</v>
      </c>
      <c r="K31" s="403">
        <f t="shared" si="0"/>
        <v>0.00014699390852346096</v>
      </c>
      <c r="M31" s="400"/>
      <c r="N31" s="415"/>
      <c r="O31" s="400"/>
      <c r="P31" s="83"/>
      <c r="Q31" s="84"/>
    </row>
    <row r="32" spans="2:17" ht="19.5" customHeight="1">
      <c r="B32" s="202" t="s">
        <v>37</v>
      </c>
      <c r="C32" s="203">
        <f>+C31+C30+C29+C28</f>
        <v>1076.5250178699998</v>
      </c>
      <c r="D32" s="203">
        <f>+D31+D30+D29+D28</f>
        <v>3654.80243566865</v>
      </c>
      <c r="E32" s="204">
        <f>+E30+E29+E28</f>
        <v>1</v>
      </c>
      <c r="F32" s="205"/>
      <c r="H32" s="401" t="s">
        <v>83</v>
      </c>
      <c r="I32" s="417">
        <f>+Acreedor!C46</f>
        <v>0</v>
      </c>
      <c r="J32" s="417">
        <f>+Acreedor!D46</f>
        <v>0</v>
      </c>
      <c r="K32" s="403">
        <f t="shared" si="0"/>
        <v>0</v>
      </c>
      <c r="M32" s="400"/>
      <c r="N32" s="415"/>
      <c r="O32" s="400"/>
      <c r="P32" s="83"/>
      <c r="Q32" s="84"/>
    </row>
    <row r="33" spans="2:17" ht="23.25" customHeight="1">
      <c r="B33" s="418"/>
      <c r="C33" s="476"/>
      <c r="D33" s="476"/>
      <c r="E33" s="418"/>
      <c r="F33" s="419"/>
      <c r="H33" s="401" t="s">
        <v>82</v>
      </c>
      <c r="I33" s="417">
        <f>(+Acreedor!C50+Acreedor!C111)/1000</f>
        <v>11.33847017</v>
      </c>
      <c r="J33" s="417">
        <f>(+Acreedor!D50+Acreedor!D111)/1000</f>
        <v>38.49410622715</v>
      </c>
      <c r="K33" s="403">
        <f t="shared" si="0"/>
        <v>0.010532472522035916</v>
      </c>
      <c r="M33" s="400"/>
      <c r="N33" s="420"/>
      <c r="O33" s="400"/>
      <c r="P33" s="83"/>
      <c r="Q33" s="84"/>
    </row>
    <row r="34" spans="2:17" ht="23.25" customHeight="1">
      <c r="B34" s="540" t="s">
        <v>29</v>
      </c>
      <c r="C34" s="541"/>
      <c r="D34" s="541"/>
      <c r="E34" s="542"/>
      <c r="F34" s="190"/>
      <c r="H34" s="401" t="s">
        <v>15</v>
      </c>
      <c r="I34" s="417">
        <v>0</v>
      </c>
      <c r="J34" s="417">
        <v>0</v>
      </c>
      <c r="K34" s="403">
        <f t="shared" si="0"/>
        <v>0</v>
      </c>
      <c r="M34" s="415"/>
      <c r="N34" s="421"/>
      <c r="O34" s="421"/>
      <c r="P34" s="83"/>
      <c r="Q34" s="84"/>
    </row>
    <row r="35" spans="2:17" ht="19.5" customHeight="1">
      <c r="B35" s="196"/>
      <c r="C35" s="193" t="s">
        <v>14</v>
      </c>
      <c r="D35" s="410" t="str">
        <f>+D27</f>
        <v>Soles</v>
      </c>
      <c r="E35" s="194" t="s">
        <v>32</v>
      </c>
      <c r="F35" s="195"/>
      <c r="H35" s="202" t="s">
        <v>37</v>
      </c>
      <c r="I35" s="422">
        <f>SUM(I21:I34)</f>
        <v>1076.5250178699996</v>
      </c>
      <c r="J35" s="422">
        <f>SUM(J21:J34)</f>
        <v>3654.8024356686506</v>
      </c>
      <c r="K35" s="423">
        <f>SUM(K21:K34)</f>
        <v>0.9999999999999999</v>
      </c>
      <c r="M35" s="415"/>
      <c r="N35" s="421"/>
      <c r="O35" s="421"/>
      <c r="P35" s="83"/>
      <c r="Q35" s="84"/>
    </row>
    <row r="36" spans="2:17" ht="19.5" customHeight="1">
      <c r="B36" s="197" t="s">
        <v>291</v>
      </c>
      <c r="C36" s="198">
        <f>(+Moneda!C15+Moneda!C53)/1000</f>
        <v>696.0763808800001</v>
      </c>
      <c r="D36" s="198">
        <f>(+Moneda!D15+Moneda!D53)/1000</f>
        <v>2363.1793130876</v>
      </c>
      <c r="E36" s="199">
        <f>+D36/$D$40</f>
        <v>0.6465956381183307</v>
      </c>
      <c r="F36" s="205"/>
      <c r="H36" s="207" t="s">
        <v>200</v>
      </c>
      <c r="I36" s="306"/>
      <c r="J36" s="306"/>
      <c r="K36" s="207"/>
      <c r="M36" s="415"/>
      <c r="N36" s="424"/>
      <c r="O36" s="400"/>
      <c r="P36" s="83"/>
      <c r="Q36" s="84"/>
    </row>
    <row r="37" spans="2:17" ht="19.5" customHeight="1">
      <c r="B37" s="197" t="s">
        <v>42</v>
      </c>
      <c r="C37" s="198">
        <f>(+Moneda!C23)/1000</f>
        <v>120.86151753</v>
      </c>
      <c r="D37" s="198">
        <f>(+Moneda!D23)/1000</f>
        <v>410.32485201435003</v>
      </c>
      <c r="E37" s="199">
        <f>+D37/$D$40</f>
        <v>0.11227004995121731</v>
      </c>
      <c r="F37" s="205"/>
      <c r="H37" s="425" t="s">
        <v>201</v>
      </c>
      <c r="I37" s="489">
        <f>+I35-C32</f>
        <v>0</v>
      </c>
      <c r="J37" s="489">
        <f>+J35-D32</f>
        <v>0</v>
      </c>
      <c r="M37" s="415"/>
      <c r="N37" s="400"/>
      <c r="O37" s="400"/>
      <c r="P37" s="83"/>
      <c r="Q37" s="84"/>
    </row>
    <row r="38" spans="2:17" ht="16.5" customHeight="1">
      <c r="B38" s="197" t="s">
        <v>41</v>
      </c>
      <c r="C38" s="198">
        <f>(+Moneda!C27)/1000</f>
        <v>247.41763835</v>
      </c>
      <c r="D38" s="198">
        <f>(+Moneda!D27)/1000</f>
        <v>839.98288219825</v>
      </c>
      <c r="E38" s="199">
        <f>+D38/$D$40</f>
        <v>0.22982990106401585</v>
      </c>
      <c r="F38" s="205"/>
      <c r="H38" s="426"/>
      <c r="I38" s="477"/>
      <c r="J38" s="478"/>
      <c r="K38" s="479"/>
      <c r="M38" s="415"/>
      <c r="O38" s="191"/>
      <c r="P38" s="81"/>
      <c r="Q38" s="84"/>
    </row>
    <row r="39" spans="2:17" ht="20.25" customHeight="1">
      <c r="B39" s="197" t="s">
        <v>43</v>
      </c>
      <c r="C39" s="198">
        <f>(+Moneda!C31)/1000</f>
        <v>12.169481110000001</v>
      </c>
      <c r="D39" s="198">
        <f>(+Moneda!D31)/1000</f>
        <v>41.31538836845</v>
      </c>
      <c r="E39" s="199">
        <f>+D39/$D$40</f>
        <v>0.011304410866436151</v>
      </c>
      <c r="F39" s="205"/>
      <c r="H39" s="398"/>
      <c r="I39" s="427"/>
      <c r="J39" s="427"/>
      <c r="K39" s="428"/>
      <c r="M39" s="415"/>
      <c r="N39" s="400"/>
      <c r="O39" s="400"/>
      <c r="P39" s="83"/>
      <c r="Q39" s="84"/>
    </row>
    <row r="40" spans="2:17" ht="19.5" customHeight="1">
      <c r="B40" s="202" t="s">
        <v>37</v>
      </c>
      <c r="C40" s="203">
        <f>+C39+C38+C37+C36</f>
        <v>1076.52501787</v>
      </c>
      <c r="D40" s="203">
        <f>+D39+D38+D37+D36</f>
        <v>3654.80243566865</v>
      </c>
      <c r="E40" s="204">
        <f>+E39+E38+E37+E36</f>
        <v>1</v>
      </c>
      <c r="F40" s="205"/>
      <c r="H40" s="429" t="s">
        <v>81</v>
      </c>
      <c r="I40" s="190"/>
      <c r="J40" s="190"/>
      <c r="K40" s="430"/>
      <c r="M40" s="415"/>
      <c r="O40" s="191"/>
      <c r="P40" s="81"/>
      <c r="Q40" s="84"/>
    </row>
    <row r="41" spans="2:17" ht="19.5" customHeight="1">
      <c r="B41" s="197" t="s">
        <v>45</v>
      </c>
      <c r="C41" s="198">
        <f>(+Moneda!C15+Moneda!C53)/1000</f>
        <v>696.0763808800001</v>
      </c>
      <c r="D41" s="198">
        <f>(+Moneda!D15+Moneda!D53)/1000</f>
        <v>2363.1793130876</v>
      </c>
      <c r="E41" s="199">
        <f>+C41/$C$43</f>
        <v>0.6465956381183308</v>
      </c>
      <c r="F41" s="200"/>
      <c r="H41" s="192"/>
      <c r="I41" s="545" t="s">
        <v>14</v>
      </c>
      <c r="J41" s="545"/>
      <c r="K41" s="546"/>
      <c r="M41" s="415"/>
      <c r="O41" s="191"/>
      <c r="P41" s="81"/>
      <c r="Q41" s="84"/>
    </row>
    <row r="42" spans="2:17" ht="19.5" customHeight="1">
      <c r="B42" s="197" t="s">
        <v>44</v>
      </c>
      <c r="C42" s="198">
        <f>(+Moneda!C19+Moneda!C58)/1000</f>
        <v>380.44863699</v>
      </c>
      <c r="D42" s="198">
        <f>(+Moneda!D19+Moneda!D58)/1000</f>
        <v>1291.62312258105</v>
      </c>
      <c r="E42" s="199">
        <f>+C42/$C$43</f>
        <v>0.3534043618816693</v>
      </c>
      <c r="F42" s="200"/>
      <c r="H42" s="431"/>
      <c r="I42" s="193" t="s">
        <v>33</v>
      </c>
      <c r="J42" s="193" t="s">
        <v>35</v>
      </c>
      <c r="K42" s="194" t="s">
        <v>37</v>
      </c>
      <c r="M42" s="400"/>
      <c r="O42" s="191"/>
      <c r="P42" s="81"/>
      <c r="Q42" s="84"/>
    </row>
    <row r="43" spans="2:17" ht="19.5" customHeight="1">
      <c r="B43" s="202" t="s">
        <v>37</v>
      </c>
      <c r="C43" s="203">
        <f>+C42+C41</f>
        <v>1076.52501787</v>
      </c>
      <c r="D43" s="203">
        <f>+D42+D41</f>
        <v>3654.80243566865</v>
      </c>
      <c r="E43" s="204">
        <f>+E42+E41</f>
        <v>1</v>
      </c>
      <c r="F43" s="205"/>
      <c r="H43" s="432">
        <v>2009</v>
      </c>
      <c r="I43" s="198">
        <v>71</v>
      </c>
      <c r="J43" s="198">
        <v>192</v>
      </c>
      <c r="K43" s="433">
        <f aca="true" t="shared" si="1" ref="K43:K50">+J43+I43</f>
        <v>263</v>
      </c>
      <c r="M43" s="434"/>
      <c r="N43" s="435"/>
      <c r="O43" s="191"/>
      <c r="P43" s="81"/>
      <c r="Q43" s="84"/>
    </row>
    <row r="44" spans="3:17" ht="19.5" customHeight="1">
      <c r="C44" s="480"/>
      <c r="D44" s="480"/>
      <c r="H44" s="432">
        <v>2010</v>
      </c>
      <c r="I44" s="198">
        <v>72</v>
      </c>
      <c r="J44" s="198">
        <v>249</v>
      </c>
      <c r="K44" s="433">
        <f t="shared" si="1"/>
        <v>321</v>
      </c>
      <c r="M44" s="400"/>
      <c r="N44" s="436"/>
      <c r="O44" s="400"/>
      <c r="P44" s="83"/>
      <c r="Q44" s="84"/>
    </row>
    <row r="45" spans="2:17" ht="19.5" customHeight="1">
      <c r="B45" s="540" t="s">
        <v>8</v>
      </c>
      <c r="C45" s="541"/>
      <c r="D45" s="541"/>
      <c r="E45" s="542"/>
      <c r="F45" s="190"/>
      <c r="H45" s="432">
        <v>2011</v>
      </c>
      <c r="I45" s="198">
        <v>70</v>
      </c>
      <c r="J45" s="198">
        <v>315</v>
      </c>
      <c r="K45" s="433">
        <f t="shared" si="1"/>
        <v>385</v>
      </c>
      <c r="M45" s="400"/>
      <c r="N45" s="400"/>
      <c r="O45" s="400"/>
      <c r="P45" s="83"/>
      <c r="Q45" s="84"/>
    </row>
    <row r="46" spans="2:17" ht="19.5" customHeight="1">
      <c r="B46" s="192"/>
      <c r="C46" s="193" t="s">
        <v>14</v>
      </c>
      <c r="D46" s="410" t="str">
        <f>+D35</f>
        <v>Soles</v>
      </c>
      <c r="E46" s="194" t="s">
        <v>32</v>
      </c>
      <c r="F46" s="195"/>
      <c r="H46" s="432">
        <v>2012</v>
      </c>
      <c r="I46" s="198">
        <v>63.198</v>
      </c>
      <c r="J46" s="412">
        <v>425.85551902000003</v>
      </c>
      <c r="K46" s="433">
        <f t="shared" si="1"/>
        <v>489.05351902</v>
      </c>
      <c r="M46" s="400"/>
      <c r="N46" s="400"/>
      <c r="O46" s="400"/>
      <c r="P46" s="83"/>
      <c r="Q46" s="84"/>
    </row>
    <row r="47" spans="2:17" ht="19.5" customHeight="1">
      <c r="B47" s="197" t="s">
        <v>57</v>
      </c>
      <c r="C47" s="198">
        <f>(+Plazo!C14)/1000</f>
        <v>1050.6640712199999</v>
      </c>
      <c r="D47" s="198">
        <f>(+Plazo!D14)/1000</f>
        <v>3567.0045217918996</v>
      </c>
      <c r="E47" s="199">
        <f>+D47/$D$49</f>
        <v>0.9759773844353676</v>
      </c>
      <c r="F47" s="437"/>
      <c r="H47" s="432">
        <v>2013</v>
      </c>
      <c r="I47" s="198">
        <v>56.5285205</v>
      </c>
      <c r="J47" s="412">
        <v>591.0717845600001</v>
      </c>
      <c r="K47" s="433">
        <f t="shared" si="1"/>
        <v>647.6003050600001</v>
      </c>
      <c r="M47" s="400"/>
      <c r="N47" s="400"/>
      <c r="O47" s="400"/>
      <c r="P47" s="83"/>
      <c r="Q47" s="84"/>
    </row>
    <row r="48" spans="2:17" ht="19.5" customHeight="1">
      <c r="B48" s="197" t="s">
        <v>56</v>
      </c>
      <c r="C48" s="198">
        <f>(+Plazo!C19)/1000</f>
        <v>25.860946650000002</v>
      </c>
      <c r="D48" s="198">
        <f>(+Plazo!D19)/1000</f>
        <v>87.79791387675002</v>
      </c>
      <c r="E48" s="199">
        <f>+D48/$D$49</f>
        <v>0.024022615564632376</v>
      </c>
      <c r="F48" s="437"/>
      <c r="H48" s="432">
        <v>2014</v>
      </c>
      <c r="I48" s="198">
        <v>50.26007419</v>
      </c>
      <c r="J48" s="198">
        <v>752.8751732600001</v>
      </c>
      <c r="K48" s="433">
        <f t="shared" si="1"/>
        <v>803.1352474500001</v>
      </c>
      <c r="M48" s="400"/>
      <c r="N48" s="400"/>
      <c r="O48" s="400"/>
      <c r="P48" s="83"/>
      <c r="Q48" s="84"/>
    </row>
    <row r="49" spans="2:17" ht="19.5" customHeight="1">
      <c r="B49" s="202" t="s">
        <v>37</v>
      </c>
      <c r="C49" s="203">
        <f>+C48+C47</f>
        <v>1076.5250178699998</v>
      </c>
      <c r="D49" s="203">
        <f>+D48+D47</f>
        <v>3654.8024356686497</v>
      </c>
      <c r="E49" s="204">
        <f>+E48+E47</f>
        <v>1</v>
      </c>
      <c r="F49" s="205"/>
      <c r="H49" s="432">
        <v>2015</v>
      </c>
      <c r="I49" s="198">
        <v>44.4029874</v>
      </c>
      <c r="J49" s="198">
        <v>911.7782794100002</v>
      </c>
      <c r="K49" s="433">
        <f t="shared" si="1"/>
        <v>956.1812668100002</v>
      </c>
      <c r="M49" s="415"/>
      <c r="N49" s="438"/>
      <c r="O49" s="400"/>
      <c r="P49" s="83"/>
      <c r="Q49" s="84"/>
    </row>
    <row r="50" spans="3:17" ht="19.5" customHeight="1">
      <c r="C50" s="484">
        <f>+C49-C43</f>
        <v>0</v>
      </c>
      <c r="D50" s="484">
        <f>+D49-D43</f>
        <v>0</v>
      </c>
      <c r="E50" s="461"/>
      <c r="F50" s="461"/>
      <c r="H50" s="439">
        <v>2016</v>
      </c>
      <c r="I50" s="440">
        <f>(+'Residencia Acreedor'!C15+'Residencia Acreedor'!C44)/1000</f>
        <v>40.50423726</v>
      </c>
      <c r="J50" s="440">
        <f>(+'Residencia Acreedor'!C18+'Residencia Acreedor'!C46)/1000</f>
        <v>1036.02078061</v>
      </c>
      <c r="K50" s="441">
        <f t="shared" si="1"/>
        <v>1076.52501787</v>
      </c>
      <c r="M50" s="415"/>
      <c r="N50" s="415"/>
      <c r="O50" s="400"/>
      <c r="P50" s="83"/>
      <c r="Q50" s="84"/>
    </row>
    <row r="51" spans="2:17" ht="19.5" customHeight="1">
      <c r="B51" s="424"/>
      <c r="C51" s="485"/>
      <c r="D51" s="485"/>
      <c r="E51" s="461"/>
      <c r="F51" s="461"/>
      <c r="H51" s="461"/>
      <c r="I51" s="488"/>
      <c r="J51" s="488"/>
      <c r="K51" s="489">
        <f>+K50-C49</f>
        <v>0</v>
      </c>
      <c r="L51" s="461"/>
      <c r="M51" s="462"/>
      <c r="N51" s="415"/>
      <c r="O51" s="400"/>
      <c r="P51" s="83"/>
      <c r="Q51" s="84"/>
    </row>
    <row r="52" spans="3:17" ht="19.5" customHeight="1">
      <c r="C52" s="486">
        <f>+C49-C40</f>
        <v>0</v>
      </c>
      <c r="D52" s="486">
        <f>+D49-D40</f>
        <v>0</v>
      </c>
      <c r="E52" s="461"/>
      <c r="F52" s="461"/>
      <c r="H52" s="461"/>
      <c r="I52" s="488">
        <f>+I50-C15</f>
        <v>0</v>
      </c>
      <c r="J52" s="488">
        <f>+J50-C14</f>
        <v>0</v>
      </c>
      <c r="K52" s="461"/>
      <c r="L52" s="461"/>
      <c r="M52" s="462"/>
      <c r="N52" s="415"/>
      <c r="O52" s="400"/>
      <c r="P52" s="83"/>
      <c r="Q52" s="84"/>
    </row>
    <row r="53" spans="3:17" ht="25.5" customHeight="1">
      <c r="C53" s="487"/>
      <c r="D53" s="486"/>
      <c r="E53" s="461"/>
      <c r="F53" s="461"/>
      <c r="H53" s="544"/>
      <c r="I53" s="544"/>
      <c r="J53" s="544"/>
      <c r="K53" s="544"/>
      <c r="L53" s="461"/>
      <c r="M53" s="462"/>
      <c r="N53" s="415"/>
      <c r="O53" s="400"/>
      <c r="P53" s="83"/>
      <c r="Q53" s="84"/>
    </row>
    <row r="54" spans="3:17" ht="19.5" customHeight="1">
      <c r="C54" s="461"/>
      <c r="D54" s="461"/>
      <c r="E54" s="461"/>
      <c r="F54" s="461"/>
      <c r="I54" s="442"/>
      <c r="J54" s="442"/>
      <c r="K54" s="442"/>
      <c r="M54" s="415"/>
      <c r="N54" s="415"/>
      <c r="O54" s="400"/>
      <c r="P54" s="83"/>
      <c r="Q54" s="84"/>
    </row>
    <row r="55" spans="3:17" ht="19.5" customHeight="1">
      <c r="C55" s="461"/>
      <c r="D55" s="461"/>
      <c r="E55" s="461"/>
      <c r="F55" s="461"/>
      <c r="M55" s="415"/>
      <c r="N55" s="415"/>
      <c r="O55" s="400"/>
      <c r="P55" s="83"/>
      <c r="Q55" s="84"/>
    </row>
    <row r="56" spans="9:17" ht="19.5" customHeight="1">
      <c r="I56" s="442"/>
      <c r="J56" s="442"/>
      <c r="K56" s="442"/>
      <c r="M56" s="415"/>
      <c r="N56" s="415"/>
      <c r="O56" s="400"/>
      <c r="P56" s="83"/>
      <c r="Q56" s="84"/>
    </row>
    <row r="57" spans="9:17" ht="19.5" customHeight="1">
      <c r="I57" s="442"/>
      <c r="J57" s="443"/>
      <c r="K57" s="442"/>
      <c r="M57" s="415"/>
      <c r="N57" s="415"/>
      <c r="O57" s="400"/>
      <c r="P57" s="83"/>
      <c r="Q57" s="84"/>
    </row>
    <row r="58" spans="9:17" ht="19.5" customHeight="1">
      <c r="I58" s="442"/>
      <c r="J58" s="443"/>
      <c r="K58" s="442"/>
      <c r="M58" s="415"/>
      <c r="N58" s="415"/>
      <c r="O58" s="400"/>
      <c r="P58" s="83"/>
      <c r="Q58" s="84"/>
    </row>
    <row r="59" spans="9:17" ht="19.5" customHeight="1">
      <c r="I59" s="442"/>
      <c r="J59" s="443"/>
      <c r="K59" s="442"/>
      <c r="M59" s="415"/>
      <c r="N59" s="415"/>
      <c r="O59" s="400"/>
      <c r="P59" s="83"/>
      <c r="Q59" s="84"/>
    </row>
    <row r="60" spans="9:17" ht="19.5" customHeight="1">
      <c r="I60" s="442"/>
      <c r="J60" s="442"/>
      <c r="K60" s="442"/>
      <c r="M60" s="415"/>
      <c r="N60" s="415"/>
      <c r="O60" s="400"/>
      <c r="P60" s="83"/>
      <c r="Q60" s="84"/>
    </row>
    <row r="61" spans="11:17" ht="19.5" customHeight="1">
      <c r="K61" s="442"/>
      <c r="M61" s="415"/>
      <c r="N61" s="415"/>
      <c r="O61" s="400"/>
      <c r="P61" s="83"/>
      <c r="Q61" s="84"/>
    </row>
    <row r="62" spans="11:17" ht="19.5" customHeight="1">
      <c r="K62" s="442"/>
      <c r="M62" s="415"/>
      <c r="N62" s="415"/>
      <c r="O62" s="400"/>
      <c r="P62" s="83"/>
      <c r="Q62" s="84"/>
    </row>
    <row r="63" spans="13:17" ht="19.5" customHeight="1">
      <c r="M63" s="415"/>
      <c r="N63" s="415"/>
      <c r="O63" s="400"/>
      <c r="P63" s="83"/>
      <c r="Q63" s="84"/>
    </row>
    <row r="64" spans="13:17" ht="19.5" customHeight="1">
      <c r="M64" s="415"/>
      <c r="N64" s="415"/>
      <c r="O64" s="400"/>
      <c r="P64" s="83"/>
      <c r="Q64" s="84"/>
    </row>
    <row r="65" spans="13:17" ht="19.5" customHeight="1">
      <c r="M65" s="415"/>
      <c r="N65" s="415"/>
      <c r="O65" s="400"/>
      <c r="P65" s="83"/>
      <c r="Q65" s="84"/>
    </row>
    <row r="66" spans="9:17" ht="19.5" customHeight="1">
      <c r="I66" s="444"/>
      <c r="J66" s="444"/>
      <c r="M66" s="415"/>
      <c r="N66" s="415"/>
      <c r="O66" s="400"/>
      <c r="P66" s="83"/>
      <c r="Q66" s="84"/>
    </row>
    <row r="67" spans="13:17" ht="19.5" customHeight="1">
      <c r="M67" s="415"/>
      <c r="N67" s="415"/>
      <c r="O67" s="400"/>
      <c r="P67" s="83"/>
      <c r="Q67" s="84"/>
    </row>
    <row r="68" spans="2:17" ht="19.5" customHeight="1">
      <c r="B68" s="445"/>
      <c r="M68" s="415"/>
      <c r="N68" s="415"/>
      <c r="O68" s="400"/>
      <c r="P68" s="83"/>
      <c r="Q68" s="84"/>
    </row>
    <row r="69" spans="2:17" ht="19.5" customHeight="1">
      <c r="B69" s="445"/>
      <c r="M69" s="415"/>
      <c r="N69" s="415"/>
      <c r="O69" s="83"/>
      <c r="P69" s="83"/>
      <c r="Q69" s="84"/>
    </row>
    <row r="70" spans="13:17" ht="19.5" customHeight="1">
      <c r="M70" s="415"/>
      <c r="N70" s="415"/>
      <c r="O70" s="83"/>
      <c r="P70" s="83"/>
      <c r="Q70" s="84"/>
    </row>
    <row r="71" spans="13:17" ht="19.5" customHeight="1">
      <c r="M71" s="415"/>
      <c r="N71" s="415"/>
      <c r="O71" s="83"/>
      <c r="P71" s="83"/>
      <c r="Q71" s="84"/>
    </row>
    <row r="72" spans="13:17" ht="19.5" customHeight="1">
      <c r="M72" s="415"/>
      <c r="N72" s="415"/>
      <c r="O72" s="83"/>
      <c r="P72" s="83"/>
      <c r="Q72" s="84"/>
    </row>
    <row r="73" spans="11:17" ht="19.5" customHeight="1">
      <c r="K73" s="442"/>
      <c r="M73" s="415"/>
      <c r="N73" s="415"/>
      <c r="O73" s="83"/>
      <c r="P73" s="83"/>
      <c r="Q73" s="84"/>
    </row>
    <row r="76" spans="9:10" ht="19.5" customHeight="1">
      <c r="I76" s="444"/>
      <c r="J76" s="444"/>
    </row>
  </sheetData>
  <sheetProtection/>
  <mergeCells count="14">
    <mergeCell ref="B9:G9"/>
    <mergeCell ref="B6:K6"/>
    <mergeCell ref="B7:K7"/>
    <mergeCell ref="B12:E12"/>
    <mergeCell ref="H12:K12"/>
    <mergeCell ref="B5:K5"/>
    <mergeCell ref="B19:E19"/>
    <mergeCell ref="B10:K10"/>
    <mergeCell ref="H19:K19"/>
    <mergeCell ref="H53:K53"/>
    <mergeCell ref="B34:E34"/>
    <mergeCell ref="B26:E26"/>
    <mergeCell ref="B45:E45"/>
    <mergeCell ref="I41:K41"/>
  </mergeCells>
  <printOptions/>
  <pageMargins left="1.1023622047244095" right="0.51" top="0.9448818897637796" bottom="0.35" header="0.31496062992125984" footer="0.2"/>
  <pageSetup fitToHeight="1" fitToWidth="1" horizontalDpi="600" verticalDpi="600" orientation="portrait" paperSize="9" scale="4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22"/>
  <sheetViews>
    <sheetView showGridLines="0" zoomScale="80" zoomScaleNormal="80" zoomScalePageLayoutView="0" workbookViewId="0" topLeftCell="A1">
      <selection activeCell="A1" sqref="A1"/>
    </sheetView>
  </sheetViews>
  <sheetFormatPr defaultColWidth="15.7109375" defaultRowHeight="19.5" customHeight="1"/>
  <cols>
    <col min="1" max="1" width="1.8515625" style="81" customWidth="1"/>
    <col min="2" max="11" width="16.7109375" style="81" customWidth="1"/>
    <col min="12" max="12" width="2.421875" style="81" customWidth="1"/>
    <col min="13" max="16384" width="15.7109375" style="81" customWidth="1"/>
  </cols>
  <sheetData>
    <row r="1" s="10" customFormat="1" ht="12.75"/>
    <row r="2" s="10" customFormat="1" ht="12.75">
      <c r="D2" s="11"/>
    </row>
    <row r="3" s="10" customFormat="1" ht="12.75">
      <c r="D3" s="11"/>
    </row>
    <row r="4" spans="1:6" s="1" customFormat="1" ht="15">
      <c r="A4" s="10"/>
      <c r="B4" s="10"/>
      <c r="C4" s="10"/>
      <c r="D4" s="10"/>
      <c r="E4" s="10"/>
      <c r="F4" s="10"/>
    </row>
    <row r="5" spans="1:11" s="1" customFormat="1" ht="18">
      <c r="A5" s="10"/>
      <c r="B5" s="549" t="s">
        <v>60</v>
      </c>
      <c r="C5" s="549"/>
      <c r="D5" s="549"/>
      <c r="E5" s="549"/>
      <c r="F5" s="549"/>
      <c r="G5" s="549"/>
      <c r="H5" s="549"/>
      <c r="I5" s="549"/>
      <c r="J5" s="549"/>
      <c r="K5" s="549"/>
    </row>
    <row r="6" spans="1:11" s="1" customFormat="1" ht="24.75" customHeight="1">
      <c r="A6" s="10"/>
      <c r="B6" s="534" t="s">
        <v>12</v>
      </c>
      <c r="C6" s="534"/>
      <c r="D6" s="534"/>
      <c r="E6" s="534"/>
      <c r="F6" s="534"/>
      <c r="G6" s="534"/>
      <c r="H6" s="534"/>
      <c r="I6" s="534"/>
      <c r="J6" s="534"/>
      <c r="K6" s="534"/>
    </row>
    <row r="7" spans="1:11" s="1" customFormat="1" ht="19.5" customHeight="1">
      <c r="A7" s="10"/>
      <c r="B7" s="534" t="str">
        <f>+'Resumen Cuadros'!B7:K7</f>
        <v>AL 31 DE AGOSTO DE 2016</v>
      </c>
      <c r="C7" s="534"/>
      <c r="D7" s="534"/>
      <c r="E7" s="534"/>
      <c r="F7" s="534"/>
      <c r="G7" s="534"/>
      <c r="H7" s="534"/>
      <c r="I7" s="534"/>
      <c r="J7" s="534"/>
      <c r="K7" s="534"/>
    </row>
    <row r="8" spans="1:11" s="1" customFormat="1" ht="19.5" customHeight="1">
      <c r="A8" s="10"/>
      <c r="B8" s="217"/>
      <c r="C8" s="217"/>
      <c r="D8" s="217"/>
      <c r="E8" s="217"/>
      <c r="F8" s="217"/>
      <c r="G8" s="217"/>
      <c r="H8" s="217"/>
      <c r="I8" s="217"/>
      <c r="J8" s="217"/>
      <c r="K8" s="217"/>
    </row>
    <row r="9" spans="1:9" s="1" customFormat="1" ht="19.5" customHeight="1">
      <c r="A9" s="10"/>
      <c r="B9" s="2"/>
      <c r="C9" s="2"/>
      <c r="D9" s="2"/>
      <c r="E9" s="2"/>
      <c r="F9" s="2"/>
      <c r="G9" s="2"/>
      <c r="H9" s="2"/>
      <c r="I9" s="2"/>
    </row>
    <row r="10" spans="2:11" ht="19.5" customHeight="1">
      <c r="B10" s="550" t="s">
        <v>18</v>
      </c>
      <c r="C10" s="550"/>
      <c r="D10" s="550"/>
      <c r="E10" s="550" t="s">
        <v>46</v>
      </c>
      <c r="F10" s="550"/>
      <c r="G10" s="550"/>
      <c r="H10" s="555" t="s">
        <v>47</v>
      </c>
      <c r="I10" s="555"/>
      <c r="J10" s="555"/>
      <c r="K10" s="555"/>
    </row>
    <row r="17" ht="19.5" customHeight="1">
      <c r="I17" s="85"/>
    </row>
    <row r="20" spans="7:8" ht="19.5" customHeight="1">
      <c r="G20" s="86"/>
      <c r="H20" s="86"/>
    </row>
    <row r="24" spans="2:13" ht="19.5" customHeight="1">
      <c r="B24" s="550" t="s">
        <v>48</v>
      </c>
      <c r="C24" s="550"/>
      <c r="D24" s="550"/>
      <c r="E24" s="550" t="s">
        <v>49</v>
      </c>
      <c r="F24" s="550"/>
      <c r="G24" s="550"/>
      <c r="H24" s="550" t="s">
        <v>51</v>
      </c>
      <c r="I24" s="550"/>
      <c r="J24" s="550"/>
      <c r="K24" s="550"/>
      <c r="M24" s="129"/>
    </row>
    <row r="37" spans="1:15" ht="19.5" customHeight="1">
      <c r="A37" s="191"/>
      <c r="B37" s="335"/>
      <c r="C37" s="335"/>
      <c r="D37" s="335"/>
      <c r="E37" s="335"/>
      <c r="F37" s="335"/>
      <c r="G37" s="335"/>
      <c r="H37" s="336" t="s">
        <v>223</v>
      </c>
      <c r="I37" s="191"/>
      <c r="J37" s="335"/>
      <c r="K37" s="335"/>
      <c r="L37" s="191"/>
      <c r="M37" s="191"/>
      <c r="N37" s="191"/>
      <c r="O37" s="191"/>
    </row>
    <row r="38" spans="1:15" ht="19.5" customHeight="1">
      <c r="A38" s="191"/>
      <c r="B38" s="191"/>
      <c r="C38" s="191"/>
      <c r="D38" s="191"/>
      <c r="E38" s="191"/>
      <c r="F38" s="191"/>
      <c r="G38" s="191"/>
      <c r="H38" s="191"/>
      <c r="I38" s="191"/>
      <c r="J38" s="191"/>
      <c r="K38" s="191"/>
      <c r="L38" s="191"/>
      <c r="M38" s="191"/>
      <c r="N38" s="191"/>
      <c r="O38" s="191"/>
    </row>
    <row r="39" spans="1:15" ht="19.5" customHeight="1">
      <c r="A39" s="191"/>
      <c r="B39" s="552" t="s">
        <v>55</v>
      </c>
      <c r="C39" s="552"/>
      <c r="D39" s="552"/>
      <c r="E39" s="552"/>
      <c r="F39" s="552"/>
      <c r="G39" s="337"/>
      <c r="H39" s="554" t="s">
        <v>58</v>
      </c>
      <c r="I39" s="554"/>
      <c r="J39" s="554"/>
      <c r="K39" s="554"/>
      <c r="L39" s="554"/>
      <c r="M39" s="554"/>
      <c r="N39" s="191"/>
      <c r="O39" s="191"/>
    </row>
    <row r="40" spans="1:15" ht="19.5" customHeight="1">
      <c r="A40" s="553" t="s">
        <v>50</v>
      </c>
      <c r="B40" s="553"/>
      <c r="C40" s="553"/>
      <c r="D40" s="553"/>
      <c r="E40" s="553"/>
      <c r="F40" s="553"/>
      <c r="G40" s="191"/>
      <c r="H40" s="191"/>
      <c r="I40" s="191"/>
      <c r="J40" s="191"/>
      <c r="K40" s="191"/>
      <c r="L40" s="191"/>
      <c r="M40" s="191"/>
      <c r="N40" s="191"/>
      <c r="O40" s="191"/>
    </row>
    <row r="41" spans="1:15" ht="19.5" customHeight="1">
      <c r="A41" s="191"/>
      <c r="B41" s="191"/>
      <c r="C41" s="191"/>
      <c r="D41" s="191"/>
      <c r="E41" s="191"/>
      <c r="F41" s="191"/>
      <c r="G41" s="191"/>
      <c r="H41" s="191"/>
      <c r="I41" s="191"/>
      <c r="J41" s="191"/>
      <c r="K41" s="191"/>
      <c r="L41" s="191"/>
      <c r="M41" s="191"/>
      <c r="N41" s="191"/>
      <c r="O41" s="191"/>
    </row>
    <row r="42" spans="1:15" ht="19.5" customHeight="1">
      <c r="A42" s="191"/>
      <c r="B42" s="191"/>
      <c r="C42" s="191"/>
      <c r="D42" s="191"/>
      <c r="E42" s="191"/>
      <c r="F42" s="191"/>
      <c r="G42" s="191"/>
      <c r="H42" s="191"/>
      <c r="I42" s="191"/>
      <c r="J42" s="191"/>
      <c r="K42" s="191"/>
      <c r="L42" s="191"/>
      <c r="M42" s="191"/>
      <c r="N42" s="191"/>
      <c r="O42" s="191"/>
    </row>
    <row r="43" spans="1:15" ht="19.5" customHeight="1">
      <c r="A43" s="191"/>
      <c r="B43" s="191"/>
      <c r="C43" s="191"/>
      <c r="D43" s="191"/>
      <c r="E43" s="191"/>
      <c r="F43" s="191"/>
      <c r="G43" s="191"/>
      <c r="H43" s="191"/>
      <c r="I43" s="191"/>
      <c r="J43" s="191"/>
      <c r="K43" s="191"/>
      <c r="L43" s="191"/>
      <c r="M43" s="191"/>
      <c r="N43" s="191"/>
      <c r="O43" s="191"/>
    </row>
    <row r="44" spans="1:15" ht="19.5" customHeight="1">
      <c r="A44" s="191"/>
      <c r="B44" s="191"/>
      <c r="C44" s="191"/>
      <c r="D44" s="191"/>
      <c r="E44" s="191"/>
      <c r="F44" s="191"/>
      <c r="G44" s="191"/>
      <c r="H44" s="191"/>
      <c r="I44" s="191"/>
      <c r="J44" s="191"/>
      <c r="K44" s="191"/>
      <c r="L44" s="191"/>
      <c r="M44" s="191"/>
      <c r="N44" s="191"/>
      <c r="O44" s="191"/>
    </row>
    <row r="45" spans="1:15" ht="19.5" customHeight="1">
      <c r="A45" s="191"/>
      <c r="B45" s="191"/>
      <c r="C45" s="191"/>
      <c r="D45" s="191"/>
      <c r="E45" s="191"/>
      <c r="F45" s="191"/>
      <c r="G45" s="191"/>
      <c r="H45" s="191"/>
      <c r="I45" s="191"/>
      <c r="J45" s="191"/>
      <c r="K45" s="191"/>
      <c r="L45" s="191"/>
      <c r="M45" s="191"/>
      <c r="N45" s="191"/>
      <c r="O45" s="191"/>
    </row>
    <row r="46" spans="1:15" ht="19.5" customHeight="1">
      <c r="A46" s="191"/>
      <c r="B46" s="191"/>
      <c r="C46" s="191"/>
      <c r="D46" s="191"/>
      <c r="E46" s="191"/>
      <c r="F46" s="191"/>
      <c r="G46" s="191"/>
      <c r="H46" s="191"/>
      <c r="I46" s="191"/>
      <c r="J46" s="191"/>
      <c r="K46" s="191"/>
      <c r="L46" s="191"/>
      <c r="M46" s="191"/>
      <c r="N46" s="191"/>
      <c r="O46" s="191"/>
    </row>
    <row r="47" spans="1:15" ht="19.5" customHeight="1">
      <c r="A47" s="191"/>
      <c r="B47" s="191"/>
      <c r="C47" s="191"/>
      <c r="D47" s="191"/>
      <c r="E47" s="191"/>
      <c r="F47" s="191"/>
      <c r="G47" s="191"/>
      <c r="H47" s="191"/>
      <c r="I47" s="191"/>
      <c r="J47" s="191"/>
      <c r="K47" s="191"/>
      <c r="L47" s="191"/>
      <c r="M47" s="191"/>
      <c r="N47" s="191"/>
      <c r="O47" s="191"/>
    </row>
    <row r="48" spans="1:15" ht="19.5" customHeight="1">
      <c r="A48" s="191"/>
      <c r="B48" s="191"/>
      <c r="C48" s="191"/>
      <c r="D48" s="191"/>
      <c r="E48" s="191"/>
      <c r="F48" s="191"/>
      <c r="G48" s="191"/>
      <c r="H48" s="191"/>
      <c r="I48" s="191"/>
      <c r="J48" s="191"/>
      <c r="K48" s="191"/>
      <c r="L48" s="191"/>
      <c r="M48" s="191"/>
      <c r="N48" s="191"/>
      <c r="O48" s="191"/>
    </row>
    <row r="49" spans="1:15" ht="19.5" customHeight="1">
      <c r="A49" s="191"/>
      <c r="B49" s="191"/>
      <c r="C49" s="191"/>
      <c r="D49" s="191"/>
      <c r="E49" s="191"/>
      <c r="F49" s="191"/>
      <c r="G49" s="191"/>
      <c r="H49" s="191"/>
      <c r="I49" s="191"/>
      <c r="J49" s="191"/>
      <c r="K49" s="191"/>
      <c r="L49" s="191"/>
      <c r="M49" s="191"/>
      <c r="N49" s="191"/>
      <c r="O49" s="191"/>
    </row>
    <row r="50" spans="1:15" ht="19.5" customHeight="1">
      <c r="A50" s="191"/>
      <c r="B50" s="191"/>
      <c r="C50" s="191"/>
      <c r="D50" s="191"/>
      <c r="E50" s="191"/>
      <c r="F50" s="191"/>
      <c r="G50" s="191"/>
      <c r="H50" s="191"/>
      <c r="I50" s="191"/>
      <c r="J50" s="191"/>
      <c r="K50" s="191"/>
      <c r="L50" s="191"/>
      <c r="M50" s="191"/>
      <c r="N50" s="191"/>
      <c r="O50" s="191"/>
    </row>
    <row r="51" spans="1:15" ht="19.5" customHeight="1">
      <c r="A51" s="191"/>
      <c r="B51" s="191"/>
      <c r="C51" s="191"/>
      <c r="D51" s="191"/>
      <c r="E51" s="191"/>
      <c r="F51" s="191"/>
      <c r="G51" s="191"/>
      <c r="H51" s="191"/>
      <c r="I51" s="191"/>
      <c r="J51" s="191"/>
      <c r="K51" s="191"/>
      <c r="L51" s="191"/>
      <c r="M51" s="191"/>
      <c r="N51" s="191"/>
      <c r="O51" s="191"/>
    </row>
    <row r="52" spans="1:15" ht="19.5" customHeight="1">
      <c r="A52" s="191"/>
      <c r="B52" s="191"/>
      <c r="C52" s="191"/>
      <c r="D52" s="191"/>
      <c r="E52" s="191"/>
      <c r="F52" s="191"/>
      <c r="G52" s="191"/>
      <c r="H52" s="191"/>
      <c r="I52" s="191"/>
      <c r="J52" s="191"/>
      <c r="K52" s="191"/>
      <c r="L52" s="191"/>
      <c r="M52" s="191"/>
      <c r="N52" s="191"/>
      <c r="O52" s="191"/>
    </row>
    <row r="53" spans="1:15" ht="19.5" customHeight="1">
      <c r="A53" s="191"/>
      <c r="B53" s="551"/>
      <c r="C53" s="551"/>
      <c r="D53" s="191"/>
      <c r="E53" s="191"/>
      <c r="F53" s="191"/>
      <c r="G53" s="191"/>
      <c r="H53" s="191"/>
      <c r="I53" s="191"/>
      <c r="J53" s="191"/>
      <c r="K53" s="191"/>
      <c r="L53" s="191"/>
      <c r="M53" s="191"/>
      <c r="N53" s="191"/>
      <c r="O53" s="191"/>
    </row>
    <row r="54" s="191" customFormat="1" ht="19.5" customHeight="1"/>
    <row r="55" s="191" customFormat="1" ht="19.5" customHeight="1"/>
    <row r="56" s="191" customFormat="1" ht="19.5" customHeight="1"/>
    <row r="57" s="191" customFormat="1" ht="19.5" customHeight="1"/>
    <row r="58" s="191" customFormat="1" ht="19.5" customHeight="1"/>
    <row r="59" s="191" customFormat="1" ht="19.5" customHeight="1"/>
    <row r="60" s="191" customFormat="1" ht="19.5" customHeight="1"/>
    <row r="61" s="191" customFormat="1" ht="19.5" customHeight="1"/>
    <row r="62" s="191" customFormat="1" ht="19.5" customHeight="1"/>
    <row r="63" s="191" customFormat="1" ht="19.5" customHeight="1"/>
    <row r="64" s="191" customFormat="1" ht="19.5" customHeight="1"/>
    <row r="65" s="191" customFormat="1" ht="19.5" customHeight="1"/>
    <row r="66" s="191" customFormat="1" ht="19.5" customHeight="1"/>
    <row r="67" s="191" customFormat="1" ht="19.5" customHeight="1"/>
    <row r="68" s="191" customFormat="1" ht="19.5" customHeight="1"/>
    <row r="69" s="191" customFormat="1" ht="19.5" customHeight="1"/>
    <row r="70" s="191" customFormat="1" ht="19.5" customHeight="1"/>
    <row r="71" s="191" customFormat="1" ht="19.5" customHeight="1"/>
    <row r="72" s="191" customFormat="1" ht="19.5" customHeight="1"/>
    <row r="73" s="191" customFormat="1" ht="19.5" customHeight="1"/>
    <row r="74" s="191" customFormat="1" ht="19.5" customHeight="1"/>
    <row r="75" s="191" customFormat="1" ht="19.5" customHeight="1"/>
    <row r="76" s="191" customFormat="1" ht="19.5" customHeight="1"/>
    <row r="77" s="191" customFormat="1" ht="19.5" customHeight="1"/>
    <row r="78" s="191" customFormat="1" ht="19.5" customHeight="1"/>
    <row r="79" s="191" customFormat="1" ht="19.5" customHeight="1"/>
    <row r="80" s="191" customFormat="1" ht="19.5" customHeight="1"/>
    <row r="81" s="191" customFormat="1" ht="19.5" customHeight="1"/>
    <row r="82" s="191" customFormat="1" ht="19.5" customHeight="1"/>
    <row r="83" s="191" customFormat="1" ht="19.5" customHeight="1"/>
    <row r="84" s="191" customFormat="1" ht="19.5" customHeight="1"/>
    <row r="85" s="191" customFormat="1" ht="19.5" customHeight="1"/>
    <row r="86" s="191" customFormat="1" ht="19.5" customHeight="1"/>
    <row r="87" s="191" customFormat="1" ht="19.5" customHeight="1"/>
    <row r="88" s="191" customFormat="1" ht="19.5" customHeight="1"/>
    <row r="89" s="191" customFormat="1" ht="19.5" customHeight="1"/>
    <row r="90" s="191" customFormat="1" ht="19.5" customHeight="1"/>
    <row r="91" s="191" customFormat="1" ht="19.5" customHeight="1"/>
    <row r="92" s="191" customFormat="1" ht="19.5" customHeight="1"/>
    <row r="93" s="191" customFormat="1" ht="19.5" customHeight="1"/>
    <row r="94" s="191" customFormat="1" ht="19.5" customHeight="1"/>
    <row r="95" s="191" customFormat="1" ht="19.5" customHeight="1"/>
    <row r="96" s="191" customFormat="1" ht="19.5" customHeight="1"/>
    <row r="97" s="191" customFormat="1" ht="19.5" customHeight="1"/>
    <row r="98" s="191" customFormat="1" ht="19.5" customHeight="1"/>
    <row r="99" s="191" customFormat="1" ht="19.5" customHeight="1"/>
    <row r="100" s="191" customFormat="1" ht="19.5" customHeight="1"/>
    <row r="101" s="191" customFormat="1" ht="19.5" customHeight="1"/>
    <row r="102" s="191" customFormat="1" ht="19.5" customHeight="1"/>
    <row r="103" s="191" customFormat="1" ht="19.5" customHeight="1"/>
    <row r="104" s="191" customFormat="1" ht="19.5" customHeight="1"/>
    <row r="105" spans="2:15" ht="19.5" customHeight="1">
      <c r="B105" s="191"/>
      <c r="C105" s="191"/>
      <c r="D105" s="191"/>
      <c r="E105" s="191"/>
      <c r="F105" s="191"/>
      <c r="G105" s="191"/>
      <c r="H105" s="191"/>
      <c r="I105" s="191"/>
      <c r="J105" s="191"/>
      <c r="K105" s="191"/>
      <c r="L105" s="191"/>
      <c r="M105" s="191"/>
      <c r="N105" s="191"/>
      <c r="O105" s="191"/>
    </row>
    <row r="106" spans="2:15" ht="19.5" customHeight="1">
      <c r="B106" s="191"/>
      <c r="C106" s="191"/>
      <c r="D106" s="191"/>
      <c r="E106" s="191"/>
      <c r="F106" s="191"/>
      <c r="G106" s="191"/>
      <c r="H106" s="191"/>
      <c r="I106" s="191"/>
      <c r="J106" s="191"/>
      <c r="K106" s="191"/>
      <c r="L106" s="191"/>
      <c r="M106" s="191"/>
      <c r="N106" s="191"/>
      <c r="O106" s="191"/>
    </row>
    <row r="107" spans="2:15" ht="19.5" customHeight="1">
      <c r="B107" s="191"/>
      <c r="C107" s="191"/>
      <c r="D107" s="191"/>
      <c r="E107" s="191"/>
      <c r="F107" s="191"/>
      <c r="G107" s="191"/>
      <c r="H107" s="191"/>
      <c r="I107" s="191"/>
      <c r="J107" s="191"/>
      <c r="K107" s="191"/>
      <c r="L107" s="191"/>
      <c r="M107" s="191"/>
      <c r="N107" s="191"/>
      <c r="O107" s="191"/>
    </row>
    <row r="108" spans="2:15" ht="19.5" customHeight="1">
      <c r="B108" s="191"/>
      <c r="C108" s="191"/>
      <c r="D108" s="191"/>
      <c r="E108" s="191"/>
      <c r="F108" s="191"/>
      <c r="G108" s="191"/>
      <c r="H108" s="191"/>
      <c r="I108" s="191"/>
      <c r="J108" s="191"/>
      <c r="K108" s="191"/>
      <c r="L108" s="191"/>
      <c r="M108" s="191"/>
      <c r="N108" s="191"/>
      <c r="O108" s="191"/>
    </row>
    <row r="109" spans="2:15" ht="19.5" customHeight="1">
      <c r="B109" s="191"/>
      <c r="C109" s="191"/>
      <c r="D109" s="191"/>
      <c r="E109" s="191"/>
      <c r="F109" s="191"/>
      <c r="G109" s="191"/>
      <c r="H109" s="191"/>
      <c r="I109" s="191"/>
      <c r="J109" s="191"/>
      <c r="K109" s="191"/>
      <c r="L109" s="191"/>
      <c r="M109" s="191"/>
      <c r="N109" s="191"/>
      <c r="O109" s="191"/>
    </row>
    <row r="110" spans="2:15" ht="19.5" customHeight="1">
      <c r="B110" s="191"/>
      <c r="C110" s="191"/>
      <c r="D110" s="191"/>
      <c r="E110" s="191"/>
      <c r="F110" s="191"/>
      <c r="G110" s="191"/>
      <c r="H110" s="191"/>
      <c r="I110" s="191"/>
      <c r="J110" s="191"/>
      <c r="K110" s="191"/>
      <c r="L110" s="191"/>
      <c r="M110" s="191"/>
      <c r="N110" s="191"/>
      <c r="O110" s="191"/>
    </row>
    <row r="111" spans="2:15" ht="19.5" customHeight="1">
      <c r="B111" s="191"/>
      <c r="C111" s="191"/>
      <c r="D111" s="191"/>
      <c r="E111" s="191"/>
      <c r="F111" s="191"/>
      <c r="G111" s="191"/>
      <c r="H111" s="191"/>
      <c r="I111" s="191"/>
      <c r="J111" s="191"/>
      <c r="K111" s="191"/>
      <c r="L111" s="191"/>
      <c r="M111" s="191"/>
      <c r="N111" s="191"/>
      <c r="O111" s="191"/>
    </row>
    <row r="112" spans="2:15" ht="19.5" customHeight="1">
      <c r="B112" s="191"/>
      <c r="C112" s="191"/>
      <c r="D112" s="191"/>
      <c r="E112" s="191"/>
      <c r="F112" s="191"/>
      <c r="G112" s="191"/>
      <c r="H112" s="191"/>
      <c r="I112" s="191"/>
      <c r="J112" s="191"/>
      <c r="K112" s="191"/>
      <c r="L112" s="191"/>
      <c r="M112" s="191"/>
      <c r="N112" s="191"/>
      <c r="O112" s="191"/>
    </row>
    <row r="113" spans="2:15" ht="19.5" customHeight="1">
      <c r="B113" s="191"/>
      <c r="C113" s="191"/>
      <c r="D113" s="191"/>
      <c r="E113" s="191"/>
      <c r="F113" s="191"/>
      <c r="G113" s="191"/>
      <c r="H113" s="191"/>
      <c r="I113" s="191"/>
      <c r="J113" s="191"/>
      <c r="K113" s="191"/>
      <c r="L113" s="191"/>
      <c r="M113" s="191"/>
      <c r="N113" s="191"/>
      <c r="O113" s="191"/>
    </row>
    <row r="114" spans="2:15" ht="19.5" customHeight="1">
      <c r="B114" s="191"/>
      <c r="C114" s="191"/>
      <c r="D114" s="191"/>
      <c r="E114" s="191"/>
      <c r="F114" s="191"/>
      <c r="G114" s="191"/>
      <c r="H114" s="191"/>
      <c r="I114" s="191"/>
      <c r="J114" s="191"/>
      <c r="K114" s="191"/>
      <c r="L114" s="191"/>
      <c r="M114" s="191"/>
      <c r="N114" s="191"/>
      <c r="O114" s="191"/>
    </row>
    <row r="115" spans="2:15" ht="19.5" customHeight="1">
      <c r="B115" s="191"/>
      <c r="C115" s="191"/>
      <c r="D115" s="191"/>
      <c r="E115" s="191"/>
      <c r="F115" s="191"/>
      <c r="G115" s="191"/>
      <c r="H115" s="191"/>
      <c r="I115" s="191"/>
      <c r="J115" s="191"/>
      <c r="K115" s="191"/>
      <c r="L115" s="191"/>
      <c r="M115" s="191"/>
      <c r="N115" s="191"/>
      <c r="O115" s="191"/>
    </row>
    <row r="116" spans="2:15" ht="19.5" customHeight="1">
      <c r="B116" s="191"/>
      <c r="C116" s="191"/>
      <c r="D116" s="191"/>
      <c r="E116" s="191"/>
      <c r="F116" s="191"/>
      <c r="G116" s="191"/>
      <c r="H116" s="191"/>
      <c r="I116" s="191"/>
      <c r="J116" s="191"/>
      <c r="K116" s="191"/>
      <c r="L116" s="191"/>
      <c r="M116" s="191"/>
      <c r="N116" s="191"/>
      <c r="O116" s="191"/>
    </row>
    <row r="117" spans="2:15" ht="19.5" customHeight="1">
      <c r="B117" s="191"/>
      <c r="C117" s="191"/>
      <c r="D117" s="191"/>
      <c r="E117" s="191"/>
      <c r="F117" s="191"/>
      <c r="G117" s="191"/>
      <c r="H117" s="191"/>
      <c r="I117" s="191"/>
      <c r="J117" s="191"/>
      <c r="K117" s="191"/>
      <c r="L117" s="191"/>
      <c r="M117" s="191"/>
      <c r="N117" s="191"/>
      <c r="O117" s="191"/>
    </row>
    <row r="118" spans="2:15" ht="19.5" customHeight="1">
      <c r="B118" s="191"/>
      <c r="C118" s="191"/>
      <c r="D118" s="191"/>
      <c r="E118" s="191"/>
      <c r="F118" s="191"/>
      <c r="G118" s="191"/>
      <c r="H118" s="191"/>
      <c r="I118" s="191"/>
      <c r="J118" s="191"/>
      <c r="K118" s="191"/>
      <c r="L118" s="191"/>
      <c r="M118" s="191"/>
      <c r="N118" s="191"/>
      <c r="O118" s="191"/>
    </row>
    <row r="119" spans="2:15" ht="19.5" customHeight="1">
      <c r="B119" s="191"/>
      <c r="C119" s="191"/>
      <c r="D119" s="191"/>
      <c r="E119" s="191"/>
      <c r="F119" s="191"/>
      <c r="G119" s="191"/>
      <c r="H119" s="191"/>
      <c r="I119" s="191"/>
      <c r="J119" s="191"/>
      <c r="K119" s="191"/>
      <c r="L119" s="191"/>
      <c r="M119" s="191"/>
      <c r="N119" s="191"/>
      <c r="O119" s="191"/>
    </row>
    <row r="120" spans="2:15" ht="19.5" customHeight="1">
      <c r="B120" s="191"/>
      <c r="C120" s="191"/>
      <c r="D120" s="191"/>
      <c r="E120" s="191"/>
      <c r="F120" s="191"/>
      <c r="G120" s="191"/>
      <c r="H120" s="191"/>
      <c r="I120" s="191"/>
      <c r="J120" s="191"/>
      <c r="K120" s="191"/>
      <c r="L120" s="191"/>
      <c r="M120" s="191"/>
      <c r="N120" s="191"/>
      <c r="O120" s="191"/>
    </row>
    <row r="121" spans="2:15" ht="19.5" customHeight="1"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  <c r="L121" s="191"/>
      <c r="M121" s="191"/>
      <c r="N121" s="191"/>
      <c r="O121" s="191"/>
    </row>
    <row r="122" spans="2:15" ht="19.5" customHeight="1">
      <c r="B122" s="191"/>
      <c r="C122" s="191"/>
      <c r="D122" s="191"/>
      <c r="E122" s="191"/>
      <c r="F122" s="191"/>
      <c r="G122" s="191"/>
      <c r="H122" s="191"/>
      <c r="I122" s="191"/>
      <c r="J122" s="191"/>
      <c r="K122" s="191"/>
      <c r="L122" s="191"/>
      <c r="M122" s="191"/>
      <c r="N122" s="191"/>
      <c r="O122" s="191"/>
    </row>
  </sheetData>
  <sheetProtection/>
  <mergeCells count="13">
    <mergeCell ref="B5:K5"/>
    <mergeCell ref="B6:K6"/>
    <mergeCell ref="B7:K7"/>
    <mergeCell ref="B10:D10"/>
    <mergeCell ref="E10:G10"/>
    <mergeCell ref="H10:K10"/>
    <mergeCell ref="B24:D24"/>
    <mergeCell ref="E24:G24"/>
    <mergeCell ref="H24:K24"/>
    <mergeCell ref="B53:C53"/>
    <mergeCell ref="B39:F39"/>
    <mergeCell ref="A40:F40"/>
    <mergeCell ref="H39:M39"/>
  </mergeCells>
  <printOptions/>
  <pageMargins left="0.7086614173228347" right="0.7086614173228347" top="0.9448818897637796" bottom="0.7480314960629921" header="0.31496062992125984" footer="0.31496062992125984"/>
  <pageSetup fitToHeight="1" fitToWidth="1" horizontalDpi="600" verticalDpi="600" orientation="landscape" paperSize="9" scale="47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J58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8515625" style="23" customWidth="1"/>
    <col min="2" max="2" width="46.8515625" style="23" customWidth="1"/>
    <col min="3" max="4" width="19.7109375" style="25" customWidth="1"/>
    <col min="5" max="5" width="11.421875" style="95" customWidth="1"/>
    <col min="6" max="6" width="11.421875" style="296" customWidth="1"/>
    <col min="7" max="7" width="16.8515625" style="296" bestFit="1" customWidth="1"/>
    <col min="8" max="8" width="15.140625" style="296" customWidth="1"/>
    <col min="9" max="9" width="25.28125" style="296" bestFit="1" customWidth="1"/>
    <col min="10" max="13" width="11.421875" style="95" customWidth="1"/>
    <col min="14" max="23" width="11.421875" style="25" customWidth="1"/>
    <col min="24" max="16384" width="11.421875" style="23" customWidth="1"/>
  </cols>
  <sheetData>
    <row r="1" ht="15"/>
    <row r="2" ht="15"/>
    <row r="5" spans="2:8" ht="18.75">
      <c r="B5" s="143" t="s">
        <v>23</v>
      </c>
      <c r="C5" s="208"/>
      <c r="D5" s="208"/>
      <c r="F5" s="574"/>
      <c r="G5" s="574"/>
      <c r="H5" s="574"/>
    </row>
    <row r="6" spans="2:9" ht="18">
      <c r="B6" s="565" t="s">
        <v>88</v>
      </c>
      <c r="C6" s="565"/>
      <c r="D6" s="565"/>
      <c r="F6" s="492"/>
      <c r="G6" s="492"/>
      <c r="H6" s="492"/>
      <c r="I6" s="492"/>
    </row>
    <row r="7" spans="2:9" ht="15.75">
      <c r="B7" s="570" t="s">
        <v>86</v>
      </c>
      <c r="C7" s="570"/>
      <c r="D7" s="570"/>
      <c r="F7" s="492"/>
      <c r="G7" s="492"/>
      <c r="H7" s="492"/>
      <c r="I7" s="492"/>
    </row>
    <row r="8" spans="2:9" ht="15.75">
      <c r="B8" s="570" t="s">
        <v>246</v>
      </c>
      <c r="C8" s="570"/>
      <c r="D8" s="570"/>
      <c r="F8" s="492"/>
      <c r="G8" s="493">
        <v>3.395</v>
      </c>
      <c r="H8" s="494"/>
      <c r="I8" s="492"/>
    </row>
    <row r="9" spans="2:9" ht="15.75">
      <c r="B9" s="556" t="s">
        <v>330</v>
      </c>
      <c r="C9" s="556"/>
      <c r="D9" s="466"/>
      <c r="F9" s="492"/>
      <c r="G9" s="495"/>
      <c r="H9" s="494"/>
      <c r="I9" s="492"/>
    </row>
    <row r="10" spans="2:9" ht="12.75" customHeight="1">
      <c r="B10" s="209"/>
      <c r="C10" s="209"/>
      <c r="D10" s="209"/>
      <c r="F10" s="492"/>
      <c r="G10" s="492"/>
      <c r="H10" s="492"/>
      <c r="I10" s="492"/>
    </row>
    <row r="11" spans="2:9" ht="15" customHeight="1">
      <c r="B11" s="571" t="s">
        <v>277</v>
      </c>
      <c r="C11" s="562" t="s">
        <v>67</v>
      </c>
      <c r="D11" s="557" t="s">
        <v>292</v>
      </c>
      <c r="F11" s="492"/>
      <c r="G11" s="492"/>
      <c r="H11" s="492"/>
      <c r="I11" s="492"/>
    </row>
    <row r="12" spans="2:10" ht="13.5" customHeight="1">
      <c r="B12" s="572"/>
      <c r="C12" s="563"/>
      <c r="D12" s="558"/>
      <c r="E12" s="297"/>
      <c r="F12" s="492"/>
      <c r="G12" s="492"/>
      <c r="H12" s="492"/>
      <c r="I12" s="492"/>
      <c r="J12" s="309"/>
    </row>
    <row r="13" spans="2:9" ht="9" customHeight="1">
      <c r="B13" s="573"/>
      <c r="C13" s="564"/>
      <c r="D13" s="559"/>
      <c r="F13" s="492"/>
      <c r="G13" s="492"/>
      <c r="H13" s="492"/>
      <c r="I13" s="492"/>
    </row>
    <row r="14" spans="2:9" ht="9" customHeight="1">
      <c r="B14" s="350"/>
      <c r="C14" s="351"/>
      <c r="D14" s="352"/>
      <c r="F14" s="492"/>
      <c r="G14" s="492"/>
      <c r="H14" s="492"/>
      <c r="I14" s="492"/>
    </row>
    <row r="15" spans="2:9" ht="16.5">
      <c r="B15" s="353" t="s">
        <v>176</v>
      </c>
      <c r="C15" s="354">
        <f>+C16</f>
        <v>40504.237259999994</v>
      </c>
      <c r="D15" s="354">
        <f>+D16</f>
        <v>137511.8854977</v>
      </c>
      <c r="F15" s="492" t="s">
        <v>227</v>
      </c>
      <c r="G15" s="496">
        <f>+C16+C21+C49</f>
        <v>388850.73021999997</v>
      </c>
      <c r="H15" s="496">
        <f>+D16+D21+D49</f>
        <v>1320148.2290969</v>
      </c>
      <c r="I15" s="492"/>
    </row>
    <row r="16" spans="2:9" ht="15">
      <c r="B16" s="30" t="s">
        <v>17</v>
      </c>
      <c r="C16" s="32">
        <v>40504.237259999994</v>
      </c>
      <c r="D16" s="32">
        <f>+C16*$G$8</f>
        <v>137511.8854977</v>
      </c>
      <c r="F16" s="492"/>
      <c r="G16" s="492"/>
      <c r="H16" s="492"/>
      <c r="I16" s="497"/>
    </row>
    <row r="17" spans="2:9" ht="15.75">
      <c r="B17" s="92"/>
      <c r="C17" s="34"/>
      <c r="D17" s="34"/>
      <c r="F17" s="492"/>
      <c r="G17" s="498"/>
      <c r="H17" s="492"/>
      <c r="I17" s="492"/>
    </row>
    <row r="18" spans="2:9" ht="16.5">
      <c r="B18" s="93" t="s">
        <v>177</v>
      </c>
      <c r="C18" s="29">
        <f>+C20+C21</f>
        <v>1010159.83396</v>
      </c>
      <c r="D18" s="29">
        <f>+D20+D21</f>
        <v>3429492.6362941996</v>
      </c>
      <c r="F18" s="492" t="s">
        <v>226</v>
      </c>
      <c r="G18" s="496">
        <f>+C20+C48</f>
        <v>687674.28765</v>
      </c>
      <c r="H18" s="496">
        <f>+D20+D48</f>
        <v>2334654.20657175</v>
      </c>
      <c r="I18" s="492"/>
    </row>
    <row r="19" spans="2:9" ht="8.25" customHeight="1">
      <c r="B19" s="94"/>
      <c r="C19" s="34"/>
      <c r="D19" s="34"/>
      <c r="F19" s="492"/>
      <c r="G19" s="499"/>
      <c r="H19" s="492"/>
      <c r="I19" s="492"/>
    </row>
    <row r="20" spans="2:9" ht="15">
      <c r="B20" s="30" t="s">
        <v>79</v>
      </c>
      <c r="C20" s="32">
        <v>676313.24483</v>
      </c>
      <c r="D20" s="32">
        <f>+C20*$G$8</f>
        <v>2296083.4661978497</v>
      </c>
      <c r="F20" s="492"/>
      <c r="G20" s="500">
        <f>+G18+G15</f>
        <v>1076525.0178699999</v>
      </c>
      <c r="H20" s="500">
        <f>+H18+H15</f>
        <v>3654802.43566865</v>
      </c>
      <c r="I20" s="492"/>
    </row>
    <row r="21" spans="2:9" ht="15">
      <c r="B21" s="30" t="s">
        <v>17</v>
      </c>
      <c r="C21" s="32">
        <v>333846.58913</v>
      </c>
      <c r="D21" s="32">
        <f>+C21*$G$8</f>
        <v>1133409.17009635</v>
      </c>
      <c r="F21" s="492"/>
      <c r="G21" s="501">
        <f>+G20/1000</f>
        <v>1076.5250178699998</v>
      </c>
      <c r="H21" s="492">
        <f>+H20/1000</f>
        <v>3654.80243566865</v>
      </c>
      <c r="I21" s="492"/>
    </row>
    <row r="22" spans="2:9" ht="8.25" customHeight="1">
      <c r="B22" s="35"/>
      <c r="C22" s="34"/>
      <c r="D22" s="34"/>
      <c r="F22" s="492"/>
      <c r="G22" s="492"/>
      <c r="H22" s="492"/>
      <c r="I22" s="492"/>
    </row>
    <row r="23" spans="2:9" ht="15" customHeight="1">
      <c r="B23" s="560" t="s">
        <v>16</v>
      </c>
      <c r="C23" s="568">
        <f>+C18+C15</f>
        <v>1050664.07122</v>
      </c>
      <c r="D23" s="568">
        <f>+D18+D15</f>
        <v>3567004.5217918996</v>
      </c>
      <c r="F23" s="492"/>
      <c r="G23" s="501">
        <f>+G21-'Resumen Cuadros'!C16</f>
        <v>0</v>
      </c>
      <c r="H23" s="501">
        <f>+H21-'Resumen Cuadros'!D16</f>
        <v>0</v>
      </c>
      <c r="I23" s="492"/>
    </row>
    <row r="24" spans="2:9" ht="15" customHeight="1">
      <c r="B24" s="561"/>
      <c r="C24" s="569"/>
      <c r="D24" s="569"/>
      <c r="F24" s="492"/>
      <c r="G24" s="492"/>
      <c r="H24" s="492"/>
      <c r="I24" s="492"/>
    </row>
    <row r="25" spans="2:9" ht="4.5" customHeight="1">
      <c r="B25" s="36"/>
      <c r="C25" s="37"/>
      <c r="D25" s="37"/>
      <c r="F25" s="492"/>
      <c r="G25" s="492"/>
      <c r="H25" s="492"/>
      <c r="I25" s="492"/>
    </row>
    <row r="26" spans="2:9" ht="15">
      <c r="B26" s="38" t="s">
        <v>248</v>
      </c>
      <c r="C26" s="303"/>
      <c r="D26" s="39"/>
      <c r="F26" s="492"/>
      <c r="G26" s="492"/>
      <c r="H26" s="492"/>
      <c r="I26" s="492"/>
    </row>
    <row r="27" spans="2:9" ht="15">
      <c r="B27" s="38" t="s">
        <v>253</v>
      </c>
      <c r="C27" s="39"/>
      <c r="D27" s="39"/>
      <c r="F27" s="492"/>
      <c r="G27" s="492"/>
      <c r="H27" s="492"/>
      <c r="I27" s="492"/>
    </row>
    <row r="28" spans="2:9" ht="15">
      <c r="B28" s="38" t="s">
        <v>126</v>
      </c>
      <c r="C28" s="303"/>
      <c r="D28" s="39"/>
      <c r="F28" s="492"/>
      <c r="G28" s="492"/>
      <c r="H28" s="492"/>
      <c r="I28" s="492"/>
    </row>
    <row r="29" spans="2:4" ht="15">
      <c r="B29" s="25"/>
      <c r="C29" s="502">
        <f>+C23/1000</f>
        <v>1050.66407122</v>
      </c>
      <c r="D29" s="502">
        <f>+D23/1000</f>
        <v>3567.0045217918996</v>
      </c>
    </row>
    <row r="30" spans="2:4" ht="15">
      <c r="B30" s="25"/>
      <c r="C30" s="502">
        <f>+C29-'Resumen Cuadros'!C47</f>
        <v>0</v>
      </c>
      <c r="D30" s="502">
        <f>+D29-'Resumen Cuadros'!D47</f>
        <v>0</v>
      </c>
    </row>
    <row r="31" spans="2:3" ht="15">
      <c r="B31" s="25"/>
      <c r="C31" s="460"/>
    </row>
    <row r="32" spans="2:4" ht="15">
      <c r="B32" s="25"/>
      <c r="C32" s="471"/>
      <c r="D32" s="458"/>
    </row>
    <row r="33" ht="15">
      <c r="B33" s="25"/>
    </row>
    <row r="34" spans="2:5" ht="18.75">
      <c r="B34" s="75" t="s">
        <v>169</v>
      </c>
      <c r="C34" s="90"/>
      <c r="D34" s="90"/>
      <c r="E34" s="297"/>
    </row>
    <row r="35" spans="2:4" ht="15" customHeight="1">
      <c r="B35" s="565" t="s">
        <v>88</v>
      </c>
      <c r="C35" s="565"/>
      <c r="D35" s="565"/>
    </row>
    <row r="36" spans="2:4" ht="15" customHeight="1">
      <c r="B36" s="570" t="s">
        <v>90</v>
      </c>
      <c r="C36" s="570"/>
      <c r="D36" s="570"/>
    </row>
    <row r="37" spans="2:4" ht="16.5" customHeight="1">
      <c r="B37" s="570" t="s">
        <v>246</v>
      </c>
      <c r="C37" s="570"/>
      <c r="D37" s="570"/>
    </row>
    <row r="38" spans="2:4" ht="16.5" customHeight="1">
      <c r="B38" s="556" t="str">
        <f>+B9</f>
        <v>Al 31 de agosto de 2016</v>
      </c>
      <c r="C38" s="556"/>
      <c r="D38" s="87"/>
    </row>
    <row r="39" spans="2:4" ht="8.25" customHeight="1">
      <c r="B39" s="24"/>
      <c r="C39" s="24"/>
      <c r="D39" s="24"/>
    </row>
    <row r="40" spans="2:4" ht="15" customHeight="1">
      <c r="B40" s="571" t="s">
        <v>277</v>
      </c>
      <c r="C40" s="562" t="s">
        <v>67</v>
      </c>
      <c r="D40" s="557" t="s">
        <v>292</v>
      </c>
    </row>
    <row r="41" spans="2:7" ht="13.5" customHeight="1">
      <c r="B41" s="572"/>
      <c r="C41" s="563"/>
      <c r="D41" s="558"/>
      <c r="E41" s="297"/>
      <c r="G41" s="298"/>
    </row>
    <row r="42" spans="2:4" ht="9" customHeight="1">
      <c r="B42" s="573"/>
      <c r="C42" s="564"/>
      <c r="D42" s="559"/>
    </row>
    <row r="43" spans="2:4" ht="8.25" customHeight="1">
      <c r="B43" s="26"/>
      <c r="C43" s="27"/>
      <c r="D43" s="40"/>
    </row>
    <row r="44" spans="2:9" ht="21" customHeight="1">
      <c r="B44" s="91" t="s">
        <v>87</v>
      </c>
      <c r="C44" s="119">
        <v>0</v>
      </c>
      <c r="D44" s="119">
        <v>0</v>
      </c>
      <c r="I44" s="299"/>
    </row>
    <row r="45" spans="2:4" ht="10.5" customHeight="1">
      <c r="B45" s="92"/>
      <c r="C45" s="33"/>
      <c r="D45" s="33"/>
    </row>
    <row r="46" spans="2:7" ht="21" customHeight="1">
      <c r="B46" s="93" t="s">
        <v>98</v>
      </c>
      <c r="C46" s="28">
        <f>+C48+C49</f>
        <v>25860.94665</v>
      </c>
      <c r="D46" s="28">
        <f>+D48+D49</f>
        <v>87797.91387675001</v>
      </c>
      <c r="G46" s="299"/>
    </row>
    <row r="47" spans="2:4" ht="8.25" customHeight="1">
      <c r="B47" s="94"/>
      <c r="C47" s="33"/>
      <c r="D47" s="33"/>
    </row>
    <row r="48" spans="2:4" ht="15">
      <c r="B48" s="30" t="s">
        <v>79</v>
      </c>
      <c r="C48" s="31">
        <v>11361.042819999999</v>
      </c>
      <c r="D48" s="31">
        <f>+C48*$G$8</f>
        <v>38570.74037389999</v>
      </c>
    </row>
    <row r="49" spans="2:4" ht="15">
      <c r="B49" s="30" t="s">
        <v>17</v>
      </c>
      <c r="C49" s="31">
        <v>14499.903830000003</v>
      </c>
      <c r="D49" s="31">
        <f>+C49*$G$8</f>
        <v>49227.17350285001</v>
      </c>
    </row>
    <row r="50" spans="2:4" ht="9" customHeight="1">
      <c r="B50" s="35"/>
      <c r="C50" s="33"/>
      <c r="D50" s="33"/>
    </row>
    <row r="51" spans="2:4" ht="15" customHeight="1">
      <c r="B51" s="560" t="s">
        <v>16</v>
      </c>
      <c r="C51" s="566">
        <f>+C46+C44</f>
        <v>25860.94665</v>
      </c>
      <c r="D51" s="566">
        <f>+D46+D44</f>
        <v>87797.91387675001</v>
      </c>
    </row>
    <row r="52" spans="2:7" ht="15" customHeight="1">
      <c r="B52" s="561"/>
      <c r="C52" s="567"/>
      <c r="D52" s="567"/>
      <c r="G52" s="300"/>
    </row>
    <row r="53" spans="2:4" ht="6" customHeight="1">
      <c r="B53" s="36"/>
      <c r="C53" s="37"/>
      <c r="D53" s="37"/>
    </row>
    <row r="54" spans="2:4" ht="15">
      <c r="B54" s="25"/>
      <c r="C54" s="503">
        <f>+C51/1000</f>
        <v>25.860946650000002</v>
      </c>
      <c r="D54" s="503">
        <f>+D51/1000</f>
        <v>87.79791387675002</v>
      </c>
    </row>
    <row r="55" spans="2:4" ht="15">
      <c r="B55" s="25"/>
      <c r="C55" s="503">
        <f>+C54-'Resumen Cuadros'!C48</f>
        <v>0</v>
      </c>
      <c r="D55" s="503">
        <f>+D54-'Resumen Cuadros'!D48</f>
        <v>0</v>
      </c>
    </row>
    <row r="56" spans="2:4" ht="15">
      <c r="B56" s="25"/>
      <c r="C56" s="504"/>
      <c r="D56" s="463"/>
    </row>
    <row r="57" spans="2:3" ht="15">
      <c r="B57" s="25"/>
      <c r="C57" s="447"/>
    </row>
    <row r="58" ht="15">
      <c r="B58" s="25"/>
    </row>
  </sheetData>
  <sheetProtection/>
  <mergeCells count="21">
    <mergeCell ref="F5:H5"/>
    <mergeCell ref="B6:D6"/>
    <mergeCell ref="B7:D7"/>
    <mergeCell ref="B8:D8"/>
    <mergeCell ref="B11:B13"/>
    <mergeCell ref="B36:D36"/>
    <mergeCell ref="B40:B42"/>
    <mergeCell ref="B38:C38"/>
    <mergeCell ref="C40:C42"/>
    <mergeCell ref="B37:D37"/>
    <mergeCell ref="C23:C24"/>
    <mergeCell ref="B9:C9"/>
    <mergeCell ref="D11:D13"/>
    <mergeCell ref="B23:B24"/>
    <mergeCell ref="C11:C13"/>
    <mergeCell ref="B35:D35"/>
    <mergeCell ref="B51:B52"/>
    <mergeCell ref="C51:C52"/>
    <mergeCell ref="D51:D52"/>
    <mergeCell ref="D23:D24"/>
    <mergeCell ref="D40:D42"/>
  </mergeCells>
  <printOptions/>
  <pageMargins left="1.220472440944882" right="0.7086614173228347" top="0.984251968503937" bottom="0.7480314960629921" header="0.31496062992125984" footer="0.31496062992125984"/>
  <pageSetup horizontalDpi="600" verticalDpi="600" orientation="portrait" paperSize="9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4:L3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3.140625" style="23" customWidth="1"/>
    <col min="2" max="2" width="37.7109375" style="25" customWidth="1"/>
    <col min="3" max="4" width="19.7109375" style="25" customWidth="1"/>
    <col min="5" max="5" width="9.28125" style="139" customWidth="1"/>
    <col min="6" max="6" width="13.57421875" style="25" bestFit="1" customWidth="1"/>
    <col min="7" max="7" width="17.28125" style="25" customWidth="1"/>
    <col min="8" max="16" width="11.421875" style="25" customWidth="1"/>
    <col min="17" max="16384" width="11.421875" style="23" customWidth="1"/>
  </cols>
  <sheetData>
    <row r="1" ht="15"/>
    <row r="2" ht="15"/>
    <row r="3" ht="15"/>
    <row r="4" spans="2:11" ht="15">
      <c r="B4" s="96"/>
      <c r="C4" s="96"/>
      <c r="D4" s="96"/>
      <c r="E4" s="210"/>
      <c r="F4" s="96"/>
      <c r="G4" s="96"/>
      <c r="H4" s="96"/>
      <c r="I4" s="96"/>
      <c r="J4" s="96"/>
      <c r="K4" s="463"/>
    </row>
    <row r="5" spans="2:12" ht="18">
      <c r="B5" s="143" t="s">
        <v>24</v>
      </c>
      <c r="C5" s="143"/>
      <c r="D5" s="143"/>
      <c r="E5" s="210"/>
      <c r="F5" s="454"/>
      <c r="G5" s="454"/>
      <c r="H5" s="454"/>
      <c r="I5" s="454"/>
      <c r="J5" s="454"/>
      <c r="K5" s="463"/>
      <c r="L5" s="463"/>
    </row>
    <row r="6" spans="2:12" ht="18" customHeight="1">
      <c r="B6" s="565" t="s">
        <v>89</v>
      </c>
      <c r="C6" s="565"/>
      <c r="D6" s="565"/>
      <c r="E6" s="565"/>
      <c r="F6" s="454"/>
      <c r="G6" s="463"/>
      <c r="H6" s="493">
        <f>+'Residencia Acreedor'!G8</f>
        <v>3.395</v>
      </c>
      <c r="I6" s="454"/>
      <c r="J6" s="454"/>
      <c r="K6" s="463"/>
      <c r="L6" s="463"/>
    </row>
    <row r="7" spans="2:12" ht="15.75">
      <c r="B7" s="570" t="s">
        <v>104</v>
      </c>
      <c r="C7" s="570"/>
      <c r="D7" s="570"/>
      <c r="E7" s="210"/>
      <c r="F7" s="454"/>
      <c r="G7" s="454"/>
      <c r="H7" s="454"/>
      <c r="I7" s="454"/>
      <c r="J7" s="454"/>
      <c r="K7" s="463"/>
      <c r="L7" s="463"/>
    </row>
    <row r="8" spans="2:12" ht="15.75">
      <c r="B8" s="556" t="str">
        <f>+'Residencia Acreedor'!B38:C38</f>
        <v>Al 31 de agosto de 2016</v>
      </c>
      <c r="C8" s="556"/>
      <c r="D8" s="466"/>
      <c r="E8" s="210"/>
      <c r="F8" s="454"/>
      <c r="G8" s="454"/>
      <c r="H8" s="454"/>
      <c r="I8" s="454"/>
      <c r="J8" s="454"/>
      <c r="K8" s="463"/>
      <c r="L8" s="463"/>
    </row>
    <row r="9" spans="2:12" ht="9" customHeight="1">
      <c r="B9" s="144"/>
      <c r="C9" s="144"/>
      <c r="D9" s="144"/>
      <c r="E9" s="210"/>
      <c r="F9" s="454"/>
      <c r="G9" s="454"/>
      <c r="H9" s="454"/>
      <c r="I9" s="454"/>
      <c r="J9" s="454"/>
      <c r="K9" s="463"/>
      <c r="L9" s="463"/>
    </row>
    <row r="10" spans="2:12" ht="15" customHeight="1">
      <c r="B10" s="577" t="s">
        <v>244</v>
      </c>
      <c r="C10" s="562" t="s">
        <v>67</v>
      </c>
      <c r="D10" s="557" t="s">
        <v>292</v>
      </c>
      <c r="E10" s="96"/>
      <c r="F10" s="454"/>
      <c r="G10" s="454"/>
      <c r="H10" s="454"/>
      <c r="I10" s="454"/>
      <c r="J10" s="454"/>
      <c r="K10" s="463"/>
      <c r="L10" s="463"/>
    </row>
    <row r="11" spans="2:12" ht="13.5" customHeight="1">
      <c r="B11" s="578"/>
      <c r="C11" s="563"/>
      <c r="D11" s="558"/>
      <c r="E11" s="143"/>
      <c r="F11" s="454"/>
      <c r="G11" s="463"/>
      <c r="H11" s="454"/>
      <c r="I11" s="454"/>
      <c r="J11" s="454"/>
      <c r="K11" s="463"/>
      <c r="L11" s="463"/>
    </row>
    <row r="12" spans="2:12" ht="9" customHeight="1">
      <c r="B12" s="579"/>
      <c r="C12" s="564"/>
      <c r="D12" s="559"/>
      <c r="E12" s="96"/>
      <c r="F12" s="454"/>
      <c r="G12" s="454"/>
      <c r="H12" s="454"/>
      <c r="I12" s="454"/>
      <c r="J12" s="454"/>
      <c r="K12" s="463"/>
      <c r="L12" s="463"/>
    </row>
    <row r="13" spans="2:12" ht="8.25" customHeight="1">
      <c r="B13" s="212"/>
      <c r="C13" s="176"/>
      <c r="D13" s="355"/>
      <c r="F13" s="463"/>
      <c r="G13" s="463"/>
      <c r="H13" s="463"/>
      <c r="I13" s="463"/>
      <c r="J13" s="463"/>
      <c r="K13" s="463"/>
      <c r="L13" s="463"/>
    </row>
    <row r="14" spans="2:12" ht="15.75" customHeight="1">
      <c r="B14" s="342" t="s">
        <v>62</v>
      </c>
      <c r="C14" s="348">
        <f>+C16+C17</f>
        <v>1050664.0712199998</v>
      </c>
      <c r="D14" s="348">
        <f>+D16+D17</f>
        <v>3567004.5217918996</v>
      </c>
      <c r="F14" s="505">
        <f>+C14/1000</f>
        <v>1050.6640712199999</v>
      </c>
      <c r="G14" s="506">
        <f>+D14/1000</f>
        <v>3567.0045217918996</v>
      </c>
      <c r="H14" s="506"/>
      <c r="I14" s="463"/>
      <c r="J14" s="463"/>
      <c r="K14" s="463"/>
      <c r="L14" s="463"/>
    </row>
    <row r="15" spans="2:12" ht="8.25" customHeight="1">
      <c r="B15" s="44"/>
      <c r="C15" s="45"/>
      <c r="D15" s="45"/>
      <c r="F15" s="463"/>
      <c r="G15" s="463"/>
      <c r="H15" s="463"/>
      <c r="I15" s="463"/>
      <c r="J15" s="463"/>
      <c r="K15" s="463"/>
      <c r="L15" s="463"/>
    </row>
    <row r="16" spans="2:12" ht="16.5" customHeight="1">
      <c r="B16" s="46" t="s">
        <v>64</v>
      </c>
      <c r="C16" s="47">
        <v>676313.24483</v>
      </c>
      <c r="D16" s="47">
        <f>+C16*$H$6</f>
        <v>2296083.4661978497</v>
      </c>
      <c r="F16" s="507">
        <f>+F14-'Resumen Cuadros'!C47</f>
        <v>0</v>
      </c>
      <c r="G16" s="507">
        <f>+G14-'Resumen Cuadros'!D47</f>
        <v>0</v>
      </c>
      <c r="H16" s="506"/>
      <c r="I16" s="463"/>
      <c r="J16" s="463"/>
      <c r="K16" s="463"/>
      <c r="L16" s="463"/>
    </row>
    <row r="17" spans="2:12" ht="16.5" customHeight="1">
      <c r="B17" s="46" t="s">
        <v>63</v>
      </c>
      <c r="C17" s="47">
        <v>374350.82638999994</v>
      </c>
      <c r="D17" s="47">
        <f>+C17*$H$6</f>
        <v>1270921.0555940499</v>
      </c>
      <c r="F17" s="463"/>
      <c r="G17" s="463"/>
      <c r="H17" s="463"/>
      <c r="I17" s="463"/>
      <c r="J17" s="463"/>
      <c r="K17" s="463"/>
      <c r="L17" s="463"/>
    </row>
    <row r="18" spans="2:12" ht="15.75" customHeight="1">
      <c r="B18" s="48"/>
      <c r="C18" s="47"/>
      <c r="D18" s="49"/>
      <c r="F18" s="463"/>
      <c r="G18" s="463"/>
      <c r="H18" s="463"/>
      <c r="I18" s="463"/>
      <c r="J18" s="463"/>
      <c r="K18" s="463"/>
      <c r="L18" s="463"/>
    </row>
    <row r="19" spans="2:12" ht="16.5" customHeight="1">
      <c r="B19" s="44" t="s">
        <v>61</v>
      </c>
      <c r="C19" s="45">
        <f>+C21+C22</f>
        <v>25860.94665</v>
      </c>
      <c r="D19" s="45">
        <f>+D21+D22</f>
        <v>87797.91387675001</v>
      </c>
      <c r="F19" s="506">
        <f>+C19/1000</f>
        <v>25.860946650000002</v>
      </c>
      <c r="G19" s="508">
        <f>+D19/1000</f>
        <v>87.79791387675002</v>
      </c>
      <c r="H19" s="463"/>
      <c r="I19" s="463"/>
      <c r="J19" s="463"/>
      <c r="K19" s="463"/>
      <c r="L19" s="463"/>
    </row>
    <row r="20" spans="2:12" ht="6" customHeight="1">
      <c r="B20" s="44"/>
      <c r="C20" s="45"/>
      <c r="D20" s="45"/>
      <c r="F20" s="463"/>
      <c r="G20" s="463"/>
      <c r="H20" s="463"/>
      <c r="I20" s="463"/>
      <c r="J20" s="463"/>
      <c r="K20" s="463"/>
      <c r="L20" s="463"/>
    </row>
    <row r="21" spans="2:12" ht="16.5" customHeight="1">
      <c r="B21" s="46" t="s">
        <v>64</v>
      </c>
      <c r="C21" s="47">
        <v>11361.042819999999</v>
      </c>
      <c r="D21" s="47">
        <f>+C21*$H$6</f>
        <v>38570.74037389999</v>
      </c>
      <c r="F21" s="509"/>
      <c r="G21" s="509"/>
      <c r="H21" s="463"/>
      <c r="I21" s="463"/>
      <c r="J21" s="463"/>
      <c r="K21" s="463"/>
      <c r="L21" s="463"/>
    </row>
    <row r="22" spans="2:12" ht="16.5" customHeight="1">
      <c r="B22" s="46" t="s">
        <v>63</v>
      </c>
      <c r="C22" s="47">
        <v>14499.903830000003</v>
      </c>
      <c r="D22" s="47">
        <f>+C22*$H$6</f>
        <v>49227.17350285001</v>
      </c>
      <c r="F22" s="507">
        <f>+F19-'Resumen Cuadros'!C48</f>
        <v>0</v>
      </c>
      <c r="G22" s="507">
        <f>+G19-'Resumen Cuadros'!D48</f>
        <v>0</v>
      </c>
      <c r="H22" s="463"/>
      <c r="I22" s="463"/>
      <c r="J22" s="463"/>
      <c r="K22" s="463"/>
      <c r="L22" s="463"/>
    </row>
    <row r="23" spans="2:12" ht="12" customHeight="1">
      <c r="B23" s="50"/>
      <c r="C23" s="51"/>
      <c r="D23" s="51"/>
      <c r="F23" s="463"/>
      <c r="G23" s="463"/>
      <c r="H23" s="463"/>
      <c r="I23" s="463"/>
      <c r="J23" s="463"/>
      <c r="K23" s="463"/>
      <c r="L23" s="463"/>
    </row>
    <row r="24" spans="2:12" ht="15" customHeight="1">
      <c r="B24" s="580" t="s">
        <v>72</v>
      </c>
      <c r="C24" s="575">
        <f>+C19+C14</f>
        <v>1076525.0178699999</v>
      </c>
      <c r="D24" s="575">
        <f>+D19+D14</f>
        <v>3654802.4356686496</v>
      </c>
      <c r="F24" s="463"/>
      <c r="G24" s="463"/>
      <c r="H24" s="463"/>
      <c r="I24" s="463"/>
      <c r="J24" s="463"/>
      <c r="K24" s="463"/>
      <c r="L24" s="463"/>
    </row>
    <row r="25" spans="2:12" ht="15" customHeight="1">
      <c r="B25" s="581"/>
      <c r="C25" s="576"/>
      <c r="D25" s="576"/>
      <c r="F25" s="463">
        <f>+C24/1000</f>
        <v>1076.5250178699998</v>
      </c>
      <c r="G25" s="463">
        <f>+D24/1000</f>
        <v>3654.8024356686497</v>
      </c>
      <c r="H25" s="463"/>
      <c r="I25" s="463"/>
      <c r="J25" s="463"/>
      <c r="K25" s="463"/>
      <c r="L25" s="463"/>
    </row>
    <row r="26" spans="2:12" ht="6.75" customHeight="1">
      <c r="B26" s="52"/>
      <c r="C26" s="53"/>
      <c r="D26" s="53"/>
      <c r="F26" s="463"/>
      <c r="G26" s="463"/>
      <c r="H26" s="463"/>
      <c r="I26" s="463"/>
      <c r="J26" s="463"/>
      <c r="K26" s="463"/>
      <c r="L26" s="463"/>
    </row>
    <row r="27" spans="3:12" ht="15">
      <c r="C27" s="364"/>
      <c r="F27" s="510">
        <f>+F25-'Resumen Cuadros'!C49</f>
        <v>0</v>
      </c>
      <c r="G27" s="510">
        <f>+G25-'Resumen Cuadros'!D49</f>
        <v>0</v>
      </c>
      <c r="H27" s="463"/>
      <c r="I27" s="463"/>
      <c r="J27" s="463"/>
      <c r="K27" s="463"/>
      <c r="L27" s="463"/>
    </row>
    <row r="28" spans="3:12" ht="15">
      <c r="C28" s="364"/>
      <c r="D28" s="331"/>
      <c r="F28" s="463"/>
      <c r="G28" s="463"/>
      <c r="H28" s="463"/>
      <c r="I28" s="463"/>
      <c r="J28" s="463"/>
      <c r="K28" s="463"/>
      <c r="L28" s="463"/>
    </row>
    <row r="29" spans="3:12" ht="15">
      <c r="C29" s="364"/>
      <c r="F29" s="463"/>
      <c r="G29" s="463"/>
      <c r="H29" s="463"/>
      <c r="I29" s="463"/>
      <c r="J29" s="463"/>
      <c r="K29" s="463"/>
      <c r="L29" s="463"/>
    </row>
    <row r="30" spans="3:12" ht="15">
      <c r="C30" s="331"/>
      <c r="F30" s="463"/>
      <c r="G30" s="463"/>
      <c r="H30" s="463"/>
      <c r="I30" s="463"/>
      <c r="J30" s="463"/>
      <c r="K30" s="463"/>
      <c r="L30" s="463"/>
    </row>
    <row r="31" spans="6:12" ht="15">
      <c r="F31" s="463"/>
      <c r="G31" s="463"/>
      <c r="H31" s="463"/>
      <c r="I31" s="463"/>
      <c r="J31" s="463"/>
      <c r="K31" s="463"/>
      <c r="L31" s="463"/>
    </row>
    <row r="32" spans="6:12" ht="15">
      <c r="F32" s="463"/>
      <c r="G32" s="463"/>
      <c r="H32" s="463"/>
      <c r="I32" s="463"/>
      <c r="J32" s="463"/>
      <c r="K32" s="463"/>
      <c r="L32" s="463"/>
    </row>
    <row r="33" spans="6:12" ht="15">
      <c r="F33" s="463"/>
      <c r="G33" s="463"/>
      <c r="H33" s="463"/>
      <c r="I33" s="463"/>
      <c r="J33" s="463"/>
      <c r="K33" s="463"/>
      <c r="L33" s="463"/>
    </row>
    <row r="34" spans="6:12" ht="15">
      <c r="F34" s="463"/>
      <c r="G34" s="463"/>
      <c r="H34" s="463"/>
      <c r="I34" s="463"/>
      <c r="J34" s="463"/>
      <c r="K34" s="463"/>
      <c r="L34" s="463"/>
    </row>
    <row r="35" spans="6:12" ht="15">
      <c r="F35" s="463"/>
      <c r="G35" s="463"/>
      <c r="H35" s="463"/>
      <c r="I35" s="463"/>
      <c r="J35" s="463"/>
      <c r="K35" s="463"/>
      <c r="L35" s="463"/>
    </row>
    <row r="36" spans="6:12" ht="15">
      <c r="F36" s="463"/>
      <c r="G36" s="463"/>
      <c r="H36" s="463"/>
      <c r="I36" s="463"/>
      <c r="J36" s="463"/>
      <c r="K36" s="463"/>
      <c r="L36" s="463"/>
    </row>
  </sheetData>
  <sheetProtection/>
  <mergeCells count="9">
    <mergeCell ref="C10:C12"/>
    <mergeCell ref="D10:D12"/>
    <mergeCell ref="C24:C25"/>
    <mergeCell ref="B6:E6"/>
    <mergeCell ref="B7:D7"/>
    <mergeCell ref="B10:B12"/>
    <mergeCell ref="B24:B25"/>
    <mergeCell ref="D24:D25"/>
    <mergeCell ref="B8:C8"/>
  </mergeCells>
  <printOptions/>
  <pageMargins left="1.299212598425197" right="0.7086614173228347" top="0.9448818897637796" bottom="0.7480314960629921" header="0.31496062992125984" footer="0.31496062992125984"/>
  <pageSetup fitToHeight="0" horizontalDpi="600" verticalDpi="600" orientation="portrait" paperSize="9" scale="8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3:L56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28125" style="23" customWidth="1"/>
    <col min="2" max="2" width="40.140625" style="25" customWidth="1"/>
    <col min="3" max="4" width="19.7109375" style="25" customWidth="1"/>
    <col min="5" max="5" width="11.57421875" style="25" bestFit="1" customWidth="1"/>
    <col min="6" max="6" width="14.28125" style="25" bestFit="1" customWidth="1"/>
    <col min="7" max="7" width="15.8515625" style="25" customWidth="1"/>
    <col min="8" max="8" width="17.00390625" style="25" customWidth="1"/>
    <col min="9" max="9" width="21.140625" style="25" customWidth="1"/>
    <col min="10" max="15" width="11.421875" style="25" customWidth="1"/>
    <col min="16" max="16384" width="11.421875" style="23" customWidth="1"/>
  </cols>
  <sheetData>
    <row r="1" ht="15"/>
    <row r="2" ht="15"/>
    <row r="3" spans="2:6" ht="15">
      <c r="B3" s="96"/>
      <c r="C3" s="96"/>
      <c r="D3" s="96"/>
      <c r="E3" s="96"/>
      <c r="F3" s="96"/>
    </row>
    <row r="4" spans="2:6" ht="15">
      <c r="B4" s="96"/>
      <c r="C4" s="96"/>
      <c r="D4" s="96"/>
      <c r="E4" s="96"/>
      <c r="F4" s="96"/>
    </row>
    <row r="5" spans="2:9" ht="18">
      <c r="B5" s="143" t="s">
        <v>25</v>
      </c>
      <c r="C5" s="143"/>
      <c r="D5" s="143"/>
      <c r="E5" s="96"/>
      <c r="F5" s="96"/>
      <c r="H5" s="463"/>
      <c r="I5" s="463"/>
    </row>
    <row r="6" spans="2:12" ht="18" customHeight="1">
      <c r="B6" s="565" t="s">
        <v>88</v>
      </c>
      <c r="C6" s="565"/>
      <c r="D6" s="565"/>
      <c r="E6" s="565"/>
      <c r="F6" s="96"/>
      <c r="G6" s="96"/>
      <c r="H6" s="493">
        <f>+Plazo!H6</f>
        <v>3.395</v>
      </c>
      <c r="I6" s="454"/>
      <c r="J6" s="96"/>
      <c r="K6" s="96"/>
      <c r="L6" s="96"/>
    </row>
    <row r="7" spans="2:12" ht="15.75">
      <c r="B7" s="570" t="s">
        <v>86</v>
      </c>
      <c r="C7" s="570"/>
      <c r="D7" s="570"/>
      <c r="E7" s="96"/>
      <c r="F7" s="96"/>
      <c r="G7" s="96"/>
      <c r="H7" s="454"/>
      <c r="I7" s="454"/>
      <c r="J7" s="96"/>
      <c r="K7" s="96"/>
      <c r="L7" s="96"/>
    </row>
    <row r="8" spans="2:12" ht="15.75">
      <c r="B8" s="582" t="s">
        <v>68</v>
      </c>
      <c r="C8" s="582"/>
      <c r="D8" s="582"/>
      <c r="E8" s="96"/>
      <c r="F8" s="96"/>
      <c r="G8" s="96"/>
      <c r="H8" s="454"/>
      <c r="I8" s="454"/>
      <c r="J8" s="96"/>
      <c r="K8" s="96"/>
      <c r="L8" s="96"/>
    </row>
    <row r="9" spans="2:12" ht="15.75">
      <c r="B9" s="556" t="str">
        <f>+Plazo!B8</f>
        <v>Al 31 de agosto de 2016</v>
      </c>
      <c r="C9" s="556"/>
      <c r="D9" s="467"/>
      <c r="E9" s="96"/>
      <c r="F9" s="96"/>
      <c r="G9" s="96"/>
      <c r="H9" s="96"/>
      <c r="I9" s="96"/>
      <c r="J9" s="96"/>
      <c r="K9" s="96"/>
      <c r="L9" s="96"/>
    </row>
    <row r="10" spans="2:12" ht="6.75" customHeight="1">
      <c r="B10" s="211"/>
      <c r="C10" s="211"/>
      <c r="D10" s="211"/>
      <c r="E10" s="96"/>
      <c r="F10" s="96"/>
      <c r="G10" s="96"/>
      <c r="H10" s="96"/>
      <c r="I10" s="96"/>
      <c r="J10" s="96"/>
      <c r="K10" s="96"/>
      <c r="L10" s="96"/>
    </row>
    <row r="11" spans="2:12" ht="15" customHeight="1">
      <c r="B11" s="571" t="s">
        <v>278</v>
      </c>
      <c r="C11" s="562" t="s">
        <v>67</v>
      </c>
      <c r="D11" s="557" t="s">
        <v>292</v>
      </c>
      <c r="E11" s="96"/>
      <c r="F11" s="96"/>
      <c r="G11" s="96"/>
      <c r="H11" s="96"/>
      <c r="I11" s="96"/>
      <c r="J11" s="96"/>
      <c r="K11" s="96"/>
      <c r="L11" s="96"/>
    </row>
    <row r="12" spans="2:12" ht="13.5" customHeight="1">
      <c r="B12" s="572"/>
      <c r="C12" s="563"/>
      <c r="D12" s="558"/>
      <c r="E12" s="143"/>
      <c r="F12" s="96"/>
      <c r="G12" s="310"/>
      <c r="H12" s="96"/>
      <c r="I12" s="96"/>
      <c r="J12" s="96"/>
      <c r="K12" s="96"/>
      <c r="L12" s="96"/>
    </row>
    <row r="13" spans="2:12" ht="9" customHeight="1">
      <c r="B13" s="573"/>
      <c r="C13" s="564"/>
      <c r="D13" s="559"/>
      <c r="E13" s="96"/>
      <c r="F13" s="96"/>
      <c r="G13" s="96"/>
      <c r="H13" s="96"/>
      <c r="I13" s="96"/>
      <c r="J13" s="96"/>
      <c r="K13" s="96"/>
      <c r="L13" s="96"/>
    </row>
    <row r="14" spans="2:6" ht="9" customHeight="1">
      <c r="B14" s="212"/>
      <c r="C14" s="176"/>
      <c r="D14" s="176"/>
      <c r="E14" s="96"/>
      <c r="F14" s="96"/>
    </row>
    <row r="15" spans="2:8" ht="16.5">
      <c r="B15" s="342" t="s">
        <v>127</v>
      </c>
      <c r="C15" s="343">
        <f>+C17</f>
        <v>0</v>
      </c>
      <c r="D15" s="343">
        <f>+D17</f>
        <v>0</v>
      </c>
      <c r="E15" s="96"/>
      <c r="H15" s="368"/>
    </row>
    <row r="16" spans="2:5" ht="6" customHeight="1" hidden="1">
      <c r="B16" s="342"/>
      <c r="C16" s="344"/>
      <c r="D16" s="344"/>
      <c r="E16" s="96"/>
    </row>
    <row r="17" spans="2:5" ht="15.75" hidden="1">
      <c r="B17" s="345" t="s">
        <v>128</v>
      </c>
      <c r="C17" s="346">
        <v>0</v>
      </c>
      <c r="D17" s="346">
        <f>+C17*$H$6</f>
        <v>0</v>
      </c>
      <c r="E17" s="96"/>
    </row>
    <row r="18" spans="2:5" ht="15.75" customHeight="1">
      <c r="B18" s="345"/>
      <c r="C18" s="347"/>
      <c r="D18" s="347"/>
      <c r="E18" s="96"/>
    </row>
    <row r="19" spans="2:6" ht="16.5">
      <c r="B19" s="342" t="s">
        <v>178</v>
      </c>
      <c r="C19" s="348">
        <f>+C21+C22</f>
        <v>1050664.0712199998</v>
      </c>
      <c r="D19" s="348">
        <f>+D21+D22</f>
        <v>3567004.5217918996</v>
      </c>
      <c r="E19" s="187"/>
      <c r="F19" s="187"/>
    </row>
    <row r="20" spans="2:4" ht="6.75" customHeight="1">
      <c r="B20" s="44"/>
      <c r="C20" s="45"/>
      <c r="D20" s="45"/>
    </row>
    <row r="21" spans="2:4" ht="15.75">
      <c r="B21" s="46" t="s">
        <v>129</v>
      </c>
      <c r="C21" s="47">
        <v>676313.24483</v>
      </c>
      <c r="D21" s="54">
        <f>+C21*$H$6</f>
        <v>2296083.4661978497</v>
      </c>
    </row>
    <row r="22" spans="2:4" ht="15.75">
      <c r="B22" s="46" t="s">
        <v>128</v>
      </c>
      <c r="C22" s="47">
        <v>374350.82638999994</v>
      </c>
      <c r="D22" s="54">
        <f>+C22*$H$6</f>
        <v>1270921.0555940499</v>
      </c>
    </row>
    <row r="23" spans="2:4" ht="9" customHeight="1">
      <c r="B23" s="55"/>
      <c r="C23" s="49"/>
      <c r="D23" s="49"/>
    </row>
    <row r="24" spans="2:8" ht="15" customHeight="1">
      <c r="B24" s="580" t="s">
        <v>72</v>
      </c>
      <c r="C24" s="575">
        <f>+C19+C15</f>
        <v>1050664.0712199998</v>
      </c>
      <c r="D24" s="575">
        <f>+D19+D15</f>
        <v>3567004.5217918996</v>
      </c>
      <c r="G24" s="301"/>
      <c r="H24" s="301"/>
    </row>
    <row r="25" spans="2:8" ht="15" customHeight="1">
      <c r="B25" s="581"/>
      <c r="C25" s="576"/>
      <c r="D25" s="576"/>
      <c r="G25" s="301"/>
      <c r="H25" s="301"/>
    </row>
    <row r="26" spans="2:4" ht="4.5" customHeight="1">
      <c r="B26" s="583"/>
      <c r="C26" s="583"/>
      <c r="D26" s="583"/>
    </row>
    <row r="27" spans="2:4" ht="15" customHeight="1">
      <c r="B27" s="38" t="s">
        <v>254</v>
      </c>
      <c r="C27" s="57"/>
      <c r="D27" s="57"/>
    </row>
    <row r="28" spans="2:4" ht="15">
      <c r="B28" s="38" t="s">
        <v>105</v>
      </c>
      <c r="C28" s="187"/>
      <c r="D28" s="301"/>
    </row>
    <row r="29" spans="2:8" ht="15">
      <c r="B29" s="38"/>
      <c r="C29" s="279"/>
      <c r="D29" s="279"/>
      <c r="G29" s="311"/>
      <c r="H29" s="162"/>
    </row>
    <row r="30" spans="2:8" ht="15">
      <c r="B30" s="38"/>
      <c r="C30" s="509">
        <f>+C24-Plazo!C14</f>
        <v>0</v>
      </c>
      <c r="D30" s="509">
        <f>+D24-Plazo!D14</f>
        <v>0</v>
      </c>
      <c r="G30" s="301"/>
      <c r="H30" s="301"/>
    </row>
    <row r="31" spans="3:4" ht="15">
      <c r="C31" s="463"/>
      <c r="D31" s="463"/>
    </row>
    <row r="33" spans="2:4" ht="18">
      <c r="B33" s="75" t="s">
        <v>170</v>
      </c>
      <c r="C33" s="75"/>
      <c r="D33" s="75"/>
    </row>
    <row r="34" spans="2:5" ht="18" customHeight="1">
      <c r="B34" s="565" t="s">
        <v>88</v>
      </c>
      <c r="C34" s="565"/>
      <c r="D34" s="565"/>
      <c r="E34" s="565"/>
    </row>
    <row r="35" spans="2:4" ht="15.75">
      <c r="B35" s="570" t="s">
        <v>90</v>
      </c>
      <c r="C35" s="570"/>
      <c r="D35" s="570"/>
    </row>
    <row r="36" spans="2:4" ht="15" customHeight="1">
      <c r="B36" s="582" t="s">
        <v>68</v>
      </c>
      <c r="C36" s="582"/>
      <c r="D36" s="582"/>
    </row>
    <row r="37" spans="2:4" ht="15" customHeight="1">
      <c r="B37" s="556" t="str">
        <f>+B9</f>
        <v>Al 31 de agosto de 2016</v>
      </c>
      <c r="C37" s="556"/>
      <c r="D37" s="88"/>
    </row>
    <row r="38" spans="2:4" ht="9" customHeight="1">
      <c r="B38" s="56"/>
      <c r="C38" s="56"/>
      <c r="D38" s="56"/>
    </row>
    <row r="39" spans="2:4" ht="15" customHeight="1">
      <c r="B39" s="571" t="s">
        <v>278</v>
      </c>
      <c r="C39" s="562" t="s">
        <v>67</v>
      </c>
      <c r="D39" s="557" t="s">
        <v>292</v>
      </c>
    </row>
    <row r="40" spans="2:7" ht="13.5" customHeight="1">
      <c r="B40" s="572"/>
      <c r="C40" s="563"/>
      <c r="D40" s="558"/>
      <c r="E40" s="75"/>
      <c r="G40" s="310"/>
    </row>
    <row r="41" spans="2:4" ht="9" customHeight="1">
      <c r="B41" s="573"/>
      <c r="C41" s="564"/>
      <c r="D41" s="559"/>
    </row>
    <row r="42" spans="2:4" ht="7.5" customHeight="1">
      <c r="B42" s="42"/>
      <c r="C42" s="43"/>
      <c r="D42" s="43"/>
    </row>
    <row r="43" spans="2:4" ht="16.5">
      <c r="B43" s="44" t="s">
        <v>91</v>
      </c>
      <c r="C43" s="120">
        <v>0</v>
      </c>
      <c r="D43" s="120">
        <v>0</v>
      </c>
    </row>
    <row r="44" spans="2:5" ht="12.75" customHeight="1">
      <c r="B44" s="46"/>
      <c r="C44" s="58"/>
      <c r="D44" s="58"/>
      <c r="E44" s="138"/>
    </row>
    <row r="45" spans="2:8" ht="16.5">
      <c r="B45" s="44" t="s">
        <v>92</v>
      </c>
      <c r="C45" s="59">
        <f>+C48+C47</f>
        <v>25860.94665</v>
      </c>
      <c r="D45" s="59">
        <f>+D48+D47</f>
        <v>87797.91387675001</v>
      </c>
      <c r="E45" s="138"/>
      <c r="G45" s="301"/>
      <c r="H45" s="301"/>
    </row>
    <row r="46" spans="2:5" ht="6" customHeight="1">
      <c r="B46" s="44"/>
      <c r="C46" s="59"/>
      <c r="D46" s="59"/>
      <c r="E46" s="138"/>
    </row>
    <row r="47" spans="2:5" ht="15.75">
      <c r="B47" s="46" t="s">
        <v>130</v>
      </c>
      <c r="C47" s="293">
        <v>11361.042819999999</v>
      </c>
      <c r="D47" s="58">
        <f>+C47*$H$6</f>
        <v>38570.74037389999</v>
      </c>
      <c r="E47" s="60"/>
    </row>
    <row r="48" spans="2:5" ht="15.75">
      <c r="B48" s="46" t="s">
        <v>128</v>
      </c>
      <c r="C48" s="293">
        <v>14499.903830000003</v>
      </c>
      <c r="D48" s="58">
        <f>+C48*$H$6</f>
        <v>49227.17350285001</v>
      </c>
      <c r="E48" s="446"/>
    </row>
    <row r="49" spans="2:5" ht="9.75" customHeight="1">
      <c r="B49" s="55"/>
      <c r="C49" s="61"/>
      <c r="D49" s="61"/>
      <c r="E49" s="138"/>
    </row>
    <row r="50" spans="2:4" ht="15" customHeight="1">
      <c r="B50" s="580" t="s">
        <v>72</v>
      </c>
      <c r="C50" s="585">
        <f>+C45+C43</f>
        <v>25860.94665</v>
      </c>
      <c r="D50" s="585">
        <f>+D45+D43</f>
        <v>87797.91387675001</v>
      </c>
    </row>
    <row r="51" spans="2:4" ht="15" customHeight="1">
      <c r="B51" s="581"/>
      <c r="C51" s="586"/>
      <c r="D51" s="586"/>
    </row>
    <row r="52" spans="2:4" ht="5.25" customHeight="1">
      <c r="B52" s="584"/>
      <c r="C52" s="584"/>
      <c r="D52" s="584"/>
    </row>
    <row r="53" spans="2:4" ht="15">
      <c r="B53" s="463"/>
      <c r="C53" s="511">
        <f>+C50-Plazo!C19</f>
        <v>0</v>
      </c>
      <c r="D53" s="511">
        <f>+D50-Plazo!D19</f>
        <v>0</v>
      </c>
    </row>
    <row r="54" spans="2:4" ht="15.75">
      <c r="B54" s="512"/>
      <c r="C54" s="513"/>
      <c r="D54" s="513"/>
    </row>
    <row r="55" spans="2:4" ht="15.75">
      <c r="B55" s="512"/>
      <c r="C55" s="463"/>
      <c r="D55" s="463"/>
    </row>
    <row r="56" spans="2:4" ht="15">
      <c r="B56" s="463"/>
      <c r="C56" s="463"/>
      <c r="D56" s="463"/>
    </row>
  </sheetData>
  <sheetProtection/>
  <mergeCells count="22">
    <mergeCell ref="B9:C9"/>
    <mergeCell ref="B11:B13"/>
    <mergeCell ref="D39:D41"/>
    <mergeCell ref="B24:B25"/>
    <mergeCell ref="C39:C41"/>
    <mergeCell ref="B37:C37"/>
    <mergeCell ref="B36:D36"/>
    <mergeCell ref="B52:D52"/>
    <mergeCell ref="B50:B51"/>
    <mergeCell ref="C50:C51"/>
    <mergeCell ref="D50:D51"/>
    <mergeCell ref="B39:B41"/>
    <mergeCell ref="B6:E6"/>
    <mergeCell ref="B34:E34"/>
    <mergeCell ref="B35:D35"/>
    <mergeCell ref="B7:D7"/>
    <mergeCell ref="C24:C25"/>
    <mergeCell ref="B8:D8"/>
    <mergeCell ref="D24:D25"/>
    <mergeCell ref="C11:C13"/>
    <mergeCell ref="B26:D26"/>
    <mergeCell ref="D11:D13"/>
  </mergeCells>
  <printOptions/>
  <pageMargins left="1.21" right="0.7086614173228347" top="0.9448818897637796" bottom="0.7480314960629921" header="0.31496062992125984" footer="0.31496062992125984"/>
  <pageSetup horizontalDpi="600" verticalDpi="600" orientation="portrait" paperSize="9" scale="8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4:I70"/>
  <sheetViews>
    <sheetView showGridLines="0"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23" customWidth="1"/>
    <col min="2" max="2" width="37.7109375" style="25" customWidth="1"/>
    <col min="3" max="4" width="19.7109375" style="25" customWidth="1"/>
    <col min="5" max="5" width="11.421875" style="25" customWidth="1"/>
    <col min="6" max="6" width="13.140625" style="25" bestFit="1" customWidth="1"/>
    <col min="7" max="7" width="14.421875" style="25" bestFit="1" customWidth="1"/>
    <col min="8" max="8" width="26.140625" style="25" customWidth="1"/>
    <col min="9" max="9" width="14.28125" style="25" customWidth="1"/>
    <col min="10" max="16" width="11.421875" style="25" customWidth="1"/>
    <col min="17" max="16384" width="11.421875" style="23" customWidth="1"/>
  </cols>
  <sheetData>
    <row r="1" ht="15"/>
    <row r="2" ht="15"/>
    <row r="3" ht="15"/>
    <row r="4" spans="2:9" ht="15">
      <c r="B4" s="96"/>
      <c r="C4" s="96"/>
      <c r="D4" s="96"/>
      <c r="E4" s="96"/>
      <c r="H4" s="463"/>
      <c r="I4" s="463"/>
    </row>
    <row r="5" spans="2:9" ht="18">
      <c r="B5" s="143" t="s">
        <v>26</v>
      </c>
      <c r="C5" s="144"/>
      <c r="D5" s="144"/>
      <c r="E5" s="96"/>
      <c r="H5" s="463"/>
      <c r="I5" s="463"/>
    </row>
    <row r="6" spans="2:9" ht="18" customHeight="1">
      <c r="B6" s="565" t="s">
        <v>88</v>
      </c>
      <c r="C6" s="565"/>
      <c r="D6" s="565"/>
      <c r="E6" s="565"/>
      <c r="F6" s="96"/>
      <c r="G6" s="96"/>
      <c r="H6" s="454"/>
      <c r="I6" s="463"/>
    </row>
    <row r="7" spans="2:9" ht="15.75">
      <c r="B7" s="570" t="s">
        <v>86</v>
      </c>
      <c r="C7" s="570"/>
      <c r="D7" s="570"/>
      <c r="E7" s="96"/>
      <c r="F7" s="96"/>
      <c r="G7" s="96"/>
      <c r="H7" s="454"/>
      <c r="I7" s="463"/>
    </row>
    <row r="8" spans="2:9" ht="15.75">
      <c r="B8" s="582" t="s">
        <v>164</v>
      </c>
      <c r="C8" s="582"/>
      <c r="D8" s="582"/>
      <c r="E8" s="96"/>
      <c r="F8" s="96"/>
      <c r="G8" s="96"/>
      <c r="H8" s="493">
        <f>+'Tipo Instrum.'!H6</f>
        <v>3.395</v>
      </c>
      <c r="I8" s="463"/>
    </row>
    <row r="9" spans="2:9" ht="15.75">
      <c r="B9" s="556" t="str">
        <f>+'Tipo Instrum.'!B37:C37</f>
        <v>Al 31 de agosto de 2016</v>
      </c>
      <c r="C9" s="556"/>
      <c r="D9" s="467"/>
      <c r="E9" s="96"/>
      <c r="F9" s="96"/>
      <c r="G9" s="96"/>
      <c r="H9" s="514"/>
      <c r="I9" s="463"/>
    </row>
    <row r="10" spans="2:9" ht="8.25" customHeight="1">
      <c r="B10" s="144"/>
      <c r="C10" s="144"/>
      <c r="D10" s="144"/>
      <c r="E10" s="96"/>
      <c r="H10" s="463"/>
      <c r="I10" s="463"/>
    </row>
    <row r="11" spans="2:9" ht="15" customHeight="1">
      <c r="B11" s="571" t="s">
        <v>279</v>
      </c>
      <c r="C11" s="562" t="s">
        <v>67</v>
      </c>
      <c r="D11" s="557" t="s">
        <v>292</v>
      </c>
      <c r="E11" s="96"/>
      <c r="H11" s="463"/>
      <c r="I11" s="463"/>
    </row>
    <row r="12" spans="2:7" ht="13.5" customHeight="1">
      <c r="B12" s="572"/>
      <c r="C12" s="563"/>
      <c r="D12" s="558"/>
      <c r="E12" s="143"/>
      <c r="G12" s="310"/>
    </row>
    <row r="13" spans="2:5" ht="9" customHeight="1">
      <c r="B13" s="573"/>
      <c r="C13" s="564"/>
      <c r="D13" s="559"/>
      <c r="E13" s="96"/>
    </row>
    <row r="14" spans="2:5" ht="9" customHeight="1">
      <c r="B14" s="145"/>
      <c r="C14" s="468"/>
      <c r="D14" s="470"/>
      <c r="E14" s="96"/>
    </row>
    <row r="15" spans="2:9" ht="16.5">
      <c r="B15" s="213" t="s">
        <v>221</v>
      </c>
      <c r="C15" s="214">
        <f>+C16+C17</f>
        <v>670215.43423</v>
      </c>
      <c r="D15" s="214">
        <f>+D16+D17</f>
        <v>2275381.39921085</v>
      </c>
      <c r="E15" s="96"/>
      <c r="G15" s="370"/>
      <c r="H15" s="379"/>
      <c r="I15" s="370"/>
    </row>
    <row r="16" spans="2:9" ht="15.75">
      <c r="B16" s="215" t="s">
        <v>132</v>
      </c>
      <c r="C16" s="216">
        <v>336368.84510000004</v>
      </c>
      <c r="D16" s="216">
        <f>+C16*$H$8</f>
        <v>1141972.2291145</v>
      </c>
      <c r="E16" s="96"/>
      <c r="F16" s="371"/>
      <c r="G16" s="372"/>
      <c r="H16" s="373"/>
      <c r="I16" s="370"/>
    </row>
    <row r="17" spans="2:9" ht="15.75">
      <c r="B17" s="215" t="s">
        <v>124</v>
      </c>
      <c r="C17" s="216">
        <v>333846.58913</v>
      </c>
      <c r="D17" s="216">
        <f>+C17*$H$8</f>
        <v>1133409.17009635</v>
      </c>
      <c r="E17" s="96"/>
      <c r="F17" s="371"/>
      <c r="G17" s="372"/>
      <c r="H17" s="374"/>
      <c r="I17" s="370"/>
    </row>
    <row r="18" spans="2:9" ht="15.75">
      <c r="B18" s="69"/>
      <c r="C18" s="74"/>
      <c r="D18" s="70"/>
      <c r="G18" s="370"/>
      <c r="H18" s="374"/>
      <c r="I18" s="370"/>
    </row>
    <row r="19" spans="2:9" ht="16.5">
      <c r="B19" s="71" t="s">
        <v>70</v>
      </c>
      <c r="C19" s="72">
        <f>+C20+C21</f>
        <v>380448.63699</v>
      </c>
      <c r="D19" s="72">
        <f>+D20+D21</f>
        <v>1291623.12258105</v>
      </c>
      <c r="G19" s="370"/>
      <c r="H19" s="374"/>
      <c r="I19" s="370"/>
    </row>
    <row r="20" spans="2:9" ht="15.75">
      <c r="B20" s="73" t="s">
        <v>179</v>
      </c>
      <c r="C20" s="74">
        <f>+C24+C28+C32</f>
        <v>339944.39973</v>
      </c>
      <c r="D20" s="74">
        <f>+D24+D28+D32</f>
        <v>1154111.23708335</v>
      </c>
      <c r="F20" s="371"/>
      <c r="G20" s="372"/>
      <c r="H20" s="370"/>
      <c r="I20" s="370"/>
    </row>
    <row r="21" spans="2:9" ht="15.75">
      <c r="B21" s="73" t="s">
        <v>124</v>
      </c>
      <c r="C21" s="74">
        <f>+C25+C29+C33</f>
        <v>40504.237259999994</v>
      </c>
      <c r="D21" s="74">
        <f>+D25+D29+D33</f>
        <v>137511.8854977</v>
      </c>
      <c r="G21" s="373"/>
      <c r="H21" s="370"/>
      <c r="I21" s="370"/>
    </row>
    <row r="22" spans="2:9" ht="15">
      <c r="B22" s="69"/>
      <c r="C22" s="65"/>
      <c r="D22" s="70"/>
      <c r="G22" s="370"/>
      <c r="H22" s="370"/>
      <c r="I22" s="370"/>
    </row>
    <row r="23" spans="2:9" ht="15.75">
      <c r="B23" s="62" t="s">
        <v>21</v>
      </c>
      <c r="C23" s="63">
        <f>+C24</f>
        <v>120861.51753</v>
      </c>
      <c r="D23" s="63">
        <f>+D24</f>
        <v>410324.85201435</v>
      </c>
      <c r="G23" s="370"/>
      <c r="H23" s="372"/>
      <c r="I23" s="370"/>
    </row>
    <row r="24" spans="2:9" ht="15">
      <c r="B24" s="64" t="s">
        <v>133</v>
      </c>
      <c r="C24" s="65">
        <v>120861.51753</v>
      </c>
      <c r="D24" s="65">
        <f>+C24*$H$8</f>
        <v>410324.85201435</v>
      </c>
      <c r="G24" s="370"/>
      <c r="H24" s="370"/>
      <c r="I24" s="370"/>
    </row>
    <row r="25" spans="2:9" ht="15">
      <c r="B25" s="64" t="s">
        <v>124</v>
      </c>
      <c r="C25" s="121">
        <v>0</v>
      </c>
      <c r="D25" s="122">
        <f>+C25*$H$8</f>
        <v>0</v>
      </c>
      <c r="G25" s="370"/>
      <c r="H25" s="370"/>
      <c r="I25" s="370"/>
    </row>
    <row r="26" spans="2:9" ht="12" customHeight="1">
      <c r="B26" s="69"/>
      <c r="C26" s="65"/>
      <c r="D26" s="70"/>
      <c r="G26" s="370"/>
      <c r="H26" s="370"/>
      <c r="I26" s="370"/>
    </row>
    <row r="27" spans="2:9" ht="15.75">
      <c r="B27" s="62" t="s">
        <v>20</v>
      </c>
      <c r="C27" s="63">
        <f>+C28+C29</f>
        <v>247417.63835</v>
      </c>
      <c r="D27" s="63">
        <f>+D28+D29</f>
        <v>839982.8821982499</v>
      </c>
      <c r="G27" s="370"/>
      <c r="H27" s="370"/>
      <c r="I27" s="370"/>
    </row>
    <row r="28" spans="2:9" ht="15">
      <c r="B28" s="64" t="s">
        <v>132</v>
      </c>
      <c r="C28" s="65">
        <v>206913.40109</v>
      </c>
      <c r="D28" s="65">
        <f>+C28*$H$8</f>
        <v>702470.99670055</v>
      </c>
      <c r="G28" s="370"/>
      <c r="H28" s="370"/>
      <c r="I28" s="370"/>
    </row>
    <row r="29" spans="2:9" ht="15">
      <c r="B29" s="64" t="s">
        <v>124</v>
      </c>
      <c r="C29" s="65">
        <v>40504.237259999994</v>
      </c>
      <c r="D29" s="65">
        <f>+C29*$H$8</f>
        <v>137511.8854977</v>
      </c>
      <c r="G29" s="370"/>
      <c r="H29" s="370"/>
      <c r="I29" s="370"/>
    </row>
    <row r="30" spans="2:9" ht="15">
      <c r="B30" s="69"/>
      <c r="C30" s="65"/>
      <c r="D30" s="70"/>
      <c r="G30" s="370"/>
      <c r="H30" s="370"/>
      <c r="I30" s="370"/>
    </row>
    <row r="31" spans="2:9" ht="15.75">
      <c r="B31" s="62" t="s">
        <v>22</v>
      </c>
      <c r="C31" s="63">
        <f>+C32</f>
        <v>12169.48111</v>
      </c>
      <c r="D31" s="63">
        <f>+D32</f>
        <v>41315.38836845</v>
      </c>
      <c r="G31" s="370"/>
      <c r="H31" s="370"/>
      <c r="I31" s="370"/>
    </row>
    <row r="32" spans="2:9" ht="15">
      <c r="B32" s="64" t="s">
        <v>133</v>
      </c>
      <c r="C32" s="65">
        <v>12169.48111</v>
      </c>
      <c r="D32" s="65">
        <f>+C32*$H$8</f>
        <v>41315.38836845</v>
      </c>
      <c r="G32" s="370"/>
      <c r="H32" s="370"/>
      <c r="I32" s="370"/>
    </row>
    <row r="33" spans="2:4" ht="15">
      <c r="B33" s="64" t="s">
        <v>134</v>
      </c>
      <c r="C33" s="121">
        <v>0</v>
      </c>
      <c r="D33" s="121">
        <f>+C33*$H$8</f>
        <v>0</v>
      </c>
    </row>
    <row r="34" spans="2:4" ht="7.5" customHeight="1">
      <c r="B34" s="66"/>
      <c r="C34" s="67"/>
      <c r="D34" s="68"/>
    </row>
    <row r="35" spans="2:4" ht="15" customHeight="1">
      <c r="B35" s="580" t="s">
        <v>16</v>
      </c>
      <c r="C35" s="590">
        <f>+C19+C15</f>
        <v>1050664.07122</v>
      </c>
      <c r="D35" s="590">
        <f>+D19+D15</f>
        <v>3567004.5217918996</v>
      </c>
    </row>
    <row r="36" spans="2:7" ht="15" customHeight="1">
      <c r="B36" s="581"/>
      <c r="C36" s="591"/>
      <c r="D36" s="591"/>
      <c r="F36" s="187"/>
      <c r="G36" s="187"/>
    </row>
    <row r="37" ht="4.5" customHeight="1"/>
    <row r="38" spans="2:4" ht="15">
      <c r="B38" s="589" t="s">
        <v>78</v>
      </c>
      <c r="C38" s="589"/>
      <c r="D38" s="589"/>
    </row>
    <row r="39" spans="2:4" ht="15">
      <c r="B39" s="589" t="s">
        <v>106</v>
      </c>
      <c r="C39" s="589"/>
      <c r="D39" s="589"/>
    </row>
    <row r="40" spans="2:5" ht="15">
      <c r="B40" s="89"/>
      <c r="C40" s="516">
        <f>+C35/1000</f>
        <v>1050.66407122</v>
      </c>
      <c r="D40" s="517">
        <f>+D35/1000</f>
        <v>3567.0045217918996</v>
      </c>
      <c r="E40" s="463"/>
    </row>
    <row r="41" spans="2:7" ht="15">
      <c r="B41" s="89"/>
      <c r="C41" s="517">
        <f>+C40-'Resumen Cuadros'!C47</f>
        <v>0</v>
      </c>
      <c r="D41" s="517">
        <f>+D40-'Resumen Cuadros'!D47</f>
        <v>0</v>
      </c>
      <c r="E41" s="463"/>
      <c r="F41" s="301"/>
      <c r="G41" s="301"/>
    </row>
    <row r="42" spans="3:5" ht="15">
      <c r="C42" s="463"/>
      <c r="D42" s="463"/>
      <c r="E42" s="463"/>
    </row>
    <row r="43" spans="2:4" ht="18">
      <c r="B43" s="75" t="s">
        <v>171</v>
      </c>
      <c r="C43" s="76"/>
      <c r="D43" s="76"/>
    </row>
    <row r="44" spans="2:5" ht="15" customHeight="1">
      <c r="B44" s="565" t="s">
        <v>88</v>
      </c>
      <c r="C44" s="565"/>
      <c r="D44" s="565"/>
      <c r="E44" s="565"/>
    </row>
    <row r="45" spans="2:5" ht="15" customHeight="1">
      <c r="B45" s="570" t="s">
        <v>90</v>
      </c>
      <c r="C45" s="570"/>
      <c r="D45" s="570"/>
      <c r="E45" s="95"/>
    </row>
    <row r="46" spans="2:5" ht="15" customHeight="1">
      <c r="B46" s="582" t="s">
        <v>164</v>
      </c>
      <c r="C46" s="582"/>
      <c r="D46" s="582"/>
      <c r="E46" s="95"/>
    </row>
    <row r="47" spans="2:4" ht="15" customHeight="1">
      <c r="B47" s="556" t="str">
        <f>+B9</f>
        <v>Al 31 de agosto de 2016</v>
      </c>
      <c r="C47" s="556"/>
      <c r="D47" s="88"/>
    </row>
    <row r="48" spans="2:4" ht="6.75" customHeight="1">
      <c r="B48" s="76"/>
      <c r="C48" s="76"/>
      <c r="D48" s="76"/>
    </row>
    <row r="49" spans="2:4" ht="15" customHeight="1">
      <c r="B49" s="571" t="s">
        <v>279</v>
      </c>
      <c r="C49" s="562" t="s">
        <v>67</v>
      </c>
      <c r="D49" s="557" t="s">
        <v>292</v>
      </c>
    </row>
    <row r="50" spans="2:7" ht="13.5" customHeight="1">
      <c r="B50" s="572"/>
      <c r="C50" s="563"/>
      <c r="D50" s="558"/>
      <c r="E50" s="75"/>
      <c r="G50" s="310"/>
    </row>
    <row r="51" spans="2:4" ht="9" customHeight="1">
      <c r="B51" s="573"/>
      <c r="C51" s="564"/>
      <c r="D51" s="559"/>
    </row>
    <row r="52" spans="2:4" ht="7.5" customHeight="1">
      <c r="B52" s="77"/>
      <c r="C52" s="78"/>
      <c r="D52" s="79"/>
    </row>
    <row r="53" spans="2:4" ht="19.5" customHeight="1">
      <c r="B53" s="71" t="s">
        <v>69</v>
      </c>
      <c r="C53" s="123">
        <f>+C55+C56</f>
        <v>25860.94665</v>
      </c>
      <c r="D53" s="123">
        <f>+D55+D56</f>
        <v>87797.91387675001</v>
      </c>
    </row>
    <row r="54" spans="2:4" ht="6" customHeight="1">
      <c r="B54" s="71"/>
      <c r="C54" s="123"/>
      <c r="D54" s="123"/>
    </row>
    <row r="55" spans="2:4" ht="19.5" customHeight="1">
      <c r="B55" s="73" t="s">
        <v>131</v>
      </c>
      <c r="C55" s="124">
        <v>11361.042819999999</v>
      </c>
      <c r="D55" s="124">
        <f>+C55*$H$8</f>
        <v>38570.74037389999</v>
      </c>
    </row>
    <row r="56" spans="2:4" ht="15" customHeight="1">
      <c r="B56" s="73" t="s">
        <v>124</v>
      </c>
      <c r="C56" s="124">
        <v>14499.903830000003</v>
      </c>
      <c r="D56" s="124">
        <f>+C56*$H$8</f>
        <v>49227.17350285001</v>
      </c>
    </row>
    <row r="57" spans="2:4" ht="15.75" customHeight="1">
      <c r="B57" s="69"/>
      <c r="C57" s="124"/>
      <c r="D57" s="127"/>
    </row>
    <row r="58" spans="2:4" ht="16.5">
      <c r="B58" s="71" t="s">
        <v>70</v>
      </c>
      <c r="C58" s="126">
        <f>+C60+C61</f>
        <v>0</v>
      </c>
      <c r="D58" s="126">
        <f>+D60+D61</f>
        <v>0</v>
      </c>
    </row>
    <row r="59" spans="2:4" ht="6.75" customHeight="1">
      <c r="B59" s="71"/>
      <c r="C59" s="126"/>
      <c r="D59" s="126"/>
    </row>
    <row r="60" spans="2:4" ht="19.5" customHeight="1">
      <c r="B60" s="73" t="s">
        <v>132</v>
      </c>
      <c r="C60" s="175">
        <v>0</v>
      </c>
      <c r="D60" s="175">
        <f>+C60*$H$8</f>
        <v>0</v>
      </c>
    </row>
    <row r="61" spans="2:4" ht="15" customHeight="1">
      <c r="B61" s="73" t="s">
        <v>124</v>
      </c>
      <c r="C61" s="175">
        <v>0</v>
      </c>
      <c r="D61" s="175">
        <f>+C61*$H$8</f>
        <v>0</v>
      </c>
    </row>
    <row r="62" spans="2:4" ht="8.25" customHeight="1">
      <c r="B62" s="66"/>
      <c r="C62" s="125"/>
      <c r="D62" s="128"/>
    </row>
    <row r="63" spans="2:7" ht="15" customHeight="1">
      <c r="B63" s="580" t="s">
        <v>16</v>
      </c>
      <c r="C63" s="587">
        <f>+C58+C53</f>
        <v>25860.94665</v>
      </c>
      <c r="D63" s="587">
        <f>+D58+D53</f>
        <v>87797.91387675001</v>
      </c>
      <c r="F63" s="338"/>
      <c r="G63" s="338"/>
    </row>
    <row r="64" spans="2:9" ht="15" customHeight="1">
      <c r="B64" s="581"/>
      <c r="C64" s="588"/>
      <c r="D64" s="588"/>
      <c r="H64" s="301"/>
      <c r="I64" s="301"/>
    </row>
    <row r="65" ht="5.25" customHeight="1"/>
    <row r="66" spans="3:4" ht="15">
      <c r="C66" s="331"/>
      <c r="D66" s="326"/>
    </row>
    <row r="67" spans="3:4" ht="15">
      <c r="C67" s="511">
        <f>+C63/1000</f>
        <v>25.860946650000002</v>
      </c>
      <c r="D67" s="511">
        <f>+D63/1000</f>
        <v>87.79791387675002</v>
      </c>
    </row>
    <row r="68" spans="3:4" ht="15">
      <c r="C68" s="515"/>
      <c r="D68" s="515"/>
    </row>
    <row r="69" spans="3:4" ht="15">
      <c r="C69" s="511">
        <f>+C67-'Resumen Cuadros'!C48</f>
        <v>0</v>
      </c>
      <c r="D69" s="511">
        <f>+D67-'Resumen Cuadros'!D48</f>
        <v>0</v>
      </c>
    </row>
    <row r="70" spans="3:4" ht="15">
      <c r="C70" s="463"/>
      <c r="D70" s="463"/>
    </row>
  </sheetData>
  <sheetProtection/>
  <mergeCells count="22">
    <mergeCell ref="B6:E6"/>
    <mergeCell ref="B7:D7"/>
    <mergeCell ref="B35:B36"/>
    <mergeCell ref="C35:C36"/>
    <mergeCell ref="D35:D36"/>
    <mergeCell ref="B8:D8"/>
    <mergeCell ref="D11:D13"/>
    <mergeCell ref="B38:D38"/>
    <mergeCell ref="B44:E44"/>
    <mergeCell ref="C11:C13"/>
    <mergeCell ref="B9:C9"/>
    <mergeCell ref="B11:B13"/>
    <mergeCell ref="B39:D39"/>
    <mergeCell ref="B47:C47"/>
    <mergeCell ref="B63:B64"/>
    <mergeCell ref="C63:C64"/>
    <mergeCell ref="B45:D45"/>
    <mergeCell ref="B46:D46"/>
    <mergeCell ref="D63:D64"/>
    <mergeCell ref="C49:C51"/>
    <mergeCell ref="D49:D51"/>
    <mergeCell ref="B49:B51"/>
  </mergeCells>
  <printOptions/>
  <pageMargins left="1.68" right="0.7086614173228347" top="0.74" bottom="0.34" header="0.31496062992125984" footer="0.31496062992125984"/>
  <pageSetup horizontalDpi="600" verticalDpi="600" orientation="portrait" paperSize="9" scale="8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4:P460"/>
  <sheetViews>
    <sheetView zoomScale="80" zoomScaleNormal="80" zoomScalePageLayoutView="0" workbookViewId="0" topLeftCell="A1">
      <selection activeCell="A1" sqref="A1"/>
    </sheetView>
  </sheetViews>
  <sheetFormatPr defaultColWidth="11.421875" defaultRowHeight="15"/>
  <cols>
    <col min="1" max="1" width="4.57421875" style="110" customWidth="1"/>
    <col min="2" max="2" width="58.00390625" style="96" customWidth="1"/>
    <col min="3" max="4" width="19.7109375" style="96" customWidth="1"/>
    <col min="5" max="5" width="10.00390625" style="96" customWidth="1"/>
    <col min="6" max="6" width="18.421875" style="96" customWidth="1"/>
    <col min="7" max="7" width="30.00390625" style="96" customWidth="1"/>
    <col min="8" max="8" width="14.421875" style="96" customWidth="1"/>
    <col min="9" max="9" width="14.8515625" style="96" customWidth="1"/>
    <col min="10" max="11" width="11.421875" style="96" customWidth="1"/>
    <col min="12" max="12" width="11.28125" style="96" customWidth="1"/>
    <col min="13" max="16" width="11.421875" style="96" customWidth="1"/>
    <col min="17" max="16384" width="11.421875" style="110" customWidth="1"/>
  </cols>
  <sheetData>
    <row r="1" ht="15"/>
    <row r="2" ht="15"/>
    <row r="3" ht="15"/>
    <row r="4" ht="15">
      <c r="K4" s="454"/>
    </row>
    <row r="5" spans="2:11" ht="18">
      <c r="B5" s="143" t="s">
        <v>27</v>
      </c>
      <c r="C5" s="143"/>
      <c r="D5" s="143"/>
      <c r="F5" s="454"/>
      <c r="G5" s="454"/>
      <c r="H5" s="454"/>
      <c r="I5" s="454"/>
      <c r="J5" s="454"/>
      <c r="K5" s="454"/>
    </row>
    <row r="6" spans="2:11" ht="18" customHeight="1">
      <c r="B6" s="565" t="s">
        <v>88</v>
      </c>
      <c r="C6" s="565"/>
      <c r="D6" s="565"/>
      <c r="E6" s="302"/>
      <c r="F6" s="454"/>
      <c r="G6" s="493">
        <f>+Moneda!H8</f>
        <v>3.395</v>
      </c>
      <c r="H6" s="454"/>
      <c r="I6" s="454"/>
      <c r="J6" s="454"/>
      <c r="K6" s="454"/>
    </row>
    <row r="7" spans="2:11" ht="15.75">
      <c r="B7" s="570" t="s">
        <v>86</v>
      </c>
      <c r="C7" s="570"/>
      <c r="D7" s="570"/>
      <c r="F7" s="454"/>
      <c r="G7" s="454"/>
      <c r="H7" s="454"/>
      <c r="I7" s="518"/>
      <c r="J7" s="510"/>
      <c r="K7" s="454"/>
    </row>
    <row r="8" spans="2:11" ht="15.75" customHeight="1">
      <c r="B8" s="570" t="s">
        <v>123</v>
      </c>
      <c r="C8" s="570"/>
      <c r="D8" s="570"/>
      <c r="F8" s="454"/>
      <c r="G8" s="454"/>
      <c r="H8" s="454"/>
      <c r="I8" s="454"/>
      <c r="J8" s="454"/>
      <c r="K8" s="454"/>
    </row>
    <row r="9" spans="2:11" ht="15.75">
      <c r="B9" s="556" t="str">
        <f>+Moneda!B47</f>
        <v>Al 31 de agosto de 2016</v>
      </c>
      <c r="C9" s="556"/>
      <c r="D9" s="466"/>
      <c r="F9" s="454"/>
      <c r="G9" s="508"/>
      <c r="H9" s="454"/>
      <c r="I9" s="454"/>
      <c r="J9" s="454"/>
      <c r="K9" s="454"/>
    </row>
    <row r="10" spans="2:11" ht="7.5" customHeight="1">
      <c r="B10" s="144"/>
      <c r="C10" s="144"/>
      <c r="D10" s="144"/>
      <c r="F10" s="454"/>
      <c r="G10" s="454"/>
      <c r="H10" s="454"/>
      <c r="I10" s="454"/>
      <c r="J10" s="454"/>
      <c r="K10" s="454"/>
    </row>
    <row r="11" spans="2:11" ht="15" customHeight="1">
      <c r="B11" s="571" t="s">
        <v>167</v>
      </c>
      <c r="C11" s="562" t="s">
        <v>67</v>
      </c>
      <c r="D11" s="557" t="s">
        <v>292</v>
      </c>
      <c r="F11" s="454"/>
      <c r="G11" s="519"/>
      <c r="H11" s="506">
        <f>+C21+C55</f>
        <v>86149.61098000001</v>
      </c>
      <c r="I11" s="454"/>
      <c r="J11" s="454"/>
      <c r="K11" s="454"/>
    </row>
    <row r="12" spans="2:11" ht="13.5" customHeight="1">
      <c r="B12" s="572"/>
      <c r="C12" s="563"/>
      <c r="D12" s="558"/>
      <c r="E12" s="143"/>
      <c r="F12" s="454"/>
      <c r="G12" s="520"/>
      <c r="H12" s="454"/>
      <c r="I12" s="454"/>
      <c r="J12" s="454"/>
      <c r="K12" s="454"/>
    </row>
    <row r="13" spans="2:11" ht="9" customHeight="1">
      <c r="B13" s="573"/>
      <c r="C13" s="564"/>
      <c r="D13" s="559"/>
      <c r="F13" s="454"/>
      <c r="G13" s="454"/>
      <c r="H13" s="454"/>
      <c r="I13" s="454"/>
      <c r="J13" s="454"/>
      <c r="K13" s="454"/>
    </row>
    <row r="14" spans="2:11" ht="9" customHeight="1">
      <c r="B14" s="145"/>
      <c r="C14" s="145"/>
      <c r="D14" s="176"/>
      <c r="F14" s="454"/>
      <c r="G14" s="454"/>
      <c r="H14" s="454"/>
      <c r="I14" s="454"/>
      <c r="J14" s="454"/>
      <c r="K14" s="454"/>
    </row>
    <row r="15" spans="2:11" ht="15.75">
      <c r="B15" s="107" t="s">
        <v>107</v>
      </c>
      <c r="C15" s="99">
        <f>+C17</f>
        <v>676313.2448299999</v>
      </c>
      <c r="D15" s="100">
        <f>+D17</f>
        <v>2296083.4661978497</v>
      </c>
      <c r="F15" s="521">
        <v>0</v>
      </c>
      <c r="G15" s="454" t="s">
        <v>74</v>
      </c>
      <c r="H15" s="506">
        <f>+C19+C52+C113</f>
        <v>937611.5302099999</v>
      </c>
      <c r="I15" s="506">
        <f>+D19+D52+D113</f>
        <v>3183191.14506295</v>
      </c>
      <c r="J15" s="454"/>
      <c r="K15" s="454"/>
    </row>
    <row r="16" spans="2:11" ht="8.25" customHeight="1">
      <c r="B16" s="107"/>
      <c r="C16" s="99"/>
      <c r="D16" s="100"/>
      <c r="F16" s="506"/>
      <c r="G16" s="454"/>
      <c r="H16" s="454"/>
      <c r="I16" s="454"/>
      <c r="J16" s="454"/>
      <c r="K16" s="454"/>
    </row>
    <row r="17" spans="2:11" ht="15.75">
      <c r="B17" s="98" t="s">
        <v>108</v>
      </c>
      <c r="C17" s="99">
        <f>+C19+C23</f>
        <v>676313.2448299999</v>
      </c>
      <c r="D17" s="100">
        <f>+D19+D23</f>
        <v>2296083.4661978497</v>
      </c>
      <c r="F17" s="454"/>
      <c r="G17" s="454" t="s">
        <v>65</v>
      </c>
      <c r="H17" s="506">
        <f>+C31</f>
        <v>40504.237259999994</v>
      </c>
      <c r="I17" s="506">
        <f>+D31</f>
        <v>137511.8854977</v>
      </c>
      <c r="J17" s="454"/>
      <c r="K17" s="454"/>
    </row>
    <row r="18" spans="2:11" ht="7.5" customHeight="1">
      <c r="B18" s="101"/>
      <c r="C18" s="102"/>
      <c r="D18" s="103"/>
      <c r="F18" s="454"/>
      <c r="G18" s="454"/>
      <c r="H18" s="454"/>
      <c r="I18" s="454"/>
      <c r="J18" s="454"/>
      <c r="K18" s="454"/>
    </row>
    <row r="19" spans="2:11" ht="15">
      <c r="B19" s="101" t="s">
        <v>109</v>
      </c>
      <c r="C19" s="102">
        <f>+C20+C21</f>
        <v>675433.8186199999</v>
      </c>
      <c r="D19" s="103">
        <f>+D20+D21</f>
        <v>2293097.8142148997</v>
      </c>
      <c r="F19" s="454"/>
      <c r="G19" s="454" t="s">
        <v>85</v>
      </c>
      <c r="H19" s="506">
        <f>+C39+C48+C57+C94+C104+C109+C116+C23</f>
        <v>87048.20758</v>
      </c>
      <c r="I19" s="506">
        <f>+D39+D48+D57+D94+D104+D109+D116+D23</f>
        <v>295528.66473410005</v>
      </c>
      <c r="J19" s="454"/>
      <c r="K19" s="454"/>
    </row>
    <row r="20" spans="2:11" ht="15">
      <c r="B20" s="104" t="s">
        <v>180</v>
      </c>
      <c r="C20" s="105">
        <v>608308.5084899999</v>
      </c>
      <c r="D20" s="106">
        <f>+C20*$G$6</f>
        <v>2065207.3863235498</v>
      </c>
      <c r="F20" s="454"/>
      <c r="G20" s="454"/>
      <c r="H20" s="454"/>
      <c r="I20" s="454"/>
      <c r="J20" s="454"/>
      <c r="K20" s="454"/>
    </row>
    <row r="21" spans="2:11" ht="15">
      <c r="B21" s="104" t="s">
        <v>184</v>
      </c>
      <c r="C21" s="105">
        <v>67125.31013000001</v>
      </c>
      <c r="D21" s="106">
        <f>+C21*$G$6</f>
        <v>227890.42789135003</v>
      </c>
      <c r="F21" s="506"/>
      <c r="G21" s="454" t="s">
        <v>40</v>
      </c>
      <c r="H21" s="521">
        <f>+C37</f>
        <v>0</v>
      </c>
      <c r="I21" s="506">
        <f>+D37</f>
        <v>0</v>
      </c>
      <c r="J21" s="454"/>
      <c r="K21" s="454"/>
    </row>
    <row r="22" spans="2:11" ht="13.5" customHeight="1">
      <c r="B22" s="101"/>
      <c r="C22" s="102"/>
      <c r="D22" s="103">
        <f>+C22*$G$6</f>
        <v>0</v>
      </c>
      <c r="F22" s="454"/>
      <c r="G22" s="454"/>
      <c r="H22" s="454"/>
      <c r="I22" s="506"/>
      <c r="J22" s="454"/>
      <c r="K22" s="454"/>
    </row>
    <row r="23" spans="2:11" ht="13.5" customHeight="1">
      <c r="B23" s="101" t="s">
        <v>114</v>
      </c>
      <c r="C23" s="102">
        <f>+C24</f>
        <v>879.42621</v>
      </c>
      <c r="D23" s="103">
        <f>+D24</f>
        <v>2985.65198295</v>
      </c>
      <c r="F23" s="454"/>
      <c r="G23" s="454"/>
      <c r="H23" s="454"/>
      <c r="I23" s="506"/>
      <c r="J23" s="454"/>
      <c r="K23" s="454"/>
    </row>
    <row r="24" spans="2:11" ht="13.5" customHeight="1">
      <c r="B24" s="104" t="s">
        <v>220</v>
      </c>
      <c r="C24" s="105">
        <v>879.42621</v>
      </c>
      <c r="D24" s="106">
        <f>+C24*$G$6</f>
        <v>2985.65198295</v>
      </c>
      <c r="F24" s="454"/>
      <c r="G24" s="454"/>
      <c r="H24" s="454"/>
      <c r="I24" s="506"/>
      <c r="J24" s="454"/>
      <c r="K24" s="454"/>
    </row>
    <row r="25" spans="2:11" ht="13.5" customHeight="1">
      <c r="B25" s="101"/>
      <c r="C25" s="102"/>
      <c r="D25" s="103"/>
      <c r="F25" s="454"/>
      <c r="G25" s="454"/>
      <c r="H25" s="454"/>
      <c r="I25" s="506"/>
      <c r="J25" s="454"/>
      <c r="K25" s="454"/>
    </row>
    <row r="26" spans="2:11" ht="13.5" customHeight="1">
      <c r="B26" s="101"/>
      <c r="C26" s="102"/>
      <c r="D26" s="103"/>
      <c r="F26" s="454"/>
      <c r="G26" s="454"/>
      <c r="H26" s="454"/>
      <c r="I26" s="506"/>
      <c r="J26" s="454"/>
      <c r="K26" s="454"/>
    </row>
    <row r="27" spans="2:11" ht="15.75">
      <c r="B27" s="107" t="s">
        <v>110</v>
      </c>
      <c r="C27" s="99">
        <f>+C29+C35</f>
        <v>374350.82638999994</v>
      </c>
      <c r="D27" s="100">
        <f>+D29+D35</f>
        <v>1270921.0555940499</v>
      </c>
      <c r="E27" s="338"/>
      <c r="F27" s="522"/>
      <c r="G27" s="523"/>
      <c r="H27" s="506"/>
      <c r="I27" s="506"/>
      <c r="J27" s="454"/>
      <c r="K27" s="454"/>
    </row>
    <row r="28" spans="2:11" ht="12.75" customHeight="1">
      <c r="B28" s="104"/>
      <c r="C28" s="105"/>
      <c r="D28" s="106"/>
      <c r="F28" s="506"/>
      <c r="G28" s="454"/>
      <c r="H28" s="454"/>
      <c r="I28" s="454"/>
      <c r="J28" s="454"/>
      <c r="K28" s="454"/>
    </row>
    <row r="29" spans="2:11" ht="15.75">
      <c r="B29" s="98" t="s">
        <v>111</v>
      </c>
      <c r="C29" s="99">
        <f>+C31</f>
        <v>40504.237259999994</v>
      </c>
      <c r="D29" s="100">
        <f>+D31</f>
        <v>137511.8854977</v>
      </c>
      <c r="F29" s="454"/>
      <c r="G29" s="524"/>
      <c r="H29" s="525"/>
      <c r="I29" s="526"/>
      <c r="J29" s="454"/>
      <c r="K29" s="454"/>
    </row>
    <row r="30" spans="2:11" ht="10.5" customHeight="1">
      <c r="B30" s="98"/>
      <c r="C30" s="99"/>
      <c r="D30" s="100"/>
      <c r="F30" s="454"/>
      <c r="G30" s="454"/>
      <c r="H30" s="454"/>
      <c r="I30" s="454"/>
      <c r="J30" s="454"/>
      <c r="K30" s="454"/>
    </row>
    <row r="31" spans="2:11" ht="15">
      <c r="B31" s="101" t="s">
        <v>112</v>
      </c>
      <c r="C31" s="102">
        <f>+C32+C33</f>
        <v>40504.237259999994</v>
      </c>
      <c r="D31" s="103">
        <f>+D32+D33</f>
        <v>137511.8854977</v>
      </c>
      <c r="F31" s="454"/>
      <c r="G31" s="454"/>
      <c r="H31" s="518"/>
      <c r="I31" s="518"/>
      <c r="J31" s="454"/>
      <c r="K31" s="454"/>
    </row>
    <row r="32" spans="2:11" ht="15">
      <c r="B32" s="104" t="s">
        <v>116</v>
      </c>
      <c r="C32" s="105">
        <v>28187.19157</v>
      </c>
      <c r="D32" s="106">
        <f>+C32*$G$6</f>
        <v>95695.51538015</v>
      </c>
      <c r="F32" s="454"/>
      <c r="G32" s="454"/>
      <c r="H32" s="518"/>
      <c r="I32" s="454"/>
      <c r="J32" s="454"/>
      <c r="K32" s="454"/>
    </row>
    <row r="33" spans="2:11" ht="15">
      <c r="B33" s="104" t="s">
        <v>117</v>
      </c>
      <c r="C33" s="105">
        <v>12317.045689999999</v>
      </c>
      <c r="D33" s="106">
        <f>+C33*$G$6</f>
        <v>41816.370117549995</v>
      </c>
      <c r="F33" s="454"/>
      <c r="G33" s="454"/>
      <c r="H33" s="454"/>
      <c r="I33" s="454"/>
      <c r="J33" s="454"/>
      <c r="K33" s="454"/>
    </row>
    <row r="34" spans="2:11" ht="17.25" customHeight="1">
      <c r="B34" s="101"/>
      <c r="C34" s="102"/>
      <c r="D34" s="103"/>
      <c r="F34" s="454"/>
      <c r="G34" s="454" t="s">
        <v>139</v>
      </c>
      <c r="H34" s="506">
        <f>+C19+C52</f>
        <v>937215.9441499999</v>
      </c>
      <c r="I34" s="506">
        <f>+D19+D52</f>
        <v>3181848.13038925</v>
      </c>
      <c r="J34" s="454"/>
      <c r="K34" s="454"/>
    </row>
    <row r="35" spans="2:11" ht="15.75">
      <c r="B35" s="98" t="s">
        <v>108</v>
      </c>
      <c r="C35" s="99">
        <f>+C37+C39+C48+C52+C57</f>
        <v>333846.58913</v>
      </c>
      <c r="D35" s="100">
        <f>+D37+D39+D48+D52+D57</f>
        <v>1133409.17009635</v>
      </c>
      <c r="F35" s="454"/>
      <c r="G35" s="454"/>
      <c r="H35" s="454"/>
      <c r="I35" s="454"/>
      <c r="J35" s="454"/>
      <c r="K35" s="454"/>
    </row>
    <row r="36" spans="2:11" ht="15">
      <c r="B36" s="108"/>
      <c r="C36" s="282"/>
      <c r="D36" s="283"/>
      <c r="F36" s="454"/>
      <c r="G36" s="454" t="s">
        <v>140</v>
      </c>
      <c r="H36" s="506">
        <f>+C39+C48+C23</f>
        <v>72943.88981000001</v>
      </c>
      <c r="I36" s="506">
        <f>+D39+D48+D23</f>
        <v>247644.50590495003</v>
      </c>
      <c r="J36" s="454"/>
      <c r="K36" s="454"/>
    </row>
    <row r="37" spans="2:11" ht="15">
      <c r="B37" s="101" t="s">
        <v>113</v>
      </c>
      <c r="C37" s="284">
        <v>0</v>
      </c>
      <c r="D37" s="285">
        <f>+C37*$G$6</f>
        <v>0</v>
      </c>
      <c r="F37" s="454"/>
      <c r="G37" s="454"/>
      <c r="H37" s="454"/>
      <c r="I37" s="454"/>
      <c r="J37" s="454"/>
      <c r="K37" s="454"/>
    </row>
    <row r="38" spans="2:11" ht="9" customHeight="1">
      <c r="B38" s="109"/>
      <c r="C38" s="102"/>
      <c r="D38" s="103"/>
      <c r="F38" s="454"/>
      <c r="G38" s="454"/>
      <c r="H38" s="454"/>
      <c r="I38" s="454"/>
      <c r="J38" s="454"/>
      <c r="K38" s="454"/>
    </row>
    <row r="39" spans="2:11" ht="15">
      <c r="B39" s="101" t="s">
        <v>114</v>
      </c>
      <c r="C39" s="102">
        <f>+C40+C42+C45+C46+C44+C41+C43</f>
        <v>65312.04783</v>
      </c>
      <c r="D39" s="103">
        <f>+D40+D42+D45+D46+D44+D41+D43</f>
        <v>221734.40238285004</v>
      </c>
      <c r="K39" s="454"/>
    </row>
    <row r="40" spans="2:11" ht="15">
      <c r="B40" s="104" t="s">
        <v>219</v>
      </c>
      <c r="C40" s="105">
        <v>59381.44445</v>
      </c>
      <c r="D40" s="106">
        <f aca="true" t="shared" si="0" ref="D40:D46">+C40*$G$6</f>
        <v>201600.00390775</v>
      </c>
      <c r="H40" s="162"/>
      <c r="I40" s="162"/>
      <c r="K40" s="454"/>
    </row>
    <row r="41" spans="2:9" ht="15">
      <c r="B41" s="104" t="s">
        <v>202</v>
      </c>
      <c r="C41" s="105">
        <f>2253.67501+852.9527</f>
        <v>3106.6277099999998</v>
      </c>
      <c r="D41" s="106">
        <f t="shared" si="0"/>
        <v>10547.00107545</v>
      </c>
      <c r="H41" s="162">
        <f>+C58</f>
        <v>0</v>
      </c>
      <c r="I41" s="162">
        <f>+D58</f>
        <v>0</v>
      </c>
    </row>
    <row r="42" spans="2:4" ht="15">
      <c r="B42" s="104" t="s">
        <v>220</v>
      </c>
      <c r="C42" s="105">
        <v>1930.7670799999999</v>
      </c>
      <c r="D42" s="106">
        <f t="shared" si="0"/>
        <v>6554.9542366</v>
      </c>
    </row>
    <row r="43" spans="2:7" ht="15">
      <c r="B43" s="104" t="s">
        <v>232</v>
      </c>
      <c r="C43" s="105">
        <v>600.4118899999999</v>
      </c>
      <c r="D43" s="106">
        <f t="shared" si="0"/>
        <v>2038.3983665499995</v>
      </c>
      <c r="G43" s="162"/>
    </row>
    <row r="44" spans="2:7" ht="15">
      <c r="B44" s="104" t="s">
        <v>118</v>
      </c>
      <c r="C44" s="106">
        <v>134.55408</v>
      </c>
      <c r="D44" s="106">
        <f t="shared" si="0"/>
        <v>456.8111016</v>
      </c>
      <c r="G44" s="162"/>
    </row>
    <row r="45" spans="2:4" ht="15">
      <c r="B45" s="104" t="s">
        <v>120</v>
      </c>
      <c r="C45" s="105">
        <v>158.24262</v>
      </c>
      <c r="D45" s="106">
        <f t="shared" si="0"/>
        <v>537.2336948999999</v>
      </c>
    </row>
    <row r="46" spans="2:9" ht="15">
      <c r="B46" s="104" t="s">
        <v>119</v>
      </c>
      <c r="C46" s="285">
        <v>0</v>
      </c>
      <c r="D46" s="285">
        <f t="shared" si="0"/>
        <v>0</v>
      </c>
      <c r="I46" s="311"/>
    </row>
    <row r="47" spans="2:9" ht="12.75" customHeight="1">
      <c r="B47" s="101"/>
      <c r="C47" s="103"/>
      <c r="D47" s="103"/>
      <c r="I47" s="380"/>
    </row>
    <row r="48" spans="2:7" ht="15">
      <c r="B48" s="101" t="s">
        <v>71</v>
      </c>
      <c r="C48" s="103">
        <f>+C49+C50</f>
        <v>6752.41577</v>
      </c>
      <c r="D48" s="103">
        <f>+D49+D50</f>
        <v>22924.45153915</v>
      </c>
      <c r="G48" s="162"/>
    </row>
    <row r="49" spans="2:9" ht="15">
      <c r="B49" s="104" t="s">
        <v>142</v>
      </c>
      <c r="C49" s="106">
        <v>1926.98651</v>
      </c>
      <c r="D49" s="106">
        <f>+C49*$G$6</f>
        <v>6542.11920145</v>
      </c>
      <c r="I49" s="381"/>
    </row>
    <row r="50" spans="2:4" ht="15">
      <c r="B50" s="104" t="s">
        <v>121</v>
      </c>
      <c r="C50" s="106">
        <v>4825.42926</v>
      </c>
      <c r="D50" s="106">
        <f>+C50*$G$6</f>
        <v>16382.3323377</v>
      </c>
    </row>
    <row r="51" spans="2:7" ht="12" customHeight="1">
      <c r="B51" s="104"/>
      <c r="C51" s="106"/>
      <c r="D51" s="106"/>
      <c r="G51" s="162"/>
    </row>
    <row r="52" spans="2:7" ht="15">
      <c r="B52" s="101" t="s">
        <v>216</v>
      </c>
      <c r="C52" s="103">
        <f>+C53+C55+C54</f>
        <v>261782.12553</v>
      </c>
      <c r="D52" s="103">
        <f>+D53+D55+D54</f>
        <v>888750.31617435</v>
      </c>
      <c r="E52" s="187"/>
      <c r="G52" s="315"/>
    </row>
    <row r="53" spans="2:7" ht="15">
      <c r="B53" s="104" t="s">
        <v>181</v>
      </c>
      <c r="C53" s="106">
        <v>143720.61607</v>
      </c>
      <c r="D53" s="106">
        <f>+C53*$G$6</f>
        <v>487931.49155765</v>
      </c>
      <c r="G53" s="316"/>
    </row>
    <row r="54" spans="2:7" ht="15">
      <c r="B54" s="104" t="s">
        <v>228</v>
      </c>
      <c r="C54" s="106">
        <v>99037.20861</v>
      </c>
      <c r="D54" s="106">
        <f>+C54*$G$6</f>
        <v>336231.32323095</v>
      </c>
      <c r="F54" s="316"/>
      <c r="G54" s="316"/>
    </row>
    <row r="55" spans="2:7" ht="15">
      <c r="B55" s="104" t="s">
        <v>217</v>
      </c>
      <c r="C55" s="106">
        <v>19024.300849999996</v>
      </c>
      <c r="D55" s="106">
        <f>+C55*$G$6</f>
        <v>64587.50138574999</v>
      </c>
      <c r="F55" s="317"/>
      <c r="G55" s="316"/>
    </row>
    <row r="56" spans="2:4" ht="15" hidden="1">
      <c r="B56" s="104"/>
      <c r="C56" s="103"/>
      <c r="D56" s="103"/>
    </row>
    <row r="57" spans="2:4" ht="15" hidden="1">
      <c r="B57" s="101" t="s">
        <v>115</v>
      </c>
      <c r="C57" s="103">
        <f>+C59+C58</f>
        <v>0</v>
      </c>
      <c r="D57" s="103">
        <f>+D59+D58</f>
        <v>0</v>
      </c>
    </row>
    <row r="58" spans="2:4" ht="15" hidden="1">
      <c r="B58" s="104" t="s">
        <v>122</v>
      </c>
      <c r="C58" s="106">
        <v>0</v>
      </c>
      <c r="D58" s="106">
        <f>+C58*$G$6</f>
        <v>0</v>
      </c>
    </row>
    <row r="59" spans="2:4" ht="15" hidden="1">
      <c r="B59" s="104" t="s">
        <v>225</v>
      </c>
      <c r="C59" s="106"/>
      <c r="D59" s="106">
        <f>+C59*$G$6</f>
        <v>0</v>
      </c>
    </row>
    <row r="60" spans="2:4" ht="8.25" customHeight="1">
      <c r="B60" s="104"/>
      <c r="C60" s="106"/>
      <c r="D60" s="177"/>
    </row>
    <row r="61" spans="2:7" ht="15" customHeight="1">
      <c r="B61" s="592" t="s">
        <v>19</v>
      </c>
      <c r="C61" s="594">
        <f>+C27+C15</f>
        <v>1050664.0712199998</v>
      </c>
      <c r="D61" s="594">
        <f>+D27+D15</f>
        <v>3567004.5217918996</v>
      </c>
      <c r="F61" s="162">
        <v>0</v>
      </c>
      <c r="G61" s="316"/>
    </row>
    <row r="62" spans="2:7" ht="15" customHeight="1">
      <c r="B62" s="593"/>
      <c r="C62" s="595"/>
      <c r="D62" s="595"/>
      <c r="F62" s="279"/>
      <c r="G62" s="316"/>
    </row>
    <row r="63" spans="2:4" ht="4.5" customHeight="1">
      <c r="B63" s="178"/>
      <c r="C63" s="146"/>
      <c r="D63" s="146"/>
    </row>
    <row r="64" spans="2:16" s="180" customFormat="1" ht="15" customHeight="1">
      <c r="B64" s="179" t="s">
        <v>186</v>
      </c>
      <c r="C64" s="307"/>
      <c r="D64" s="147"/>
      <c r="E64" s="97"/>
      <c r="F64" s="318"/>
      <c r="G64" s="318"/>
      <c r="H64" s="97"/>
      <c r="I64" s="97"/>
      <c r="J64" s="97"/>
      <c r="K64" s="97"/>
      <c r="L64" s="97"/>
      <c r="M64" s="97"/>
      <c r="N64" s="97"/>
      <c r="O64" s="97"/>
      <c r="P64" s="97"/>
    </row>
    <row r="65" spans="2:4" ht="6.75" customHeight="1">
      <c r="B65" s="181"/>
      <c r="C65" s="356"/>
      <c r="D65" s="356"/>
    </row>
    <row r="66" spans="2:7" ht="15">
      <c r="B66" s="148" t="s">
        <v>215</v>
      </c>
      <c r="C66" s="322"/>
      <c r="D66" s="322"/>
      <c r="G66" s="319"/>
    </row>
    <row r="67" spans="2:4" ht="15">
      <c r="B67" s="538" t="s">
        <v>135</v>
      </c>
      <c r="C67" s="538"/>
      <c r="D67" s="538"/>
    </row>
    <row r="68" spans="2:4" ht="15">
      <c r="B68" s="538" t="s">
        <v>224</v>
      </c>
      <c r="C68" s="538"/>
      <c r="D68" s="538"/>
    </row>
    <row r="69" spans="2:4" ht="15">
      <c r="B69" s="464" t="s">
        <v>222</v>
      </c>
      <c r="C69" s="292"/>
      <c r="D69" s="292"/>
    </row>
    <row r="70" spans="2:4" ht="15">
      <c r="B70" s="538" t="s">
        <v>218</v>
      </c>
      <c r="C70" s="538"/>
      <c r="D70" s="538"/>
    </row>
    <row r="71" spans="2:6" ht="15">
      <c r="B71" s="538" t="s">
        <v>319</v>
      </c>
      <c r="C71" s="538"/>
      <c r="D71" s="538"/>
      <c r="F71" s="320"/>
    </row>
    <row r="72" spans="3:4" ht="15">
      <c r="C72" s="506"/>
      <c r="D72" s="454"/>
    </row>
    <row r="73" spans="2:4" ht="15">
      <c r="B73" s="311"/>
      <c r="C73" s="518">
        <f>+C61-Plazo!C14</f>
        <v>0</v>
      </c>
      <c r="D73" s="518">
        <f>+D61-Plazo!D14</f>
        <v>0</v>
      </c>
    </row>
    <row r="74" spans="3:6" ht="15">
      <c r="C74" s="518"/>
      <c r="D74" s="518"/>
      <c r="F74" s="311"/>
    </row>
    <row r="76" spans="2:4" ht="18">
      <c r="B76" s="143" t="s">
        <v>172</v>
      </c>
      <c r="C76" s="143"/>
      <c r="D76" s="143"/>
    </row>
    <row r="77" spans="2:5" ht="15.75" customHeight="1">
      <c r="B77" s="565" t="s">
        <v>88</v>
      </c>
      <c r="C77" s="565"/>
      <c r="D77" s="565"/>
      <c r="E77" s="302"/>
    </row>
    <row r="78" spans="2:4" ht="15" customHeight="1">
      <c r="B78" s="570" t="s">
        <v>90</v>
      </c>
      <c r="C78" s="570"/>
      <c r="D78" s="570"/>
    </row>
    <row r="79" spans="2:4" ht="15.75" customHeight="1">
      <c r="B79" s="570" t="s">
        <v>123</v>
      </c>
      <c r="C79" s="570"/>
      <c r="D79" s="570"/>
    </row>
    <row r="80" spans="2:4" ht="15.75" customHeight="1">
      <c r="B80" s="556" t="str">
        <f>+B9</f>
        <v>Al 31 de agosto de 2016</v>
      </c>
      <c r="C80" s="556"/>
      <c r="D80" s="466"/>
    </row>
    <row r="81" spans="2:4" ht="7.5" customHeight="1">
      <c r="B81" s="144"/>
      <c r="C81" s="144"/>
      <c r="D81" s="144"/>
    </row>
    <row r="82" spans="2:4" ht="15" customHeight="1">
      <c r="B82" s="571" t="s">
        <v>167</v>
      </c>
      <c r="C82" s="562" t="s">
        <v>67</v>
      </c>
      <c r="D82" s="557" t="s">
        <v>292</v>
      </c>
    </row>
    <row r="83" spans="2:7" ht="13.5" customHeight="1">
      <c r="B83" s="572"/>
      <c r="C83" s="563"/>
      <c r="D83" s="558"/>
      <c r="E83" s="143"/>
      <c r="G83" s="310"/>
    </row>
    <row r="84" spans="2:4" ht="9" customHeight="1">
      <c r="B84" s="573"/>
      <c r="C84" s="564"/>
      <c r="D84" s="559"/>
    </row>
    <row r="85" spans="2:8" ht="11.25" customHeight="1" hidden="1">
      <c r="B85" s="145"/>
      <c r="C85" s="145"/>
      <c r="D85" s="176"/>
      <c r="H85" s="162"/>
    </row>
    <row r="86" spans="2:8" ht="18" customHeight="1" hidden="1">
      <c r="B86" s="107" t="s">
        <v>93</v>
      </c>
      <c r="C86" s="99">
        <f>+C87</f>
        <v>0</v>
      </c>
      <c r="D86" s="100">
        <f>+D87</f>
        <v>0</v>
      </c>
      <c r="H86" s="162"/>
    </row>
    <row r="87" spans="2:8" ht="15.75" customHeight="1" hidden="1">
      <c r="B87" s="101" t="s">
        <v>94</v>
      </c>
      <c r="C87" s="102">
        <f>+C88</f>
        <v>0</v>
      </c>
      <c r="D87" s="103">
        <f>+D88</f>
        <v>0</v>
      </c>
      <c r="H87" s="162"/>
    </row>
    <row r="88" spans="2:8" ht="16.5" customHeight="1" hidden="1">
      <c r="B88" s="104" t="s">
        <v>73</v>
      </c>
      <c r="C88" s="105">
        <v>0</v>
      </c>
      <c r="D88" s="106">
        <f>+C88/$G$6</f>
        <v>0</v>
      </c>
      <c r="H88" s="162"/>
    </row>
    <row r="89" spans="2:8" ht="6.75" customHeight="1">
      <c r="B89" s="182"/>
      <c r="C89" s="102"/>
      <c r="D89" s="103"/>
      <c r="H89" s="162"/>
    </row>
    <row r="90" spans="2:8" ht="18" customHeight="1">
      <c r="B90" s="107" t="s">
        <v>107</v>
      </c>
      <c r="C90" s="140">
        <f>+C92</f>
        <v>11361.042819999999</v>
      </c>
      <c r="D90" s="151">
        <f>+D92</f>
        <v>38570.74037389999</v>
      </c>
      <c r="H90" s="162"/>
    </row>
    <row r="91" spans="2:8" ht="6.75" customHeight="1">
      <c r="B91" s="107"/>
      <c r="C91" s="149"/>
      <c r="D91" s="183"/>
      <c r="H91" s="162"/>
    </row>
    <row r="92" spans="2:8" ht="18" customHeight="1">
      <c r="B92" s="101" t="s">
        <v>108</v>
      </c>
      <c r="C92" s="140">
        <f>+C94+C97</f>
        <v>11361.042819999999</v>
      </c>
      <c r="D92" s="151">
        <f>+D94+D97</f>
        <v>38570.74037389999</v>
      </c>
      <c r="H92" s="162"/>
    </row>
    <row r="93" spans="2:8" ht="9.75" customHeight="1">
      <c r="B93" s="101"/>
      <c r="C93" s="150"/>
      <c r="D93" s="184"/>
      <c r="H93" s="162"/>
    </row>
    <row r="94" spans="2:8" ht="18" customHeight="1" hidden="1">
      <c r="B94" s="101" t="s">
        <v>114</v>
      </c>
      <c r="C94" s="141">
        <f>+C95</f>
        <v>0</v>
      </c>
      <c r="D94" s="185">
        <f>+D95</f>
        <v>0</v>
      </c>
      <c r="H94" s="162"/>
    </row>
    <row r="95" spans="2:8" ht="18" customHeight="1" hidden="1">
      <c r="B95" s="104" t="s">
        <v>265</v>
      </c>
      <c r="C95" s="130">
        <v>0</v>
      </c>
      <c r="D95" s="152">
        <f>+C95*$G$6</f>
        <v>0</v>
      </c>
      <c r="F95" s="162"/>
      <c r="G95" s="162"/>
      <c r="H95" s="162"/>
    </row>
    <row r="96" spans="2:8" ht="14.25" customHeight="1" hidden="1">
      <c r="B96" s="101"/>
      <c r="C96" s="140"/>
      <c r="D96" s="151"/>
      <c r="H96" s="162"/>
    </row>
    <row r="97" spans="2:8" ht="14.25" customHeight="1">
      <c r="B97" s="101" t="s">
        <v>195</v>
      </c>
      <c r="C97" s="141">
        <f>+C98</f>
        <v>11361.042819999999</v>
      </c>
      <c r="D97" s="185">
        <f>+D98</f>
        <v>38570.74037389999</v>
      </c>
      <c r="H97" s="162"/>
    </row>
    <row r="98" spans="2:8" ht="14.25" customHeight="1">
      <c r="B98" s="104" t="s">
        <v>194</v>
      </c>
      <c r="C98" s="130">
        <v>11361.042819999999</v>
      </c>
      <c r="D98" s="152">
        <f>+C98*$G$6</f>
        <v>38570.74037389999</v>
      </c>
      <c r="H98" s="162"/>
    </row>
    <row r="99" spans="2:8" ht="14.25" customHeight="1">
      <c r="B99" s="101"/>
      <c r="C99" s="140"/>
      <c r="D99" s="151"/>
      <c r="H99" s="162"/>
    </row>
    <row r="100" spans="2:8" ht="18" customHeight="1">
      <c r="B100" s="107" t="s">
        <v>110</v>
      </c>
      <c r="C100" s="140">
        <f>+C102</f>
        <v>14499.90383</v>
      </c>
      <c r="D100" s="151">
        <f>+D102</f>
        <v>49227.173502850004</v>
      </c>
      <c r="F100" s="349"/>
      <c r="H100" s="162"/>
    </row>
    <row r="101" spans="2:4" ht="11.25" customHeight="1">
      <c r="B101" s="107"/>
      <c r="C101" s="140"/>
      <c r="D101" s="151"/>
    </row>
    <row r="102" spans="2:7" ht="18" customHeight="1">
      <c r="B102" s="101" t="s">
        <v>108</v>
      </c>
      <c r="C102" s="140">
        <f>+C104+C109+C116+C113</f>
        <v>14499.90383</v>
      </c>
      <c r="D102" s="151">
        <f>+D104+D109+D116+D113</f>
        <v>49227.173502850004</v>
      </c>
      <c r="F102" s="321"/>
      <c r="G102" s="321"/>
    </row>
    <row r="103" spans="2:7" ht="13.5" customHeight="1">
      <c r="B103" s="101"/>
      <c r="C103" s="140"/>
      <c r="D103" s="151"/>
      <c r="G103" s="311"/>
    </row>
    <row r="104" spans="2:4" ht="15.75" customHeight="1">
      <c r="B104" s="101" t="s">
        <v>114</v>
      </c>
      <c r="C104" s="141">
        <f>SUM(C105:C107)</f>
        <v>5725.94918</v>
      </c>
      <c r="D104" s="185">
        <f>SUM(D105:D107)</f>
        <v>19439.5974661</v>
      </c>
    </row>
    <row r="105" spans="2:4" ht="15.75" customHeight="1">
      <c r="B105" s="104" t="s">
        <v>232</v>
      </c>
      <c r="C105" s="130">
        <v>3532.34765</v>
      </c>
      <c r="D105" s="152">
        <f>+C105*$G$6</f>
        <v>11992.32027175</v>
      </c>
    </row>
    <row r="106" spans="2:4" ht="15.75" customHeight="1">
      <c r="B106" s="104" t="s">
        <v>202</v>
      </c>
      <c r="C106" s="130">
        <v>1148.6014799999998</v>
      </c>
      <c r="D106" s="152">
        <f>+C106*$G$6</f>
        <v>3899.5020245999995</v>
      </c>
    </row>
    <row r="107" spans="2:4" ht="15.75" customHeight="1">
      <c r="B107" s="104" t="s">
        <v>265</v>
      </c>
      <c r="C107" s="130">
        <v>1045.00005</v>
      </c>
      <c r="D107" s="152">
        <f>+C107*$G$6</f>
        <v>3547.7751697500003</v>
      </c>
    </row>
    <row r="108" spans="2:4" ht="12.75" customHeight="1">
      <c r="B108" s="104"/>
      <c r="C108" s="130"/>
      <c r="D108" s="152">
        <f>+C108/$G$6</f>
        <v>0</v>
      </c>
    </row>
    <row r="109" spans="2:4" ht="15" customHeight="1">
      <c r="B109" s="101" t="s">
        <v>71</v>
      </c>
      <c r="C109" s="141">
        <f>+C110+C111</f>
        <v>8233.09009</v>
      </c>
      <c r="D109" s="185">
        <f>+D110+D111</f>
        <v>27951.34085555</v>
      </c>
    </row>
    <row r="110" spans="2:4" ht="15.75" customHeight="1">
      <c r="B110" s="104" t="s">
        <v>142</v>
      </c>
      <c r="C110" s="130">
        <v>1720.0491799999998</v>
      </c>
      <c r="D110" s="152">
        <f>+C110*$G$6</f>
        <v>5839.566966099999</v>
      </c>
    </row>
    <row r="111" spans="2:4" ht="15.75" customHeight="1">
      <c r="B111" s="104" t="s">
        <v>121</v>
      </c>
      <c r="C111" s="130">
        <v>6513.04091</v>
      </c>
      <c r="D111" s="152">
        <f>+C111*$G$6</f>
        <v>22111.77388945</v>
      </c>
    </row>
    <row r="112" spans="2:4" ht="15.75" customHeight="1">
      <c r="B112" s="104"/>
      <c r="C112" s="130"/>
      <c r="D112" s="185"/>
    </row>
    <row r="113" spans="2:4" ht="15.75" customHeight="1">
      <c r="B113" s="101" t="s">
        <v>195</v>
      </c>
      <c r="C113" s="141">
        <f>+C114</f>
        <v>395.58606</v>
      </c>
      <c r="D113" s="185">
        <f>+D114</f>
        <v>1343.0146737</v>
      </c>
    </row>
    <row r="114" spans="2:4" ht="15.75" customHeight="1">
      <c r="B114" s="104" t="s">
        <v>194</v>
      </c>
      <c r="C114" s="130">
        <v>395.58606</v>
      </c>
      <c r="D114" s="152">
        <f>+C114*$G$6</f>
        <v>1343.0146737</v>
      </c>
    </row>
    <row r="115" spans="2:4" ht="15.75" customHeight="1">
      <c r="B115" s="104"/>
      <c r="C115" s="130"/>
      <c r="D115" s="185"/>
    </row>
    <row r="116" spans="2:4" ht="15.75" customHeight="1">
      <c r="B116" s="101" t="s">
        <v>115</v>
      </c>
      <c r="C116" s="141">
        <f>+C117+C118</f>
        <v>145.2785</v>
      </c>
      <c r="D116" s="185">
        <f>+D117+D118</f>
        <v>493.22050750000005</v>
      </c>
    </row>
    <row r="117" spans="2:4" ht="15.75" customHeight="1">
      <c r="B117" s="104" t="s">
        <v>122</v>
      </c>
      <c r="C117" s="130">
        <v>145.2785</v>
      </c>
      <c r="D117" s="152">
        <f>+C117*$G$6</f>
        <v>493.22050750000005</v>
      </c>
    </row>
    <row r="118" spans="2:4" ht="15.75" customHeight="1" hidden="1">
      <c r="B118" s="104" t="s">
        <v>249</v>
      </c>
      <c r="C118" s="130">
        <v>0</v>
      </c>
      <c r="D118" s="152">
        <f>+C118*$G$6</f>
        <v>0</v>
      </c>
    </row>
    <row r="119" spans="2:4" ht="8.25" customHeight="1">
      <c r="B119" s="104"/>
      <c r="C119" s="130"/>
      <c r="D119" s="185"/>
    </row>
    <row r="120" spans="2:7" ht="15" customHeight="1">
      <c r="B120" s="596" t="s">
        <v>19</v>
      </c>
      <c r="C120" s="585">
        <f>+C100+C90</f>
        <v>25860.946649999998</v>
      </c>
      <c r="D120" s="585">
        <f>+D100+D90</f>
        <v>87797.91387675</v>
      </c>
      <c r="F120" s="279"/>
      <c r="G120" s="311"/>
    </row>
    <row r="121" spans="2:7" ht="15" customHeight="1">
      <c r="B121" s="597"/>
      <c r="C121" s="586"/>
      <c r="D121" s="586"/>
      <c r="F121" s="339"/>
      <c r="G121" s="279"/>
    </row>
    <row r="122" spans="2:6" ht="6.75" customHeight="1">
      <c r="B122" s="178"/>
      <c r="C122" s="146"/>
      <c r="D122" s="146"/>
      <c r="F122" s="312"/>
    </row>
    <row r="123" spans="2:4" ht="17.25" customHeight="1">
      <c r="B123" s="179" t="s">
        <v>186</v>
      </c>
      <c r="C123" s="323"/>
      <c r="D123" s="323"/>
    </row>
    <row r="124" spans="2:4" ht="7.5" customHeight="1">
      <c r="B124" s="179"/>
      <c r="C124" s="146"/>
      <c r="D124" s="146"/>
    </row>
    <row r="125" spans="2:4" ht="15">
      <c r="B125" s="538" t="s">
        <v>196</v>
      </c>
      <c r="C125" s="538"/>
      <c r="D125" s="538"/>
    </row>
    <row r="126" spans="2:4" ht="15">
      <c r="B126" s="538" t="s">
        <v>135</v>
      </c>
      <c r="C126" s="538"/>
      <c r="D126" s="538"/>
    </row>
    <row r="127" spans="3:4" ht="15">
      <c r="C127" s="391"/>
      <c r="D127" s="391"/>
    </row>
    <row r="128" spans="3:6" ht="15">
      <c r="C128" s="521">
        <f>+C120-Moneda!C63</f>
        <v>0</v>
      </c>
      <c r="D128" s="521">
        <f>+D120-Moneda!D63</f>
        <v>0</v>
      </c>
      <c r="E128" s="454"/>
      <c r="F128" s="454"/>
    </row>
    <row r="129" spans="3:6" ht="15">
      <c r="C129" s="527"/>
      <c r="D129" s="527"/>
      <c r="E129" s="454"/>
      <c r="F129" s="454"/>
    </row>
    <row r="130" spans="3:6" ht="15">
      <c r="C130" s="454"/>
      <c r="D130" s="454"/>
      <c r="E130" s="454"/>
      <c r="F130" s="454"/>
    </row>
    <row r="131" spans="3:4" ht="15">
      <c r="C131" s="187"/>
      <c r="D131" s="187"/>
    </row>
    <row r="460" ht="15">
      <c r="D460" s="186"/>
    </row>
  </sheetData>
  <sheetProtection/>
  <mergeCells count="26">
    <mergeCell ref="B125:D125"/>
    <mergeCell ref="B126:D126"/>
    <mergeCell ref="B6:D6"/>
    <mergeCell ref="B7:D7"/>
    <mergeCell ref="B8:D8"/>
    <mergeCell ref="B11:B13"/>
    <mergeCell ref="B9:C9"/>
    <mergeCell ref="C11:C13"/>
    <mergeCell ref="D11:D13"/>
    <mergeCell ref="B120:B121"/>
    <mergeCell ref="B61:B62"/>
    <mergeCell ref="C61:C62"/>
    <mergeCell ref="D61:D62"/>
    <mergeCell ref="B67:D67"/>
    <mergeCell ref="B71:D71"/>
    <mergeCell ref="B78:D78"/>
    <mergeCell ref="B70:D70"/>
    <mergeCell ref="B68:D68"/>
    <mergeCell ref="B82:B84"/>
    <mergeCell ref="C82:C84"/>
    <mergeCell ref="D82:D84"/>
    <mergeCell ref="B80:C80"/>
    <mergeCell ref="B77:D77"/>
    <mergeCell ref="C120:C121"/>
    <mergeCell ref="D120:D121"/>
    <mergeCell ref="B79:D79"/>
  </mergeCells>
  <printOptions/>
  <pageMargins left="1.19" right="0.7086614173228347" top="0.78" bottom="0.7480314960629921" header="0.31496062992125984" footer="0.31496062992125984"/>
  <pageSetup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Maguiña Cacha, Christian</cp:lastModifiedBy>
  <cp:lastPrinted>2016-10-05T16:26:03Z</cp:lastPrinted>
  <dcterms:created xsi:type="dcterms:W3CDTF">2012-08-14T20:42:27Z</dcterms:created>
  <dcterms:modified xsi:type="dcterms:W3CDTF">2016-10-07T20:15:55Z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